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X:\ACTIVE PROJECTS\Mission Paradise\Finance\State Government\CTCAC CDLAC\Mission Joint App - Feb 2021\Final\"/>
    </mc:Choice>
  </mc:AlternateContent>
  <xr:revisionPtr revIDLastSave="0" documentId="13_ncr:1_{3DE52CF4-E99D-494B-B2DA-13ABB90BFAC0}" xr6:coauthVersionLast="46" xr6:coauthVersionMax="46" xr10:uidLastSave="{00000000-0000-0000-0000-000000000000}"/>
  <bookViews>
    <workbookView xWindow="40942" yWindow="-98" windowWidth="28995" windowHeight="15796"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50" i="3" l="1"/>
  <c r="AG447" i="3" l="1"/>
  <c r="W864" i="3"/>
  <c r="W859" i="3"/>
  <c r="AA6" i="7"/>
  <c r="E6" i="7"/>
  <c r="E53" i="7"/>
  <c r="G53" i="7" s="1"/>
  <c r="I53" i="7" s="1"/>
  <c r="K53" i="7" s="1"/>
  <c r="M53" i="7" s="1"/>
  <c r="O53" i="7" s="1"/>
  <c r="Q53" i="7" s="1"/>
  <c r="S53" i="7" s="1"/>
  <c r="U53" i="7" s="1"/>
  <c r="W53" i="7" s="1"/>
  <c r="Y53" i="7" s="1"/>
  <c r="AA53" i="7" s="1"/>
  <c r="AC53" i="7" s="1"/>
  <c r="AE53" i="7" s="1"/>
  <c r="AG53" i="7" s="1"/>
  <c r="AJ28" i="7"/>
  <c r="AL28" i="7" s="1"/>
  <c r="AN28" i="7" s="1"/>
  <c r="AP28" i="7" s="1"/>
  <c r="AR28" i="7" s="1"/>
  <c r="AT28" i="7" s="1"/>
  <c r="AV28" i="7" s="1"/>
  <c r="AX28" i="7" s="1"/>
  <c r="AZ28" i="7" s="1"/>
  <c r="BB28" i="7" s="1"/>
  <c r="BD28" i="7" s="1"/>
  <c r="BF28" i="7" s="1"/>
  <c r="BH28" i="7" s="1"/>
  <c r="BJ28" i="7" s="1"/>
  <c r="BL28" i="7" s="1"/>
  <c r="BN28" i="7" s="1"/>
  <c r="BP28" i="7" s="1"/>
  <c r="BR28" i="7" s="1"/>
  <c r="BT28" i="7" s="1"/>
  <c r="BV28" i="7" s="1"/>
  <c r="BX28" i="7" s="1"/>
  <c r="BZ28" i="7" s="1"/>
  <c r="CB28" i="7" s="1"/>
  <c r="CD28" i="7" s="1"/>
  <c r="CF28" i="7" s="1"/>
  <c r="CH28" i="7" s="1"/>
  <c r="CJ28" i="7" s="1"/>
  <c r="CL28" i="7" s="1"/>
  <c r="CN28" i="7" s="1"/>
  <c r="CP28" i="7" s="1"/>
  <c r="CR28" i="7" s="1"/>
  <c r="CT28" i="7" s="1"/>
  <c r="CV28" i="7" s="1"/>
  <c r="CX28" i="7" s="1"/>
  <c r="CZ28" i="7" s="1"/>
  <c r="DB28" i="7" s="1"/>
  <c r="DD28" i="7" s="1"/>
  <c r="DF28" i="7" s="1"/>
  <c r="DH28" i="7" s="1"/>
  <c r="DJ28" i="7" s="1"/>
  <c r="DL28" i="7" s="1"/>
  <c r="DN28" i="7" s="1"/>
  <c r="DP28" i="7" s="1"/>
  <c r="DR28" i="7" s="1"/>
  <c r="DT28" i="7" s="1"/>
  <c r="DV28" i="7" s="1"/>
  <c r="DX28" i="7" s="1"/>
  <c r="DZ28" i="7" s="1"/>
  <c r="EB28" i="7" s="1"/>
  <c r="ED28" i="7" s="1"/>
  <c r="EF28" i="7" s="1"/>
  <c r="EH28" i="7" s="1"/>
  <c r="EJ28" i="7" s="1"/>
  <c r="EL28" i="7" s="1"/>
  <c r="EN28" i="7" s="1"/>
  <c r="EP28" i="7" s="1"/>
  <c r="ER28" i="7" s="1"/>
  <c r="ET28" i="7" s="1"/>
  <c r="EV28" i="7" s="1"/>
  <c r="EX28" i="7" s="1"/>
  <c r="EZ28" i="7" s="1"/>
  <c r="FB28" i="7" s="1"/>
  <c r="FD28" i="7" s="1"/>
  <c r="FF28" i="7" s="1"/>
  <c r="FH28" i="7" s="1"/>
  <c r="FJ28" i="7" s="1"/>
  <c r="FL28" i="7" s="1"/>
  <c r="FN28" i="7" s="1"/>
  <c r="FP28" i="7" s="1"/>
  <c r="FR28" i="7" s="1"/>
  <c r="FT28" i="7" s="1"/>
  <c r="FV28" i="7" s="1"/>
  <c r="FX28" i="7" s="1"/>
  <c r="FZ28" i="7" s="1"/>
  <c r="GB28" i="7" s="1"/>
  <c r="GD28" i="7" s="1"/>
  <c r="GF28" i="7" s="1"/>
  <c r="GH28" i="7" s="1"/>
  <c r="GJ28" i="7" s="1"/>
  <c r="GL28" i="7" s="1"/>
  <c r="GN28" i="7" s="1"/>
  <c r="GP28" i="7" s="1"/>
  <c r="GR28" i="7" s="1"/>
  <c r="GT28" i="7" s="1"/>
  <c r="GV28" i="7" s="1"/>
  <c r="GX28" i="7" s="1"/>
  <c r="GZ28" i="7" s="1"/>
  <c r="HB28" i="7" s="1"/>
  <c r="HD28" i="7" s="1"/>
  <c r="HF28" i="7" s="1"/>
  <c r="HH28" i="7" s="1"/>
  <c r="HJ28" i="7" s="1"/>
  <c r="HL28" i="7" s="1"/>
  <c r="HN28" i="7" s="1"/>
  <c r="HP28" i="7" s="1"/>
  <c r="HR28" i="7" s="1"/>
  <c r="HT28" i="7" s="1"/>
  <c r="HV28" i="7" s="1"/>
  <c r="HX28" i="7" s="1"/>
  <c r="HZ28" i="7" s="1"/>
  <c r="IB28" i="7" s="1"/>
  <c r="ID28" i="7" s="1"/>
  <c r="IF28" i="7" s="1"/>
  <c r="IH28" i="7" s="1"/>
  <c r="IJ28" i="7" s="1"/>
  <c r="IL28" i="7" s="1"/>
  <c r="IN28" i="7" s="1"/>
  <c r="IP28" i="7" s="1"/>
  <c r="IR28" i="7" s="1"/>
  <c r="IT28" i="7" s="1"/>
  <c r="IV28" i="7" s="1"/>
  <c r="IX28" i="7" s="1"/>
  <c r="IZ28" i="7" s="1"/>
  <c r="JB28" i="7" s="1"/>
  <c r="JD28" i="7" s="1"/>
  <c r="JF28" i="7" s="1"/>
  <c r="JH28" i="7" s="1"/>
  <c r="JJ28" i="7" s="1"/>
  <c r="JL28" i="7" s="1"/>
  <c r="JN28" i="7" s="1"/>
  <c r="JP28" i="7" s="1"/>
  <c r="JR28" i="7" s="1"/>
  <c r="JT28" i="7" s="1"/>
  <c r="JV28" i="7" s="1"/>
  <c r="JX28" i="7" s="1"/>
  <c r="JZ28" i="7" s="1"/>
  <c r="KB28" i="7" s="1"/>
  <c r="KD28" i="7" s="1"/>
  <c r="KF28" i="7" s="1"/>
  <c r="KH28" i="7" s="1"/>
  <c r="KJ28" i="7" s="1"/>
  <c r="KL28" i="7" s="1"/>
  <c r="KN28" i="7" s="1"/>
  <c r="KP28" i="7" s="1"/>
  <c r="KR28" i="7" s="1"/>
  <c r="KT28" i="7" s="1"/>
  <c r="KV28" i="7" s="1"/>
  <c r="KX28" i="7" s="1"/>
  <c r="KZ28" i="7" s="1"/>
  <c r="LB28" i="7" s="1"/>
  <c r="LD28" i="7" s="1"/>
  <c r="LF28" i="7" s="1"/>
  <c r="LH28" i="7" s="1"/>
  <c r="LJ28" i="7" s="1"/>
  <c r="LL28" i="7" s="1"/>
  <c r="LN28" i="7" s="1"/>
  <c r="LP28" i="7" s="1"/>
  <c r="LR28" i="7" s="1"/>
  <c r="LT28" i="7" s="1"/>
  <c r="LV28" i="7" s="1"/>
  <c r="LX28" i="7" s="1"/>
  <c r="LZ28" i="7" s="1"/>
  <c r="MB28" i="7" s="1"/>
  <c r="MD28" i="7" s="1"/>
  <c r="MF28" i="7" s="1"/>
  <c r="MH28" i="7" s="1"/>
  <c r="MJ28" i="7" s="1"/>
  <c r="ML28" i="7" s="1"/>
  <c r="MN28" i="7" s="1"/>
  <c r="MP28" i="7" s="1"/>
  <c r="MR28" i="7" s="1"/>
  <c r="MT28" i="7" s="1"/>
  <c r="MV28" i="7" s="1"/>
  <c r="MX28" i="7" s="1"/>
  <c r="MZ28" i="7" s="1"/>
  <c r="NB28" i="7" s="1"/>
  <c r="ND28" i="7" s="1"/>
  <c r="NF28" i="7" s="1"/>
  <c r="NH28" i="7" s="1"/>
  <c r="NJ28" i="7" s="1"/>
  <c r="NL28" i="7" s="1"/>
  <c r="NN28" i="7" s="1"/>
  <c r="NP28" i="7" s="1"/>
  <c r="NR28" i="7" s="1"/>
  <c r="NT28" i="7" s="1"/>
  <c r="NV28" i="7" s="1"/>
  <c r="NX28" i="7" s="1"/>
  <c r="NZ28" i="7" s="1"/>
  <c r="OB28" i="7" s="1"/>
  <c r="OD28" i="7" s="1"/>
  <c r="OF28" i="7" s="1"/>
  <c r="OH28" i="7" s="1"/>
  <c r="OJ28" i="7" s="1"/>
  <c r="OL28" i="7" s="1"/>
  <c r="ON28" i="7" s="1"/>
  <c r="OP28" i="7" s="1"/>
  <c r="OR28" i="7" s="1"/>
  <c r="OT28" i="7" s="1"/>
  <c r="OV28" i="7" s="1"/>
  <c r="OX28" i="7" s="1"/>
  <c r="OZ28" i="7" s="1"/>
  <c r="PB28" i="7" s="1"/>
  <c r="PD28" i="7" s="1"/>
  <c r="PF28" i="7" s="1"/>
  <c r="PH28" i="7" s="1"/>
  <c r="PJ28" i="7" s="1"/>
  <c r="PL28" i="7" s="1"/>
  <c r="PN28" i="7" s="1"/>
  <c r="PP28" i="7" s="1"/>
  <c r="PR28" i="7" s="1"/>
  <c r="PT28" i="7" s="1"/>
  <c r="PV28" i="7" s="1"/>
  <c r="PX28" i="7" s="1"/>
  <c r="PZ28" i="7" s="1"/>
  <c r="QB28" i="7" s="1"/>
  <c r="QD28" i="7" s="1"/>
  <c r="QF28" i="7" s="1"/>
  <c r="QH28" i="7" s="1"/>
  <c r="QJ28" i="7" s="1"/>
  <c r="QL28" i="7" s="1"/>
  <c r="QN28" i="7" s="1"/>
  <c r="QP28" i="7" s="1"/>
  <c r="QR28" i="7" s="1"/>
  <c r="QT28" i="7" s="1"/>
  <c r="QV28" i="7" s="1"/>
  <c r="QX28" i="7" s="1"/>
  <c r="QZ28" i="7" s="1"/>
  <c r="RB28" i="7" s="1"/>
  <c r="RD28" i="7" s="1"/>
  <c r="RF28" i="7" s="1"/>
  <c r="RH28" i="7" s="1"/>
  <c r="RJ28" i="7" s="1"/>
  <c r="RL28" i="7" s="1"/>
  <c r="RN28" i="7" s="1"/>
  <c r="RP28" i="7" s="1"/>
  <c r="RR28" i="7" s="1"/>
  <c r="RT28" i="7" s="1"/>
  <c r="RV28" i="7" s="1"/>
  <c r="RX28" i="7" s="1"/>
  <c r="RZ28" i="7" s="1"/>
  <c r="SB28" i="7" s="1"/>
  <c r="SD28" i="7" s="1"/>
  <c r="SF28" i="7" s="1"/>
  <c r="SH28" i="7" s="1"/>
  <c r="SJ28" i="7" s="1"/>
  <c r="SL28" i="7" s="1"/>
  <c r="SN28" i="7" s="1"/>
  <c r="SP28" i="7" s="1"/>
  <c r="SR28" i="7" s="1"/>
  <c r="ST28" i="7" s="1"/>
  <c r="SV28" i="7" s="1"/>
  <c r="SX28" i="7" s="1"/>
  <c r="SZ28" i="7" s="1"/>
  <c r="TB28" i="7" s="1"/>
  <c r="TD28" i="7" s="1"/>
  <c r="TF28" i="7" s="1"/>
  <c r="TH28" i="7" s="1"/>
  <c r="TJ28" i="7" s="1"/>
  <c r="TL28" i="7" s="1"/>
  <c r="TN28" i="7" s="1"/>
  <c r="TP28" i="7" s="1"/>
  <c r="TR28" i="7" s="1"/>
  <c r="TT28" i="7" s="1"/>
  <c r="TV28" i="7" s="1"/>
  <c r="TX28" i="7" s="1"/>
  <c r="TZ28" i="7" s="1"/>
  <c r="UB28" i="7" s="1"/>
  <c r="UD28" i="7" s="1"/>
  <c r="UF28" i="7" s="1"/>
  <c r="UH28" i="7" s="1"/>
  <c r="UJ28" i="7" s="1"/>
  <c r="UL28" i="7" s="1"/>
  <c r="UN28" i="7" s="1"/>
  <c r="UP28" i="7" s="1"/>
  <c r="UR28" i="7" s="1"/>
  <c r="UT28" i="7" s="1"/>
  <c r="UV28" i="7" s="1"/>
  <c r="UX28" i="7" s="1"/>
  <c r="UZ28" i="7" s="1"/>
  <c r="VB28" i="7" s="1"/>
  <c r="VD28" i="7" s="1"/>
  <c r="VF28" i="7" s="1"/>
  <c r="VH28" i="7" s="1"/>
  <c r="VJ28" i="7" s="1"/>
  <c r="VL28" i="7" s="1"/>
  <c r="VN28" i="7" s="1"/>
  <c r="VP28" i="7" s="1"/>
  <c r="VR28" i="7" s="1"/>
  <c r="VT28" i="7" s="1"/>
  <c r="VV28" i="7" s="1"/>
  <c r="VX28" i="7" s="1"/>
  <c r="VZ28" i="7" s="1"/>
  <c r="WB28" i="7" s="1"/>
  <c r="WD28" i="7" s="1"/>
  <c r="WF28" i="7" s="1"/>
  <c r="WH28" i="7" s="1"/>
  <c r="WJ28" i="7" s="1"/>
  <c r="WL28" i="7" s="1"/>
  <c r="WN28" i="7" s="1"/>
  <c r="WP28" i="7" s="1"/>
  <c r="WR28" i="7" s="1"/>
  <c r="WT28" i="7" s="1"/>
  <c r="WV28" i="7" s="1"/>
  <c r="WX28" i="7" s="1"/>
  <c r="WZ28" i="7" s="1"/>
  <c r="XB28" i="7" s="1"/>
  <c r="XD28" i="7" s="1"/>
  <c r="XF28" i="7" s="1"/>
  <c r="XH28" i="7" s="1"/>
  <c r="XJ28" i="7" s="1"/>
  <c r="XL28" i="7" s="1"/>
  <c r="XN28" i="7" s="1"/>
  <c r="XP28" i="7" s="1"/>
  <c r="XR28" i="7" s="1"/>
  <c r="XT28" i="7" s="1"/>
  <c r="XV28" i="7" s="1"/>
  <c r="XX28" i="7" s="1"/>
  <c r="XZ28" i="7" s="1"/>
  <c r="YB28" i="7" s="1"/>
  <c r="YD28" i="7" s="1"/>
  <c r="YF28" i="7" s="1"/>
  <c r="YH28" i="7" s="1"/>
  <c r="YJ28" i="7" s="1"/>
  <c r="YL28" i="7" s="1"/>
  <c r="YN28" i="7" s="1"/>
  <c r="YP28" i="7" s="1"/>
  <c r="YR28" i="7" s="1"/>
  <c r="YT28" i="7" s="1"/>
  <c r="YV28" i="7" s="1"/>
  <c r="YX28" i="7" s="1"/>
  <c r="YZ28" i="7" s="1"/>
  <c r="ZB28" i="7" s="1"/>
  <c r="ZD28" i="7" s="1"/>
  <c r="ZF28" i="7" s="1"/>
  <c r="ZH28" i="7" s="1"/>
  <c r="ZJ28" i="7" s="1"/>
  <c r="ZL28" i="7" s="1"/>
  <c r="ZN28" i="7" s="1"/>
  <c r="ZP28" i="7" s="1"/>
  <c r="ZR28" i="7" s="1"/>
  <c r="ZT28" i="7" s="1"/>
  <c r="ZV28" i="7" s="1"/>
  <c r="ZX28" i="7" s="1"/>
  <c r="ZZ28" i="7" s="1"/>
  <c r="AAB28" i="7" s="1"/>
  <c r="AAD28" i="7" s="1"/>
  <c r="AAF28" i="7" s="1"/>
  <c r="AAH28" i="7" s="1"/>
  <c r="AAJ28" i="7" s="1"/>
  <c r="AAL28" i="7" s="1"/>
  <c r="AAN28" i="7" s="1"/>
  <c r="AAP28" i="7" s="1"/>
  <c r="AAR28" i="7" s="1"/>
  <c r="AAT28" i="7" s="1"/>
  <c r="AAV28" i="7" s="1"/>
  <c r="AAX28" i="7" s="1"/>
  <c r="AAZ28" i="7" s="1"/>
  <c r="ABB28" i="7" s="1"/>
  <c r="ABD28" i="7" s="1"/>
  <c r="ABF28" i="7" s="1"/>
  <c r="ABH28" i="7" s="1"/>
  <c r="ABJ28" i="7" s="1"/>
  <c r="ABL28" i="7" s="1"/>
  <c r="ABN28" i="7" s="1"/>
  <c r="ABP28" i="7" s="1"/>
  <c r="ABR28" i="7" s="1"/>
  <c r="ABT28" i="7" s="1"/>
  <c r="ABV28" i="7" s="1"/>
  <c r="ABX28" i="7" s="1"/>
  <c r="ABZ28" i="7" s="1"/>
  <c r="ACB28" i="7" s="1"/>
  <c r="ACD28" i="7" s="1"/>
  <c r="ACF28" i="7" s="1"/>
  <c r="ACH28" i="7" s="1"/>
  <c r="ACJ28" i="7" s="1"/>
  <c r="ACL28" i="7" s="1"/>
  <c r="ACN28" i="7" s="1"/>
  <c r="ACP28" i="7" s="1"/>
  <c r="ACR28" i="7" s="1"/>
  <c r="ACT28" i="7" s="1"/>
  <c r="ACV28" i="7" s="1"/>
  <c r="ACX28" i="7" s="1"/>
  <c r="ACZ28" i="7" s="1"/>
  <c r="ADB28" i="7" s="1"/>
  <c r="ADD28" i="7" s="1"/>
  <c r="ADF28" i="7" s="1"/>
  <c r="ADH28" i="7" s="1"/>
  <c r="ADJ28" i="7" s="1"/>
  <c r="ADL28" i="7" s="1"/>
  <c r="ADN28" i="7" s="1"/>
  <c r="ADP28" i="7" s="1"/>
  <c r="ADR28" i="7" s="1"/>
  <c r="ADT28" i="7" s="1"/>
  <c r="ADV28" i="7" s="1"/>
  <c r="ADX28" i="7" s="1"/>
  <c r="ADZ28" i="7" s="1"/>
  <c r="AEB28" i="7" s="1"/>
  <c r="AED28" i="7" s="1"/>
  <c r="AEF28" i="7" s="1"/>
  <c r="AEH28" i="7" s="1"/>
  <c r="AEJ28" i="7" s="1"/>
  <c r="AEL28" i="7" s="1"/>
  <c r="AEN28" i="7" s="1"/>
  <c r="AEP28" i="7" s="1"/>
  <c r="AER28" i="7" s="1"/>
  <c r="AET28" i="7" s="1"/>
  <c r="AEV28" i="7" s="1"/>
  <c r="AEX28" i="7" s="1"/>
  <c r="AEZ28" i="7" s="1"/>
  <c r="AFB28" i="7" s="1"/>
  <c r="AFD28" i="7" s="1"/>
  <c r="AFF28" i="7" s="1"/>
  <c r="AFH28" i="7" s="1"/>
  <c r="AFJ28" i="7" s="1"/>
  <c r="AFL28" i="7" s="1"/>
  <c r="AFN28" i="7" s="1"/>
  <c r="AFP28" i="7" s="1"/>
  <c r="AFR28" i="7" s="1"/>
  <c r="AFT28" i="7" s="1"/>
  <c r="AFV28" i="7" s="1"/>
  <c r="AFX28" i="7" s="1"/>
  <c r="AFZ28" i="7" s="1"/>
  <c r="AGB28" i="7" s="1"/>
  <c r="AGD28" i="7" s="1"/>
  <c r="AGF28" i="7" s="1"/>
  <c r="AGH28" i="7" s="1"/>
  <c r="AGJ28" i="7" s="1"/>
  <c r="AGL28" i="7" s="1"/>
  <c r="AGN28" i="7" s="1"/>
  <c r="AGP28" i="7" s="1"/>
  <c r="AGR28" i="7" s="1"/>
  <c r="AGT28" i="7" s="1"/>
  <c r="AGV28" i="7" s="1"/>
  <c r="AGX28" i="7" s="1"/>
  <c r="AGZ28" i="7" s="1"/>
  <c r="AHB28" i="7" s="1"/>
  <c r="AHD28" i="7" s="1"/>
  <c r="AHF28" i="7" s="1"/>
  <c r="AHH28" i="7" s="1"/>
  <c r="AHJ28" i="7" s="1"/>
  <c r="AHL28" i="7" s="1"/>
  <c r="AHN28" i="7" s="1"/>
  <c r="AHP28" i="7" s="1"/>
  <c r="AHR28" i="7" s="1"/>
  <c r="AHT28" i="7" s="1"/>
  <c r="AHV28" i="7" s="1"/>
  <c r="AHX28" i="7" s="1"/>
  <c r="AHZ28" i="7" s="1"/>
  <c r="AIB28" i="7" s="1"/>
  <c r="AID28" i="7" s="1"/>
  <c r="AIF28" i="7" s="1"/>
  <c r="AIH28" i="7" s="1"/>
  <c r="AIJ28" i="7" s="1"/>
  <c r="AIL28" i="7" s="1"/>
  <c r="AIN28" i="7" s="1"/>
  <c r="AIP28" i="7" s="1"/>
  <c r="AIR28" i="7" s="1"/>
  <c r="AIT28" i="7" s="1"/>
  <c r="AIV28" i="7" s="1"/>
  <c r="AIX28" i="7" s="1"/>
  <c r="AIZ28" i="7" s="1"/>
  <c r="AJB28" i="7" s="1"/>
  <c r="AJD28" i="7" s="1"/>
  <c r="AJF28" i="7" s="1"/>
  <c r="AJH28" i="7" s="1"/>
  <c r="AJJ28" i="7" s="1"/>
  <c r="AJL28" i="7" s="1"/>
  <c r="AJN28" i="7" s="1"/>
  <c r="AJP28" i="7" s="1"/>
  <c r="AJR28" i="7" s="1"/>
  <c r="AJT28" i="7" s="1"/>
  <c r="AJV28" i="7" s="1"/>
  <c r="AJX28" i="7" s="1"/>
  <c r="AJZ28" i="7" s="1"/>
  <c r="AKB28" i="7" s="1"/>
  <c r="AKD28" i="7" s="1"/>
  <c r="AKF28" i="7" s="1"/>
  <c r="AKH28" i="7" s="1"/>
  <c r="AKJ28" i="7" s="1"/>
  <c r="AKL28" i="7" s="1"/>
  <c r="AKN28" i="7" s="1"/>
  <c r="AKP28" i="7" s="1"/>
  <c r="AKR28" i="7" s="1"/>
  <c r="AKT28" i="7" s="1"/>
  <c r="AKV28" i="7" s="1"/>
  <c r="AKX28" i="7" s="1"/>
  <c r="AKZ28" i="7" s="1"/>
  <c r="ALB28" i="7" s="1"/>
  <c r="ALD28" i="7" s="1"/>
  <c r="ALF28" i="7" s="1"/>
  <c r="ALH28" i="7" s="1"/>
  <c r="ALJ28" i="7" s="1"/>
  <c r="ALL28" i="7" s="1"/>
  <c r="ALN28" i="7" s="1"/>
  <c r="ALP28" i="7" s="1"/>
  <c r="ALR28" i="7" s="1"/>
  <c r="ALT28" i="7" s="1"/>
  <c r="ALV28" i="7" s="1"/>
  <c r="ALX28" i="7" s="1"/>
  <c r="ALZ28" i="7" s="1"/>
  <c r="AMB28" i="7" s="1"/>
  <c r="AMD28" i="7" s="1"/>
  <c r="AMF28" i="7" s="1"/>
  <c r="AMH28" i="7" s="1"/>
  <c r="AMJ28" i="7" s="1"/>
  <c r="AML28" i="7" s="1"/>
  <c r="AMN28" i="7" s="1"/>
  <c r="AMP28" i="7" s="1"/>
  <c r="AMR28" i="7" s="1"/>
  <c r="AMT28" i="7" s="1"/>
  <c r="AMV28" i="7" s="1"/>
  <c r="AMX28" i="7" s="1"/>
  <c r="AMZ28" i="7" s="1"/>
  <c r="ANB28" i="7" s="1"/>
  <c r="AND28" i="7" s="1"/>
  <c r="ANF28" i="7" s="1"/>
  <c r="ANH28" i="7" s="1"/>
  <c r="ANJ28" i="7" s="1"/>
  <c r="ANL28" i="7" s="1"/>
  <c r="ANN28" i="7" s="1"/>
  <c r="ANP28" i="7" s="1"/>
  <c r="ANR28" i="7" s="1"/>
  <c r="ANT28" i="7" s="1"/>
  <c r="ANV28" i="7" s="1"/>
  <c r="ANX28" i="7" s="1"/>
  <c r="ANZ28" i="7" s="1"/>
  <c r="AOB28" i="7" s="1"/>
  <c r="AOD28" i="7" s="1"/>
  <c r="AOF28" i="7" s="1"/>
  <c r="AOH28" i="7" s="1"/>
  <c r="AOJ28" i="7" s="1"/>
  <c r="AOL28" i="7" s="1"/>
  <c r="AON28" i="7" s="1"/>
  <c r="AOP28" i="7" s="1"/>
  <c r="AOR28" i="7" s="1"/>
  <c r="AOT28" i="7" s="1"/>
  <c r="AOV28" i="7" s="1"/>
  <c r="AOX28" i="7" s="1"/>
  <c r="AOZ28" i="7" s="1"/>
  <c r="APB28" i="7" s="1"/>
  <c r="APD28" i="7" s="1"/>
  <c r="APF28" i="7" s="1"/>
  <c r="APH28" i="7" s="1"/>
  <c r="APJ28" i="7" s="1"/>
  <c r="APL28" i="7" s="1"/>
  <c r="APN28" i="7" s="1"/>
  <c r="APP28" i="7" s="1"/>
  <c r="APR28" i="7" s="1"/>
  <c r="APT28" i="7" s="1"/>
  <c r="APV28" i="7" s="1"/>
  <c r="APX28" i="7" s="1"/>
  <c r="APZ28" i="7" s="1"/>
  <c r="AQB28" i="7" s="1"/>
  <c r="AQD28" i="7" s="1"/>
  <c r="AQF28" i="7" s="1"/>
  <c r="AQH28" i="7" s="1"/>
  <c r="AQJ28" i="7" s="1"/>
  <c r="AQL28" i="7" s="1"/>
  <c r="AQN28" i="7" s="1"/>
  <c r="AQP28" i="7" s="1"/>
  <c r="AQR28" i="7" s="1"/>
  <c r="AQT28" i="7" s="1"/>
  <c r="AQV28" i="7" s="1"/>
  <c r="AQX28" i="7" s="1"/>
  <c r="AQZ28" i="7" s="1"/>
  <c r="ARB28" i="7" s="1"/>
  <c r="ARD28" i="7" s="1"/>
  <c r="ARF28" i="7" s="1"/>
  <c r="ARH28" i="7" s="1"/>
  <c r="ARJ28" i="7" s="1"/>
  <c r="ARL28" i="7" s="1"/>
  <c r="ARN28" i="7" s="1"/>
  <c r="ARP28" i="7" s="1"/>
  <c r="ARR28" i="7" s="1"/>
  <c r="ART28" i="7" s="1"/>
  <c r="ARV28" i="7" s="1"/>
  <c r="ARX28" i="7" s="1"/>
  <c r="ARZ28" i="7" s="1"/>
  <c r="ASB28" i="7" s="1"/>
  <c r="ASD28" i="7" s="1"/>
  <c r="ASF28" i="7" s="1"/>
  <c r="ASH28" i="7" s="1"/>
  <c r="ASJ28" i="7" s="1"/>
  <c r="ASL28" i="7" s="1"/>
  <c r="ASN28" i="7" s="1"/>
  <c r="ASP28" i="7" s="1"/>
  <c r="ASR28" i="7" s="1"/>
  <c r="AST28" i="7" s="1"/>
  <c r="ASV28" i="7" s="1"/>
  <c r="ASX28" i="7" s="1"/>
  <c r="ASZ28" i="7" s="1"/>
  <c r="ATB28" i="7" s="1"/>
  <c r="ATD28" i="7" s="1"/>
  <c r="ATF28" i="7" s="1"/>
  <c r="ATH28" i="7" s="1"/>
  <c r="ATJ28" i="7" s="1"/>
  <c r="ATL28" i="7" s="1"/>
  <c r="ATN28" i="7" s="1"/>
  <c r="ATP28" i="7" s="1"/>
  <c r="ATR28" i="7" s="1"/>
  <c r="ATT28" i="7" s="1"/>
  <c r="ATV28" i="7" s="1"/>
  <c r="ATX28" i="7" s="1"/>
  <c r="ATZ28" i="7" s="1"/>
  <c r="AUB28" i="7" s="1"/>
  <c r="AUD28" i="7" s="1"/>
  <c r="AUF28" i="7" s="1"/>
  <c r="AUH28" i="7" s="1"/>
  <c r="AUJ28" i="7" s="1"/>
  <c r="AUL28" i="7" s="1"/>
  <c r="AUN28" i="7" s="1"/>
  <c r="AUP28" i="7" s="1"/>
  <c r="AUR28" i="7" s="1"/>
  <c r="AUT28" i="7" s="1"/>
  <c r="AUV28" i="7" s="1"/>
  <c r="AUX28" i="7" s="1"/>
  <c r="AUZ28" i="7" s="1"/>
  <c r="AVB28" i="7" s="1"/>
  <c r="AVD28" i="7" s="1"/>
  <c r="AVF28" i="7" s="1"/>
  <c r="AVH28" i="7" s="1"/>
  <c r="AVJ28" i="7" s="1"/>
  <c r="AVL28" i="7" s="1"/>
  <c r="AVN28" i="7" s="1"/>
  <c r="AVP28" i="7" s="1"/>
  <c r="AVR28" i="7" s="1"/>
  <c r="AVT28" i="7" s="1"/>
  <c r="AVV28" i="7" s="1"/>
  <c r="AVX28" i="7" s="1"/>
  <c r="AVZ28" i="7" s="1"/>
  <c r="AWB28" i="7" s="1"/>
  <c r="AWD28" i="7" s="1"/>
  <c r="AWF28" i="7" s="1"/>
  <c r="AWH28" i="7" s="1"/>
  <c r="AWJ28" i="7" s="1"/>
  <c r="AWL28" i="7" s="1"/>
  <c r="AWN28" i="7" s="1"/>
  <c r="AWP28" i="7" s="1"/>
  <c r="AWR28" i="7" s="1"/>
  <c r="AWT28" i="7" s="1"/>
  <c r="AWV28" i="7" s="1"/>
  <c r="AWX28" i="7" s="1"/>
  <c r="AWZ28" i="7" s="1"/>
  <c r="AXB28" i="7" s="1"/>
  <c r="AXD28" i="7" s="1"/>
  <c r="AXF28" i="7" s="1"/>
  <c r="AXH28" i="7" s="1"/>
  <c r="AXJ28" i="7" s="1"/>
  <c r="AXL28" i="7" s="1"/>
  <c r="AXN28" i="7" s="1"/>
  <c r="AXP28" i="7" s="1"/>
  <c r="AXR28" i="7" s="1"/>
  <c r="AXT28" i="7" s="1"/>
  <c r="AXV28" i="7" s="1"/>
  <c r="AXX28" i="7" s="1"/>
  <c r="AXZ28" i="7" s="1"/>
  <c r="AYB28" i="7" s="1"/>
  <c r="AYD28" i="7" s="1"/>
  <c r="AYF28" i="7" s="1"/>
  <c r="AYH28" i="7" s="1"/>
  <c r="AYJ28" i="7" s="1"/>
  <c r="AYL28" i="7" s="1"/>
  <c r="AYN28" i="7" s="1"/>
  <c r="AYP28" i="7" s="1"/>
  <c r="AYR28" i="7" s="1"/>
  <c r="AYT28" i="7" s="1"/>
  <c r="AYV28" i="7" s="1"/>
  <c r="AYX28" i="7" s="1"/>
  <c r="AYZ28" i="7" s="1"/>
  <c r="AZB28" i="7" s="1"/>
  <c r="AZD28" i="7" s="1"/>
  <c r="AZF28" i="7" s="1"/>
  <c r="AZH28" i="7" s="1"/>
  <c r="AZJ28" i="7" s="1"/>
  <c r="AZL28" i="7" s="1"/>
  <c r="AZN28" i="7" s="1"/>
  <c r="AZP28" i="7" s="1"/>
  <c r="AZR28" i="7" s="1"/>
  <c r="AZT28" i="7" s="1"/>
  <c r="AZV28" i="7" s="1"/>
  <c r="AZX28" i="7" s="1"/>
  <c r="AZZ28" i="7" s="1"/>
  <c r="BAB28" i="7" s="1"/>
  <c r="BAD28" i="7" s="1"/>
  <c r="BAF28" i="7" s="1"/>
  <c r="BAH28" i="7" s="1"/>
  <c r="BAJ28" i="7" s="1"/>
  <c r="BAL28" i="7" s="1"/>
  <c r="BAN28" i="7" s="1"/>
  <c r="BAP28" i="7" s="1"/>
  <c r="BAR28" i="7" s="1"/>
  <c r="BAT28" i="7" s="1"/>
  <c r="BAV28" i="7" s="1"/>
  <c r="BAX28" i="7" s="1"/>
  <c r="BAZ28" i="7" s="1"/>
  <c r="BBB28" i="7" s="1"/>
  <c r="BBD28" i="7" s="1"/>
  <c r="BBF28" i="7" s="1"/>
  <c r="BBH28" i="7" s="1"/>
  <c r="BBJ28" i="7" s="1"/>
  <c r="BBL28" i="7" s="1"/>
  <c r="BBN28" i="7" s="1"/>
  <c r="BBP28" i="7" s="1"/>
  <c r="BBR28" i="7" s="1"/>
  <c r="BBT28" i="7" s="1"/>
  <c r="BBV28" i="7" s="1"/>
  <c r="BBX28" i="7" s="1"/>
  <c r="BBZ28" i="7" s="1"/>
  <c r="BCB28" i="7" s="1"/>
  <c r="BCD28" i="7" s="1"/>
  <c r="BCF28" i="7" s="1"/>
  <c r="BCH28" i="7" s="1"/>
  <c r="BCJ28" i="7" s="1"/>
  <c r="BCL28" i="7" s="1"/>
  <c r="BCN28" i="7" s="1"/>
  <c r="BCP28" i="7" s="1"/>
  <c r="BCR28" i="7" s="1"/>
  <c r="BCT28" i="7" s="1"/>
  <c r="BCV28" i="7" s="1"/>
  <c r="BCX28" i="7" s="1"/>
  <c r="BCZ28" i="7" s="1"/>
  <c r="BDB28" i="7" s="1"/>
  <c r="BDD28" i="7" s="1"/>
  <c r="BDF28" i="7" s="1"/>
  <c r="BDH28" i="7" s="1"/>
  <c r="BDJ28" i="7" s="1"/>
  <c r="BDL28" i="7" s="1"/>
  <c r="BDN28" i="7" s="1"/>
  <c r="BDP28" i="7" s="1"/>
  <c r="BDR28" i="7" s="1"/>
  <c r="BDT28" i="7" s="1"/>
  <c r="BDV28" i="7" s="1"/>
  <c r="BDX28" i="7" s="1"/>
  <c r="BDZ28" i="7" s="1"/>
  <c r="BEB28" i="7" s="1"/>
  <c r="BED28" i="7" s="1"/>
  <c r="BEF28" i="7" s="1"/>
  <c r="BEH28" i="7" s="1"/>
  <c r="BEJ28" i="7" s="1"/>
  <c r="BEL28" i="7" s="1"/>
  <c r="BEN28" i="7" s="1"/>
  <c r="BEP28" i="7" s="1"/>
  <c r="BER28" i="7" s="1"/>
  <c r="BET28" i="7" s="1"/>
  <c r="BEV28" i="7" s="1"/>
  <c r="BEX28" i="7" s="1"/>
  <c r="BEZ28" i="7" s="1"/>
  <c r="BFB28" i="7" s="1"/>
  <c r="BFD28" i="7" s="1"/>
  <c r="BFF28" i="7" s="1"/>
  <c r="BFH28" i="7" s="1"/>
  <c r="BFJ28" i="7" s="1"/>
  <c r="BFL28" i="7" s="1"/>
  <c r="BFN28" i="7" s="1"/>
  <c r="BFP28" i="7" s="1"/>
  <c r="BFR28" i="7" s="1"/>
  <c r="BFT28" i="7" s="1"/>
  <c r="BFV28" i="7" s="1"/>
  <c r="BFX28" i="7" s="1"/>
  <c r="BFZ28" i="7" s="1"/>
  <c r="BGB28" i="7" s="1"/>
  <c r="BGD28" i="7" s="1"/>
  <c r="BGF28" i="7" s="1"/>
  <c r="BGH28" i="7" s="1"/>
  <c r="BGJ28" i="7" s="1"/>
  <c r="BGL28" i="7" s="1"/>
  <c r="BGN28" i="7" s="1"/>
  <c r="BGP28" i="7" s="1"/>
  <c r="BGR28" i="7" s="1"/>
  <c r="BGT28" i="7" s="1"/>
  <c r="BGV28" i="7" s="1"/>
  <c r="BGX28" i="7" s="1"/>
  <c r="BGZ28" i="7" s="1"/>
  <c r="BHB28" i="7" s="1"/>
  <c r="BHD28" i="7" s="1"/>
  <c r="BHF28" i="7" s="1"/>
  <c r="BHH28" i="7" s="1"/>
  <c r="BHJ28" i="7" s="1"/>
  <c r="BHL28" i="7" s="1"/>
  <c r="BHN28" i="7" s="1"/>
  <c r="BHP28" i="7" s="1"/>
  <c r="BHR28" i="7" s="1"/>
  <c r="BHT28" i="7" s="1"/>
  <c r="BHV28" i="7" s="1"/>
  <c r="BHX28" i="7" s="1"/>
  <c r="BHZ28" i="7" s="1"/>
  <c r="BIB28" i="7" s="1"/>
  <c r="BID28" i="7" s="1"/>
  <c r="BIF28" i="7" s="1"/>
  <c r="BIH28" i="7" s="1"/>
  <c r="BIJ28" i="7" s="1"/>
  <c r="BIL28" i="7" s="1"/>
  <c r="BIN28" i="7" s="1"/>
  <c r="BIP28" i="7" s="1"/>
  <c r="BIR28" i="7" s="1"/>
  <c r="BIT28" i="7" s="1"/>
  <c r="BIV28" i="7" s="1"/>
  <c r="BIX28" i="7" s="1"/>
  <c r="BIZ28" i="7" s="1"/>
  <c r="BJB28" i="7" s="1"/>
  <c r="BJD28" i="7" s="1"/>
  <c r="BJF28" i="7" s="1"/>
  <c r="BJH28" i="7" s="1"/>
  <c r="BJJ28" i="7" s="1"/>
  <c r="BJL28" i="7" s="1"/>
  <c r="BJN28" i="7" s="1"/>
  <c r="BJP28" i="7" s="1"/>
  <c r="BJR28" i="7" s="1"/>
  <c r="BJT28" i="7" s="1"/>
  <c r="BJV28" i="7" s="1"/>
  <c r="BJX28" i="7" s="1"/>
  <c r="BJZ28" i="7" s="1"/>
  <c r="BKB28" i="7" s="1"/>
  <c r="BKD28" i="7" s="1"/>
  <c r="BKF28" i="7" s="1"/>
  <c r="BKH28" i="7" s="1"/>
  <c r="BKJ28" i="7" s="1"/>
  <c r="BKL28" i="7" s="1"/>
  <c r="BKN28" i="7" s="1"/>
  <c r="BKP28" i="7" s="1"/>
  <c r="BKR28" i="7" s="1"/>
  <c r="BKT28" i="7" s="1"/>
  <c r="BKV28" i="7" s="1"/>
  <c r="BKX28" i="7" s="1"/>
  <c r="BKZ28" i="7" s="1"/>
  <c r="BLB28" i="7" s="1"/>
  <c r="BLD28" i="7" s="1"/>
  <c r="BLF28" i="7" s="1"/>
  <c r="BLH28" i="7" s="1"/>
  <c r="BLJ28" i="7" s="1"/>
  <c r="BLL28" i="7" s="1"/>
  <c r="BLN28" i="7" s="1"/>
  <c r="BLP28" i="7" s="1"/>
  <c r="BLR28" i="7" s="1"/>
  <c r="BLT28" i="7" s="1"/>
  <c r="BLV28" i="7" s="1"/>
  <c r="BLX28" i="7" s="1"/>
  <c r="BLZ28" i="7" s="1"/>
  <c r="BMB28" i="7" s="1"/>
  <c r="BMD28" i="7" s="1"/>
  <c r="BMF28" i="7" s="1"/>
  <c r="BMH28" i="7" s="1"/>
  <c r="BMJ28" i="7" s="1"/>
  <c r="BML28" i="7" s="1"/>
  <c r="BMN28" i="7" s="1"/>
  <c r="BMP28" i="7" s="1"/>
  <c r="BMR28" i="7" s="1"/>
  <c r="BMT28" i="7" s="1"/>
  <c r="BMV28" i="7" s="1"/>
  <c r="BMX28" i="7" s="1"/>
  <c r="BMZ28" i="7" s="1"/>
  <c r="BNB28" i="7" s="1"/>
  <c r="BND28" i="7" s="1"/>
  <c r="BNF28" i="7" s="1"/>
  <c r="BNH28" i="7" s="1"/>
  <c r="BNJ28" i="7" s="1"/>
  <c r="BNL28" i="7" s="1"/>
  <c r="BNN28" i="7" s="1"/>
  <c r="BNP28" i="7" s="1"/>
  <c r="BNR28" i="7" s="1"/>
  <c r="BNT28" i="7" s="1"/>
  <c r="BNV28" i="7" s="1"/>
  <c r="BNX28" i="7" s="1"/>
  <c r="BNZ28" i="7" s="1"/>
  <c r="BOB28" i="7" s="1"/>
  <c r="BOD28" i="7" s="1"/>
  <c r="BOF28" i="7" s="1"/>
  <c r="BOH28" i="7" s="1"/>
  <c r="BOJ28" i="7" s="1"/>
  <c r="BOL28" i="7" s="1"/>
  <c r="BON28" i="7" s="1"/>
  <c r="BOP28" i="7" s="1"/>
  <c r="BOR28" i="7" s="1"/>
  <c r="BOT28" i="7" s="1"/>
  <c r="BOV28" i="7" s="1"/>
  <c r="BOX28" i="7" s="1"/>
  <c r="BOZ28" i="7" s="1"/>
  <c r="BPB28" i="7" s="1"/>
  <c r="BPD28" i="7" s="1"/>
  <c r="BPF28" i="7" s="1"/>
  <c r="BPH28" i="7" s="1"/>
  <c r="BPJ28" i="7" s="1"/>
  <c r="BPL28" i="7" s="1"/>
  <c r="BPN28" i="7" s="1"/>
  <c r="BPP28" i="7" s="1"/>
  <c r="BPR28" i="7" s="1"/>
  <c r="BPT28" i="7" s="1"/>
  <c r="BPV28" i="7" s="1"/>
  <c r="BPX28" i="7" s="1"/>
  <c r="BPZ28" i="7" s="1"/>
  <c r="BQB28" i="7" s="1"/>
  <c r="BQD28" i="7" s="1"/>
  <c r="BQF28" i="7" s="1"/>
  <c r="BQH28" i="7" s="1"/>
  <c r="BQJ28" i="7" s="1"/>
  <c r="BQL28" i="7" s="1"/>
  <c r="BQN28" i="7" s="1"/>
  <c r="BQP28" i="7" s="1"/>
  <c r="BQR28" i="7" s="1"/>
  <c r="BQT28" i="7" s="1"/>
  <c r="BQV28" i="7" s="1"/>
  <c r="BQX28" i="7" s="1"/>
  <c r="BQZ28" i="7" s="1"/>
  <c r="BRB28" i="7" s="1"/>
  <c r="BRD28" i="7" s="1"/>
  <c r="BRF28" i="7" s="1"/>
  <c r="BRH28" i="7" s="1"/>
  <c r="BRJ28" i="7" s="1"/>
  <c r="BRL28" i="7" s="1"/>
  <c r="BRN28" i="7" s="1"/>
  <c r="BRP28" i="7" s="1"/>
  <c r="BRR28" i="7" s="1"/>
  <c r="BRT28" i="7" s="1"/>
  <c r="BRV28" i="7" s="1"/>
  <c r="BRX28" i="7" s="1"/>
  <c r="BRZ28" i="7" s="1"/>
  <c r="BSB28" i="7" s="1"/>
  <c r="BSD28" i="7" s="1"/>
  <c r="BSF28" i="7" s="1"/>
  <c r="BSH28" i="7" s="1"/>
  <c r="BSJ28" i="7" s="1"/>
  <c r="BSL28" i="7" s="1"/>
  <c r="BSN28" i="7" s="1"/>
  <c r="BSP28" i="7" s="1"/>
  <c r="BSR28" i="7" s="1"/>
  <c r="BST28" i="7" s="1"/>
  <c r="BSV28" i="7" s="1"/>
  <c r="BSX28" i="7" s="1"/>
  <c r="BSZ28" i="7" s="1"/>
  <c r="BTB28" i="7" s="1"/>
  <c r="BTD28" i="7" s="1"/>
  <c r="BTF28" i="7" s="1"/>
  <c r="BTH28" i="7" s="1"/>
  <c r="BTJ28" i="7" s="1"/>
  <c r="BTL28" i="7" s="1"/>
  <c r="BTN28" i="7" s="1"/>
  <c r="BTP28" i="7" s="1"/>
  <c r="BTR28" i="7" s="1"/>
  <c r="BTT28" i="7" s="1"/>
  <c r="BTV28" i="7" s="1"/>
  <c r="BTX28" i="7" s="1"/>
  <c r="BTZ28" i="7" s="1"/>
  <c r="BUB28" i="7" s="1"/>
  <c r="BUD28" i="7" s="1"/>
  <c r="BUF28" i="7" s="1"/>
  <c r="BUH28" i="7" s="1"/>
  <c r="BUJ28" i="7" s="1"/>
  <c r="BUL28" i="7" s="1"/>
  <c r="BUN28" i="7" s="1"/>
  <c r="BUP28" i="7" s="1"/>
  <c r="BUR28" i="7" s="1"/>
  <c r="BUT28" i="7" s="1"/>
  <c r="BUV28" i="7" s="1"/>
  <c r="BUX28" i="7" s="1"/>
  <c r="BUZ28" i="7" s="1"/>
  <c r="BVB28" i="7" s="1"/>
  <c r="BVD28" i="7" s="1"/>
  <c r="BVF28" i="7" s="1"/>
  <c r="BVH28" i="7" s="1"/>
  <c r="BVJ28" i="7" s="1"/>
  <c r="BVL28" i="7" s="1"/>
  <c r="BVN28" i="7" s="1"/>
  <c r="BVP28" i="7" s="1"/>
  <c r="BVR28" i="7" s="1"/>
  <c r="BVT28" i="7" s="1"/>
  <c r="BVV28" i="7" s="1"/>
  <c r="BVX28" i="7" s="1"/>
  <c r="BVZ28" i="7" s="1"/>
  <c r="BWB28" i="7" s="1"/>
  <c r="BWD28" i="7" s="1"/>
  <c r="BWF28" i="7" s="1"/>
  <c r="BWH28" i="7" s="1"/>
  <c r="BWJ28" i="7" s="1"/>
  <c r="BWL28" i="7" s="1"/>
  <c r="BWN28" i="7" s="1"/>
  <c r="BWP28" i="7" s="1"/>
  <c r="BWR28" i="7" s="1"/>
  <c r="BWT28" i="7" s="1"/>
  <c r="BWV28" i="7" s="1"/>
  <c r="BWX28" i="7" s="1"/>
  <c r="BWZ28" i="7" s="1"/>
  <c r="BXB28" i="7" s="1"/>
  <c r="BXD28" i="7" s="1"/>
  <c r="BXF28" i="7" s="1"/>
  <c r="BXH28" i="7" s="1"/>
  <c r="BXJ28" i="7" s="1"/>
  <c r="BXL28" i="7" s="1"/>
  <c r="BXN28" i="7" s="1"/>
  <c r="BXP28" i="7" s="1"/>
  <c r="BXR28" i="7" s="1"/>
  <c r="BXT28" i="7" s="1"/>
  <c r="BXV28" i="7" s="1"/>
  <c r="BXX28" i="7" s="1"/>
  <c r="BXZ28" i="7" s="1"/>
  <c r="BYB28" i="7" s="1"/>
  <c r="BYD28" i="7" s="1"/>
  <c r="BYF28" i="7" s="1"/>
  <c r="BYH28" i="7" s="1"/>
  <c r="BYJ28" i="7" s="1"/>
  <c r="BYL28" i="7" s="1"/>
  <c r="BYN28" i="7" s="1"/>
  <c r="BYP28" i="7" s="1"/>
  <c r="BYR28" i="7" s="1"/>
  <c r="BYT28" i="7" s="1"/>
  <c r="BYV28" i="7" s="1"/>
  <c r="BYX28" i="7" s="1"/>
  <c r="BYZ28" i="7" s="1"/>
  <c r="BZB28" i="7" s="1"/>
  <c r="BZD28" i="7" s="1"/>
  <c r="BZF28" i="7" s="1"/>
  <c r="BZH28" i="7" s="1"/>
  <c r="BZJ28" i="7" s="1"/>
  <c r="BZL28" i="7" s="1"/>
  <c r="BZN28" i="7" s="1"/>
  <c r="BZP28" i="7" s="1"/>
  <c r="BZR28" i="7" s="1"/>
  <c r="BZT28" i="7" s="1"/>
  <c r="BZV28" i="7" s="1"/>
  <c r="BZX28" i="7" s="1"/>
  <c r="BZZ28" i="7" s="1"/>
  <c r="CAB28" i="7" s="1"/>
  <c r="CAD28" i="7" s="1"/>
  <c r="CAF28" i="7" s="1"/>
  <c r="CAH28" i="7" s="1"/>
  <c r="CAJ28" i="7" s="1"/>
  <c r="CAL28" i="7" s="1"/>
  <c r="CAN28" i="7" s="1"/>
  <c r="CAP28" i="7" s="1"/>
  <c r="CAR28" i="7" s="1"/>
  <c r="CAT28" i="7" s="1"/>
  <c r="CAV28" i="7" s="1"/>
  <c r="CAX28" i="7" s="1"/>
  <c r="CAZ28" i="7" s="1"/>
  <c r="CBB28" i="7" s="1"/>
  <c r="CBD28" i="7" s="1"/>
  <c r="CBF28" i="7" s="1"/>
  <c r="CBH28" i="7" s="1"/>
  <c r="CBJ28" i="7" s="1"/>
  <c r="CBL28" i="7" s="1"/>
  <c r="CBN28" i="7" s="1"/>
  <c r="CBP28" i="7" s="1"/>
  <c r="CBR28" i="7" s="1"/>
  <c r="CBT28" i="7" s="1"/>
  <c r="CBV28" i="7" s="1"/>
  <c r="CBX28" i="7" s="1"/>
  <c r="CBZ28" i="7" s="1"/>
  <c r="CCB28" i="7" s="1"/>
  <c r="CCD28" i="7" s="1"/>
  <c r="CCF28" i="7" s="1"/>
  <c r="CCH28" i="7" s="1"/>
  <c r="CCJ28" i="7" s="1"/>
  <c r="CCL28" i="7" s="1"/>
  <c r="CCN28" i="7" s="1"/>
  <c r="CCP28" i="7" s="1"/>
  <c r="CCR28" i="7" s="1"/>
  <c r="CCT28" i="7" s="1"/>
  <c r="CCV28" i="7" s="1"/>
  <c r="CCX28" i="7" s="1"/>
  <c r="CCZ28" i="7" s="1"/>
  <c r="CDB28" i="7" s="1"/>
  <c r="CDD28" i="7" s="1"/>
  <c r="CDF28" i="7" s="1"/>
  <c r="CDH28" i="7" s="1"/>
  <c r="CDJ28" i="7" s="1"/>
  <c r="CDL28" i="7" s="1"/>
  <c r="CDN28" i="7" s="1"/>
  <c r="CDP28" i="7" s="1"/>
  <c r="CDR28" i="7" s="1"/>
  <c r="CDT28" i="7" s="1"/>
  <c r="CDV28" i="7" s="1"/>
  <c r="CDX28" i="7" s="1"/>
  <c r="CDZ28" i="7" s="1"/>
  <c r="CEB28" i="7" s="1"/>
  <c r="CED28" i="7" s="1"/>
  <c r="CEF28" i="7" s="1"/>
  <c r="CEH28" i="7" s="1"/>
  <c r="CEJ28" i="7" s="1"/>
  <c r="CEL28" i="7" s="1"/>
  <c r="CEN28" i="7" s="1"/>
  <c r="CEP28" i="7" s="1"/>
  <c r="CER28" i="7" s="1"/>
  <c r="CET28" i="7" s="1"/>
  <c r="CEV28" i="7" s="1"/>
  <c r="CEX28" i="7" s="1"/>
  <c r="CEZ28" i="7" s="1"/>
  <c r="CFB28" i="7" s="1"/>
  <c r="CFD28" i="7" s="1"/>
  <c r="CFF28" i="7" s="1"/>
  <c r="CFH28" i="7" s="1"/>
  <c r="CFJ28" i="7" s="1"/>
  <c r="CFL28" i="7" s="1"/>
  <c r="CFN28" i="7" s="1"/>
  <c r="CFP28" i="7" s="1"/>
  <c r="CFR28" i="7" s="1"/>
  <c r="CFT28" i="7" s="1"/>
  <c r="CFV28" i="7" s="1"/>
  <c r="CFX28" i="7" s="1"/>
  <c r="CFZ28" i="7" s="1"/>
  <c r="CGB28" i="7" s="1"/>
  <c r="CGD28" i="7" s="1"/>
  <c r="CGF28" i="7" s="1"/>
  <c r="CGH28" i="7" s="1"/>
  <c r="CGJ28" i="7" s="1"/>
  <c r="CGL28" i="7" s="1"/>
  <c r="CGN28" i="7" s="1"/>
  <c r="CGP28" i="7" s="1"/>
  <c r="CGR28" i="7" s="1"/>
  <c r="CGT28" i="7" s="1"/>
  <c r="CGV28" i="7" s="1"/>
  <c r="CGX28" i="7" s="1"/>
  <c r="CGZ28" i="7" s="1"/>
  <c r="CHB28" i="7" s="1"/>
  <c r="CHD28" i="7" s="1"/>
  <c r="CHF28" i="7" s="1"/>
  <c r="CHH28" i="7" s="1"/>
  <c r="CHJ28" i="7" s="1"/>
  <c r="CHL28" i="7" s="1"/>
  <c r="CHN28" i="7" s="1"/>
  <c r="CHP28" i="7" s="1"/>
  <c r="CHR28" i="7" s="1"/>
  <c r="CHT28" i="7" s="1"/>
  <c r="CHV28" i="7" s="1"/>
  <c r="CHX28" i="7" s="1"/>
  <c r="CHZ28" i="7" s="1"/>
  <c r="CIB28" i="7" s="1"/>
  <c r="CID28" i="7" s="1"/>
  <c r="CIF28" i="7" s="1"/>
  <c r="CIH28" i="7" s="1"/>
  <c r="CIJ28" i="7" s="1"/>
  <c r="CIL28" i="7" s="1"/>
  <c r="CIN28" i="7" s="1"/>
  <c r="CIP28" i="7" s="1"/>
  <c r="CIR28" i="7" s="1"/>
  <c r="CIT28" i="7" s="1"/>
  <c r="CIV28" i="7" s="1"/>
  <c r="CIX28" i="7" s="1"/>
  <c r="CIZ28" i="7" s="1"/>
  <c r="CJB28" i="7" s="1"/>
  <c r="CJD28" i="7" s="1"/>
  <c r="CJF28" i="7" s="1"/>
  <c r="CJH28" i="7" s="1"/>
  <c r="CJJ28" i="7" s="1"/>
  <c r="CJL28" i="7" s="1"/>
  <c r="CJN28" i="7" s="1"/>
  <c r="CJP28" i="7" s="1"/>
  <c r="CJR28" i="7" s="1"/>
  <c r="CJT28" i="7" s="1"/>
  <c r="CJV28" i="7" s="1"/>
  <c r="CJX28" i="7" s="1"/>
  <c r="CJZ28" i="7" s="1"/>
  <c r="CKB28" i="7" s="1"/>
  <c r="CKD28" i="7" s="1"/>
  <c r="CKF28" i="7" s="1"/>
  <c r="CKH28" i="7" s="1"/>
  <c r="CKJ28" i="7" s="1"/>
  <c r="CKL28" i="7" s="1"/>
  <c r="CKN28" i="7" s="1"/>
  <c r="CKP28" i="7" s="1"/>
  <c r="CKR28" i="7" s="1"/>
  <c r="CKT28" i="7" s="1"/>
  <c r="CKV28" i="7" s="1"/>
  <c r="CKX28" i="7" s="1"/>
  <c r="CKZ28" i="7" s="1"/>
  <c r="CLB28" i="7" s="1"/>
  <c r="CLD28" i="7" s="1"/>
  <c r="CLF28" i="7" s="1"/>
  <c r="CLH28" i="7" s="1"/>
  <c r="CLJ28" i="7" s="1"/>
  <c r="CLL28" i="7" s="1"/>
  <c r="CLN28" i="7" s="1"/>
  <c r="CLP28" i="7" s="1"/>
  <c r="CLR28" i="7" s="1"/>
  <c r="CLT28" i="7" s="1"/>
  <c r="CLV28" i="7" s="1"/>
  <c r="CLX28" i="7" s="1"/>
  <c r="CLZ28" i="7" s="1"/>
  <c r="CMB28" i="7" s="1"/>
  <c r="CMD28" i="7" s="1"/>
  <c r="CMF28" i="7" s="1"/>
  <c r="CMH28" i="7" s="1"/>
  <c r="CMJ28" i="7" s="1"/>
  <c r="CML28" i="7" s="1"/>
  <c r="CMN28" i="7" s="1"/>
  <c r="CMP28" i="7" s="1"/>
  <c r="CMR28" i="7" s="1"/>
  <c r="CMT28" i="7" s="1"/>
  <c r="CMV28" i="7" s="1"/>
  <c r="CMX28" i="7" s="1"/>
  <c r="CMZ28" i="7" s="1"/>
  <c r="CNB28" i="7" s="1"/>
  <c r="CND28" i="7" s="1"/>
  <c r="CNF28" i="7" s="1"/>
  <c r="CNH28" i="7" s="1"/>
  <c r="CNJ28" i="7" s="1"/>
  <c r="CNL28" i="7" s="1"/>
  <c r="CNN28" i="7" s="1"/>
  <c r="CNP28" i="7" s="1"/>
  <c r="CNR28" i="7" s="1"/>
  <c r="CNT28" i="7" s="1"/>
  <c r="CNV28" i="7" s="1"/>
  <c r="CNX28" i="7" s="1"/>
  <c r="CNZ28" i="7" s="1"/>
  <c r="COB28" i="7" s="1"/>
  <c r="COD28" i="7" s="1"/>
  <c r="COF28" i="7" s="1"/>
  <c r="COH28" i="7" s="1"/>
  <c r="COJ28" i="7" s="1"/>
  <c r="COL28" i="7" s="1"/>
  <c r="CON28" i="7" s="1"/>
  <c r="COP28" i="7" s="1"/>
  <c r="COR28" i="7" s="1"/>
  <c r="COT28" i="7" s="1"/>
  <c r="COV28" i="7" s="1"/>
  <c r="COX28" i="7" s="1"/>
  <c r="COZ28" i="7" s="1"/>
  <c r="CPB28" i="7" s="1"/>
  <c r="CPD28" i="7" s="1"/>
  <c r="CPF28" i="7" s="1"/>
  <c r="CPH28" i="7" s="1"/>
  <c r="CPJ28" i="7" s="1"/>
  <c r="CPL28" i="7" s="1"/>
  <c r="CPN28" i="7" s="1"/>
  <c r="CPP28" i="7" s="1"/>
  <c r="CPR28" i="7" s="1"/>
  <c r="CPT28" i="7" s="1"/>
  <c r="CPV28" i="7" s="1"/>
  <c r="CPX28" i="7" s="1"/>
  <c r="CPZ28" i="7" s="1"/>
  <c r="CQB28" i="7" s="1"/>
  <c r="CQD28" i="7" s="1"/>
  <c r="CQF28" i="7" s="1"/>
  <c r="CQH28" i="7" s="1"/>
  <c r="CQJ28" i="7" s="1"/>
  <c r="CQL28" i="7" s="1"/>
  <c r="CQN28" i="7" s="1"/>
  <c r="CQP28" i="7" s="1"/>
  <c r="CQR28" i="7" s="1"/>
  <c r="CQT28" i="7" s="1"/>
  <c r="CQV28" i="7" s="1"/>
  <c r="CQX28" i="7" s="1"/>
  <c r="CQZ28" i="7" s="1"/>
  <c r="CRB28" i="7" s="1"/>
  <c r="CRD28" i="7" s="1"/>
  <c r="CRF28" i="7" s="1"/>
  <c r="CRH28" i="7" s="1"/>
  <c r="CRJ28" i="7" s="1"/>
  <c r="CRL28" i="7" s="1"/>
  <c r="CRN28" i="7" s="1"/>
  <c r="CRP28" i="7" s="1"/>
  <c r="CRR28" i="7" s="1"/>
  <c r="CRT28" i="7" s="1"/>
  <c r="CRV28" i="7" s="1"/>
  <c r="CRX28" i="7" s="1"/>
  <c r="CRZ28" i="7" s="1"/>
  <c r="CSB28" i="7" s="1"/>
  <c r="CSD28" i="7" s="1"/>
  <c r="CSF28" i="7" s="1"/>
  <c r="CSH28" i="7" s="1"/>
  <c r="CSJ28" i="7" s="1"/>
  <c r="CSL28" i="7" s="1"/>
  <c r="CSN28" i="7" s="1"/>
  <c r="CSP28" i="7" s="1"/>
  <c r="CSR28" i="7" s="1"/>
  <c r="CST28" i="7" s="1"/>
  <c r="CSV28" i="7" s="1"/>
  <c r="CSX28" i="7" s="1"/>
  <c r="CSZ28" i="7" s="1"/>
  <c r="CTB28" i="7" s="1"/>
  <c r="CTD28" i="7" s="1"/>
  <c r="CTF28" i="7" s="1"/>
  <c r="CTH28" i="7" s="1"/>
  <c r="CTJ28" i="7" s="1"/>
  <c r="CTL28" i="7" s="1"/>
  <c r="CTN28" i="7" s="1"/>
  <c r="CTP28" i="7" s="1"/>
  <c r="CTR28" i="7" s="1"/>
  <c r="CTT28" i="7" s="1"/>
  <c r="CTV28" i="7" s="1"/>
  <c r="CTX28" i="7" s="1"/>
  <c r="CTZ28" i="7" s="1"/>
  <c r="CUB28" i="7" s="1"/>
  <c r="CUD28" i="7" s="1"/>
  <c r="CUF28" i="7" s="1"/>
  <c r="CUH28" i="7" s="1"/>
  <c r="CUJ28" i="7" s="1"/>
  <c r="CUL28" i="7" s="1"/>
  <c r="CUN28" i="7" s="1"/>
  <c r="CUP28" i="7" s="1"/>
  <c r="CUR28" i="7" s="1"/>
  <c r="CUT28" i="7" s="1"/>
  <c r="CUV28" i="7" s="1"/>
  <c r="CUX28" i="7" s="1"/>
  <c r="CUZ28" i="7" s="1"/>
  <c r="CVB28" i="7" s="1"/>
  <c r="CVD28" i="7" s="1"/>
  <c r="CVF28" i="7" s="1"/>
  <c r="CVH28" i="7" s="1"/>
  <c r="CVJ28" i="7" s="1"/>
  <c r="CVL28" i="7" s="1"/>
  <c r="CVN28" i="7" s="1"/>
  <c r="CVP28" i="7" s="1"/>
  <c r="CVR28" i="7" s="1"/>
  <c r="CVT28" i="7" s="1"/>
  <c r="CVV28" i="7" s="1"/>
  <c r="CVX28" i="7" s="1"/>
  <c r="CVZ28" i="7" s="1"/>
  <c r="CWB28" i="7" s="1"/>
  <c r="CWD28" i="7" s="1"/>
  <c r="CWF28" i="7" s="1"/>
  <c r="CWH28" i="7" s="1"/>
  <c r="CWJ28" i="7" s="1"/>
  <c r="CWL28" i="7" s="1"/>
  <c r="CWN28" i="7" s="1"/>
  <c r="CWP28" i="7" s="1"/>
  <c r="CWR28" i="7" s="1"/>
  <c r="CWT28" i="7" s="1"/>
  <c r="CWV28" i="7" s="1"/>
  <c r="CWX28" i="7" s="1"/>
  <c r="CWZ28" i="7" s="1"/>
  <c r="CXB28" i="7" s="1"/>
  <c r="CXD28" i="7" s="1"/>
  <c r="CXF28" i="7" s="1"/>
  <c r="CXH28" i="7" s="1"/>
  <c r="CXJ28" i="7" s="1"/>
  <c r="CXL28" i="7" s="1"/>
  <c r="CXN28" i="7" s="1"/>
  <c r="CXP28" i="7" s="1"/>
  <c r="CXR28" i="7" s="1"/>
  <c r="CXT28" i="7" s="1"/>
  <c r="CXV28" i="7" s="1"/>
  <c r="CXX28" i="7" s="1"/>
  <c r="CXZ28" i="7" s="1"/>
  <c r="CYB28" i="7" s="1"/>
  <c r="CYD28" i="7" s="1"/>
  <c r="CYF28" i="7" s="1"/>
  <c r="CYH28" i="7" s="1"/>
  <c r="CYJ28" i="7" s="1"/>
  <c r="CYL28" i="7" s="1"/>
  <c r="CYN28" i="7" s="1"/>
  <c r="CYP28" i="7" s="1"/>
  <c r="CYR28" i="7" s="1"/>
  <c r="CYT28" i="7" s="1"/>
  <c r="CYV28" i="7" s="1"/>
  <c r="CYX28" i="7" s="1"/>
  <c r="CYZ28" i="7" s="1"/>
  <c r="CZB28" i="7" s="1"/>
  <c r="CZD28" i="7" s="1"/>
  <c r="CZF28" i="7" s="1"/>
  <c r="CZH28" i="7" s="1"/>
  <c r="CZJ28" i="7" s="1"/>
  <c r="CZL28" i="7" s="1"/>
  <c r="CZN28" i="7" s="1"/>
  <c r="CZP28" i="7" s="1"/>
  <c r="CZR28" i="7" s="1"/>
  <c r="CZT28" i="7" s="1"/>
  <c r="CZV28" i="7" s="1"/>
  <c r="CZX28" i="7" s="1"/>
  <c r="CZZ28" i="7" s="1"/>
  <c r="DAB28" i="7" s="1"/>
  <c r="DAD28" i="7" s="1"/>
  <c r="DAF28" i="7" s="1"/>
  <c r="DAH28" i="7" s="1"/>
  <c r="DAJ28" i="7" s="1"/>
  <c r="DAL28" i="7" s="1"/>
  <c r="DAN28" i="7" s="1"/>
  <c r="DAP28" i="7" s="1"/>
  <c r="DAR28" i="7" s="1"/>
  <c r="DAT28" i="7" s="1"/>
  <c r="DAV28" i="7" s="1"/>
  <c r="DAX28" i="7" s="1"/>
  <c r="DAZ28" i="7" s="1"/>
  <c r="DBB28" i="7" s="1"/>
  <c r="DBD28" i="7" s="1"/>
  <c r="DBF28" i="7" s="1"/>
  <c r="DBH28" i="7" s="1"/>
  <c r="DBJ28" i="7" s="1"/>
  <c r="DBL28" i="7" s="1"/>
  <c r="DBN28" i="7" s="1"/>
  <c r="DBP28" i="7" s="1"/>
  <c r="DBR28" i="7" s="1"/>
  <c r="DBT28" i="7" s="1"/>
  <c r="DBV28" i="7" s="1"/>
  <c r="DBX28" i="7" s="1"/>
  <c r="DBZ28" i="7" s="1"/>
  <c r="DCB28" i="7" s="1"/>
  <c r="DCD28" i="7" s="1"/>
  <c r="DCF28" i="7" s="1"/>
  <c r="DCH28" i="7" s="1"/>
  <c r="DCJ28" i="7" s="1"/>
  <c r="DCL28" i="7" s="1"/>
  <c r="DCN28" i="7" s="1"/>
  <c r="DCP28" i="7" s="1"/>
  <c r="DCR28" i="7" s="1"/>
  <c r="DCT28" i="7" s="1"/>
  <c r="DCV28" i="7" s="1"/>
  <c r="DCX28" i="7" s="1"/>
  <c r="DCZ28" i="7" s="1"/>
  <c r="DDB28" i="7" s="1"/>
  <c r="DDD28" i="7" s="1"/>
  <c r="DDF28" i="7" s="1"/>
  <c r="DDH28" i="7" s="1"/>
  <c r="DDJ28" i="7" s="1"/>
  <c r="DDL28" i="7" s="1"/>
  <c r="DDN28" i="7" s="1"/>
  <c r="DDP28" i="7" s="1"/>
  <c r="DDR28" i="7" s="1"/>
  <c r="DDT28" i="7" s="1"/>
  <c r="DDV28" i="7" s="1"/>
  <c r="DDX28" i="7" s="1"/>
  <c r="DDZ28" i="7" s="1"/>
  <c r="DEB28" i="7" s="1"/>
  <c r="DED28" i="7" s="1"/>
  <c r="DEF28" i="7" s="1"/>
  <c r="DEH28" i="7" s="1"/>
  <c r="DEJ28" i="7" s="1"/>
  <c r="DEL28" i="7" s="1"/>
  <c r="DEN28" i="7" s="1"/>
  <c r="DEP28" i="7" s="1"/>
  <c r="DER28" i="7" s="1"/>
  <c r="DET28" i="7" s="1"/>
  <c r="DEV28" i="7" s="1"/>
  <c r="DEX28" i="7" s="1"/>
  <c r="DEZ28" i="7" s="1"/>
  <c r="DFB28" i="7" s="1"/>
  <c r="DFD28" i="7" s="1"/>
  <c r="DFF28" i="7" s="1"/>
  <c r="DFH28" i="7" s="1"/>
  <c r="DFJ28" i="7" s="1"/>
  <c r="DFL28" i="7" s="1"/>
  <c r="DFN28" i="7" s="1"/>
  <c r="DFP28" i="7" s="1"/>
  <c r="DFR28" i="7" s="1"/>
  <c r="DFT28" i="7" s="1"/>
  <c r="DFV28" i="7" s="1"/>
  <c r="DFX28" i="7" s="1"/>
  <c r="DFZ28" i="7" s="1"/>
  <c r="DGB28" i="7" s="1"/>
  <c r="DGD28" i="7" s="1"/>
  <c r="DGF28" i="7" s="1"/>
  <c r="DGH28" i="7" s="1"/>
  <c r="DGJ28" i="7" s="1"/>
  <c r="DGL28" i="7" s="1"/>
  <c r="DGN28" i="7" s="1"/>
  <c r="DGP28" i="7" s="1"/>
  <c r="DGR28" i="7" s="1"/>
  <c r="DGT28" i="7" s="1"/>
  <c r="DGV28" i="7" s="1"/>
  <c r="DGX28" i="7" s="1"/>
  <c r="DGZ28" i="7" s="1"/>
  <c r="DHB28" i="7" s="1"/>
  <c r="DHD28" i="7" s="1"/>
  <c r="DHF28" i="7" s="1"/>
  <c r="DHH28" i="7" s="1"/>
  <c r="DHJ28" i="7" s="1"/>
  <c r="DHL28" i="7" s="1"/>
  <c r="DHN28" i="7" s="1"/>
  <c r="DHP28" i="7" s="1"/>
  <c r="DHR28" i="7" s="1"/>
  <c r="DHT28" i="7" s="1"/>
  <c r="DHV28" i="7" s="1"/>
  <c r="DHX28" i="7" s="1"/>
  <c r="DHZ28" i="7" s="1"/>
  <c r="DIB28" i="7" s="1"/>
  <c r="DID28" i="7" s="1"/>
  <c r="DIF28" i="7" s="1"/>
  <c r="DIH28" i="7" s="1"/>
  <c r="DIJ28" i="7" s="1"/>
  <c r="DIL28" i="7" s="1"/>
  <c r="DIN28" i="7" s="1"/>
  <c r="DIP28" i="7" s="1"/>
  <c r="DIR28" i="7" s="1"/>
  <c r="DIT28" i="7" s="1"/>
  <c r="DIV28" i="7" s="1"/>
  <c r="DIX28" i="7" s="1"/>
  <c r="DIZ28" i="7" s="1"/>
  <c r="DJB28" i="7" s="1"/>
  <c r="DJD28" i="7" s="1"/>
  <c r="DJF28" i="7" s="1"/>
  <c r="DJH28" i="7" s="1"/>
  <c r="DJJ28" i="7" s="1"/>
  <c r="DJL28" i="7" s="1"/>
  <c r="DJN28" i="7" s="1"/>
  <c r="DJP28" i="7" s="1"/>
  <c r="DJR28" i="7" s="1"/>
  <c r="DJT28" i="7" s="1"/>
  <c r="DJV28" i="7" s="1"/>
  <c r="DJX28" i="7" s="1"/>
  <c r="DJZ28" i="7" s="1"/>
  <c r="DKB28" i="7" s="1"/>
  <c r="DKD28" i="7" s="1"/>
  <c r="DKF28" i="7" s="1"/>
  <c r="DKH28" i="7" s="1"/>
  <c r="DKJ28" i="7" s="1"/>
  <c r="DKL28" i="7" s="1"/>
  <c r="DKN28" i="7" s="1"/>
  <c r="DKP28" i="7" s="1"/>
  <c r="DKR28" i="7" s="1"/>
  <c r="DKT28" i="7" s="1"/>
  <c r="DKV28" i="7" s="1"/>
  <c r="DKX28" i="7" s="1"/>
  <c r="DKZ28" i="7" s="1"/>
  <c r="DLB28" i="7" s="1"/>
  <c r="DLD28" i="7" s="1"/>
  <c r="DLF28" i="7" s="1"/>
  <c r="DLH28" i="7" s="1"/>
  <c r="DLJ28" i="7" s="1"/>
  <c r="DLL28" i="7" s="1"/>
  <c r="DLN28" i="7" s="1"/>
  <c r="DLP28" i="7" s="1"/>
  <c r="DLR28" i="7" s="1"/>
  <c r="DLT28" i="7" s="1"/>
  <c r="DLV28" i="7" s="1"/>
  <c r="DLX28" i="7" s="1"/>
  <c r="DLZ28" i="7" s="1"/>
  <c r="DMB28" i="7" s="1"/>
  <c r="DMD28" i="7" s="1"/>
  <c r="DMF28" i="7" s="1"/>
  <c r="DMH28" i="7" s="1"/>
  <c r="DMJ28" i="7" s="1"/>
  <c r="DML28" i="7" s="1"/>
  <c r="DMN28" i="7" s="1"/>
  <c r="DMP28" i="7" s="1"/>
  <c r="DMR28" i="7" s="1"/>
  <c r="DMT28" i="7" s="1"/>
  <c r="DMV28" i="7" s="1"/>
  <c r="DMX28" i="7" s="1"/>
  <c r="DMZ28" i="7" s="1"/>
  <c r="DNB28" i="7" s="1"/>
  <c r="DND28" i="7" s="1"/>
  <c r="DNF28" i="7" s="1"/>
  <c r="DNH28" i="7" s="1"/>
  <c r="DNJ28" i="7" s="1"/>
  <c r="DNL28" i="7" s="1"/>
  <c r="DNN28" i="7" s="1"/>
  <c r="DNP28" i="7" s="1"/>
  <c r="DNR28" i="7" s="1"/>
  <c r="DNT28" i="7" s="1"/>
  <c r="DNV28" i="7" s="1"/>
  <c r="DNX28" i="7" s="1"/>
  <c r="DNZ28" i="7" s="1"/>
  <c r="DOB28" i="7" s="1"/>
  <c r="DOD28" i="7" s="1"/>
  <c r="DOF28" i="7" s="1"/>
  <c r="DOH28" i="7" s="1"/>
  <c r="DOJ28" i="7" s="1"/>
  <c r="DOL28" i="7" s="1"/>
  <c r="DON28" i="7" s="1"/>
  <c r="DOP28" i="7" s="1"/>
  <c r="DOR28" i="7" s="1"/>
  <c r="DOT28" i="7" s="1"/>
  <c r="DOV28" i="7" s="1"/>
  <c r="DOX28" i="7" s="1"/>
  <c r="DOZ28" i="7" s="1"/>
  <c r="DPB28" i="7" s="1"/>
  <c r="DPD28" i="7" s="1"/>
  <c r="DPF28" i="7" s="1"/>
  <c r="DPH28" i="7" s="1"/>
  <c r="DPJ28" i="7" s="1"/>
  <c r="DPL28" i="7" s="1"/>
  <c r="DPN28" i="7" s="1"/>
  <c r="DPP28" i="7" s="1"/>
  <c r="DPR28" i="7" s="1"/>
  <c r="DPT28" i="7" s="1"/>
  <c r="DPV28" i="7" s="1"/>
  <c r="DPX28" i="7" s="1"/>
  <c r="DPZ28" i="7" s="1"/>
  <c r="DQB28" i="7" s="1"/>
  <c r="DQD28" i="7" s="1"/>
  <c r="DQF28" i="7" s="1"/>
  <c r="DQH28" i="7" s="1"/>
  <c r="DQJ28" i="7" s="1"/>
  <c r="DQL28" i="7" s="1"/>
  <c r="DQN28" i="7" s="1"/>
  <c r="DQP28" i="7" s="1"/>
  <c r="DQR28" i="7" s="1"/>
  <c r="DQT28" i="7" s="1"/>
  <c r="DQV28" i="7" s="1"/>
  <c r="DQX28" i="7" s="1"/>
  <c r="DQZ28" i="7" s="1"/>
  <c r="DRB28" i="7" s="1"/>
  <c r="DRD28" i="7" s="1"/>
  <c r="DRF28" i="7" s="1"/>
  <c r="DRH28" i="7" s="1"/>
  <c r="DRJ28" i="7" s="1"/>
  <c r="DRL28" i="7" s="1"/>
  <c r="DRN28" i="7" s="1"/>
  <c r="DRP28" i="7" s="1"/>
  <c r="DRR28" i="7" s="1"/>
  <c r="DRT28" i="7" s="1"/>
  <c r="DRV28" i="7" s="1"/>
  <c r="DRX28" i="7" s="1"/>
  <c r="DRZ28" i="7" s="1"/>
  <c r="DSB28" i="7" s="1"/>
  <c r="DSD28" i="7" s="1"/>
  <c r="DSF28" i="7" s="1"/>
  <c r="DSH28" i="7" s="1"/>
  <c r="DSJ28" i="7" s="1"/>
  <c r="DSL28" i="7" s="1"/>
  <c r="DSN28" i="7" s="1"/>
  <c r="DSP28" i="7" s="1"/>
  <c r="DSR28" i="7" s="1"/>
  <c r="DST28" i="7" s="1"/>
  <c r="DSV28" i="7" s="1"/>
  <c r="DSX28" i="7" s="1"/>
  <c r="DSZ28" i="7" s="1"/>
  <c r="DTB28" i="7" s="1"/>
  <c r="DTD28" i="7" s="1"/>
  <c r="DTF28" i="7" s="1"/>
  <c r="DTH28" i="7" s="1"/>
  <c r="DTJ28" i="7" s="1"/>
  <c r="DTL28" i="7" s="1"/>
  <c r="DTN28" i="7" s="1"/>
  <c r="DTP28" i="7" s="1"/>
  <c r="DTR28" i="7" s="1"/>
  <c r="DTT28" i="7" s="1"/>
  <c r="DTV28" i="7" s="1"/>
  <c r="DTX28" i="7" s="1"/>
  <c r="DTZ28" i="7" s="1"/>
  <c r="DUB28" i="7" s="1"/>
  <c r="DUD28" i="7" s="1"/>
  <c r="DUF28" i="7" s="1"/>
  <c r="DUH28" i="7" s="1"/>
  <c r="DUJ28" i="7" s="1"/>
  <c r="DUL28" i="7" s="1"/>
  <c r="DUN28" i="7" s="1"/>
  <c r="DUP28" i="7" s="1"/>
  <c r="DUR28" i="7" s="1"/>
  <c r="DUT28" i="7" s="1"/>
  <c r="DUV28" i="7" s="1"/>
  <c r="DUX28" i="7" s="1"/>
  <c r="DUZ28" i="7" s="1"/>
  <c r="DVB28" i="7" s="1"/>
  <c r="DVD28" i="7" s="1"/>
  <c r="DVF28" i="7" s="1"/>
  <c r="DVH28" i="7" s="1"/>
  <c r="DVJ28" i="7" s="1"/>
  <c r="DVL28" i="7" s="1"/>
  <c r="DVN28" i="7" s="1"/>
  <c r="DVP28" i="7" s="1"/>
  <c r="DVR28" i="7" s="1"/>
  <c r="DVT28" i="7" s="1"/>
  <c r="DVV28" i="7" s="1"/>
  <c r="DVX28" i="7" s="1"/>
  <c r="DVZ28" i="7" s="1"/>
  <c r="DWB28" i="7" s="1"/>
  <c r="DWD28" i="7" s="1"/>
  <c r="DWF28" i="7" s="1"/>
  <c r="DWH28" i="7" s="1"/>
  <c r="DWJ28" i="7" s="1"/>
  <c r="DWL28" i="7" s="1"/>
  <c r="DWN28" i="7" s="1"/>
  <c r="DWP28" i="7" s="1"/>
  <c r="DWR28" i="7" s="1"/>
  <c r="DWT28" i="7" s="1"/>
  <c r="DWV28" i="7" s="1"/>
  <c r="DWX28" i="7" s="1"/>
  <c r="DWZ28" i="7" s="1"/>
  <c r="DXB28" i="7" s="1"/>
  <c r="DXD28" i="7" s="1"/>
  <c r="DXF28" i="7" s="1"/>
  <c r="DXH28" i="7" s="1"/>
  <c r="DXJ28" i="7" s="1"/>
  <c r="DXL28" i="7" s="1"/>
  <c r="DXN28" i="7" s="1"/>
  <c r="DXP28" i="7" s="1"/>
  <c r="DXR28" i="7" s="1"/>
  <c r="DXT28" i="7" s="1"/>
  <c r="DXV28" i="7" s="1"/>
  <c r="DXX28" i="7" s="1"/>
  <c r="DXZ28" i="7" s="1"/>
  <c r="DYB28" i="7" s="1"/>
  <c r="DYD28" i="7" s="1"/>
  <c r="DYF28" i="7" s="1"/>
  <c r="DYH28" i="7" s="1"/>
  <c r="DYJ28" i="7" s="1"/>
  <c r="DYL28" i="7" s="1"/>
  <c r="DYN28" i="7" s="1"/>
  <c r="DYP28" i="7" s="1"/>
  <c r="DYR28" i="7" s="1"/>
  <c r="DYT28" i="7" s="1"/>
  <c r="DYV28" i="7" s="1"/>
  <c r="DYX28" i="7" s="1"/>
  <c r="DYZ28" i="7" s="1"/>
  <c r="DZB28" i="7" s="1"/>
  <c r="DZD28" i="7" s="1"/>
  <c r="DZF28" i="7" s="1"/>
  <c r="DZH28" i="7" s="1"/>
  <c r="DZJ28" i="7" s="1"/>
  <c r="DZL28" i="7" s="1"/>
  <c r="DZN28" i="7" s="1"/>
  <c r="DZP28" i="7" s="1"/>
  <c r="DZR28" i="7" s="1"/>
  <c r="DZT28" i="7" s="1"/>
  <c r="DZV28" i="7" s="1"/>
  <c r="DZX28" i="7" s="1"/>
  <c r="DZZ28" i="7" s="1"/>
  <c r="EAB28" i="7" s="1"/>
  <c r="EAD28" i="7" s="1"/>
  <c r="EAF28" i="7" s="1"/>
  <c r="EAH28" i="7" s="1"/>
  <c r="EAJ28" i="7" s="1"/>
  <c r="EAL28" i="7" s="1"/>
  <c r="EAN28" i="7" s="1"/>
  <c r="EAP28" i="7" s="1"/>
  <c r="EAR28" i="7" s="1"/>
  <c r="EAT28" i="7" s="1"/>
  <c r="EAV28" i="7" s="1"/>
  <c r="EAX28" i="7" s="1"/>
  <c r="EAZ28" i="7" s="1"/>
  <c r="EBB28" i="7" s="1"/>
  <c r="EBD28" i="7" s="1"/>
  <c r="EBF28" i="7" s="1"/>
  <c r="EBH28" i="7" s="1"/>
  <c r="EBJ28" i="7" s="1"/>
  <c r="EBL28" i="7" s="1"/>
  <c r="EBN28" i="7" s="1"/>
  <c r="EBP28" i="7" s="1"/>
  <c r="EBR28" i="7" s="1"/>
  <c r="EBT28" i="7" s="1"/>
  <c r="EBV28" i="7" s="1"/>
  <c r="EBX28" i="7" s="1"/>
  <c r="EBZ28" i="7" s="1"/>
  <c r="ECB28" i="7" s="1"/>
  <c r="ECD28" i="7" s="1"/>
  <c r="ECF28" i="7" s="1"/>
  <c r="ECH28" i="7" s="1"/>
  <c r="ECJ28" i="7" s="1"/>
  <c r="ECL28" i="7" s="1"/>
  <c r="ECN28" i="7" s="1"/>
  <c r="ECP28" i="7" s="1"/>
  <c r="ECR28" i="7" s="1"/>
  <c r="ECT28" i="7" s="1"/>
  <c r="ECV28" i="7" s="1"/>
  <c r="ECX28" i="7" s="1"/>
  <c r="ECZ28" i="7" s="1"/>
  <c r="EDB28" i="7" s="1"/>
  <c r="EDD28" i="7" s="1"/>
  <c r="EDF28" i="7" s="1"/>
  <c r="EDH28" i="7" s="1"/>
  <c r="EDJ28" i="7" s="1"/>
  <c r="EDL28" i="7" s="1"/>
  <c r="EDN28" i="7" s="1"/>
  <c r="EDP28" i="7" s="1"/>
  <c r="EDR28" i="7" s="1"/>
  <c r="EDT28" i="7" s="1"/>
  <c r="EDV28" i="7" s="1"/>
  <c r="EDX28" i="7" s="1"/>
  <c r="EDZ28" i="7" s="1"/>
  <c r="EEB28" i="7" s="1"/>
  <c r="EED28" i="7" s="1"/>
  <c r="EEF28" i="7" s="1"/>
  <c r="EEH28" i="7" s="1"/>
  <c r="EEJ28" i="7" s="1"/>
  <c r="EEL28" i="7" s="1"/>
  <c r="EEN28" i="7" s="1"/>
  <c r="EEP28" i="7" s="1"/>
  <c r="EER28" i="7" s="1"/>
  <c r="EET28" i="7" s="1"/>
  <c r="EEV28" i="7" s="1"/>
  <c r="EEX28" i="7" s="1"/>
  <c r="EEZ28" i="7" s="1"/>
  <c r="EFB28" i="7" s="1"/>
  <c r="EFD28" i="7" s="1"/>
  <c r="EFF28" i="7" s="1"/>
  <c r="EFH28" i="7" s="1"/>
  <c r="EFJ28" i="7" s="1"/>
  <c r="EFL28" i="7" s="1"/>
  <c r="EFN28" i="7" s="1"/>
  <c r="EFP28" i="7" s="1"/>
  <c r="EFR28" i="7" s="1"/>
  <c r="EFT28" i="7" s="1"/>
  <c r="EFV28" i="7" s="1"/>
  <c r="EFX28" i="7" s="1"/>
  <c r="EFZ28" i="7" s="1"/>
  <c r="EGB28" i="7" s="1"/>
  <c r="EGD28" i="7" s="1"/>
  <c r="EGF28" i="7" s="1"/>
  <c r="EGH28" i="7" s="1"/>
  <c r="EGJ28" i="7" s="1"/>
  <c r="EGL28" i="7" s="1"/>
  <c r="EGN28" i="7" s="1"/>
  <c r="EGP28" i="7" s="1"/>
  <c r="EGR28" i="7" s="1"/>
  <c r="EGT28" i="7" s="1"/>
  <c r="EGV28" i="7" s="1"/>
  <c r="EGX28" i="7" s="1"/>
  <c r="EGZ28" i="7" s="1"/>
  <c r="EHB28" i="7" s="1"/>
  <c r="EHD28" i="7" s="1"/>
  <c r="EHF28" i="7" s="1"/>
  <c r="EHH28" i="7" s="1"/>
  <c r="EHJ28" i="7" s="1"/>
  <c r="EHL28" i="7" s="1"/>
  <c r="EHN28" i="7" s="1"/>
  <c r="EHP28" i="7" s="1"/>
  <c r="EHR28" i="7" s="1"/>
  <c r="EHT28" i="7" s="1"/>
  <c r="EHV28" i="7" s="1"/>
  <c r="EHX28" i="7" s="1"/>
  <c r="EHZ28" i="7" s="1"/>
  <c r="EIB28" i="7" s="1"/>
  <c r="EID28" i="7" s="1"/>
  <c r="EIF28" i="7" s="1"/>
  <c r="EIH28" i="7" s="1"/>
  <c r="EIJ28" i="7" s="1"/>
  <c r="EIL28" i="7" s="1"/>
  <c r="EIN28" i="7" s="1"/>
  <c r="EIP28" i="7" s="1"/>
  <c r="EIR28" i="7" s="1"/>
  <c r="EIT28" i="7" s="1"/>
  <c r="EIV28" i="7" s="1"/>
  <c r="EIX28" i="7" s="1"/>
  <c r="EIZ28" i="7" s="1"/>
  <c r="EJB28" i="7" s="1"/>
  <c r="EJD28" i="7" s="1"/>
  <c r="EJF28" i="7" s="1"/>
  <c r="EJH28" i="7" s="1"/>
  <c r="EJJ28" i="7" s="1"/>
  <c r="EJL28" i="7" s="1"/>
  <c r="EJN28" i="7" s="1"/>
  <c r="EJP28" i="7" s="1"/>
  <c r="EJR28" i="7" s="1"/>
  <c r="EJT28" i="7" s="1"/>
  <c r="EJV28" i="7" s="1"/>
  <c r="EJX28" i="7" s="1"/>
  <c r="EJZ28" i="7" s="1"/>
  <c r="EKB28" i="7" s="1"/>
  <c r="EKD28" i="7" s="1"/>
  <c r="EKF28" i="7" s="1"/>
  <c r="EKH28" i="7" s="1"/>
  <c r="EKJ28" i="7" s="1"/>
  <c r="EKL28" i="7" s="1"/>
  <c r="EKN28" i="7" s="1"/>
  <c r="EKP28" i="7" s="1"/>
  <c r="EKR28" i="7" s="1"/>
  <c r="EKT28" i="7" s="1"/>
  <c r="EKV28" i="7" s="1"/>
  <c r="EKX28" i="7" s="1"/>
  <c r="EKZ28" i="7" s="1"/>
  <c r="ELB28" i="7" s="1"/>
  <c r="ELD28" i="7" s="1"/>
  <c r="ELF28" i="7" s="1"/>
  <c r="ELH28" i="7" s="1"/>
  <c r="ELJ28" i="7" s="1"/>
  <c r="ELL28" i="7" s="1"/>
  <c r="ELN28" i="7" s="1"/>
  <c r="ELP28" i="7" s="1"/>
  <c r="ELR28" i="7" s="1"/>
  <c r="ELT28" i="7" s="1"/>
  <c r="ELV28" i="7" s="1"/>
  <c r="ELX28" i="7" s="1"/>
  <c r="ELZ28" i="7" s="1"/>
  <c r="EMB28" i="7" s="1"/>
  <c r="EMD28" i="7" s="1"/>
  <c r="EMF28" i="7" s="1"/>
  <c r="EMH28" i="7" s="1"/>
  <c r="EMJ28" i="7" s="1"/>
  <c r="EML28" i="7" s="1"/>
  <c r="EMN28" i="7" s="1"/>
  <c r="EMP28" i="7" s="1"/>
  <c r="EMR28" i="7" s="1"/>
  <c r="EMT28" i="7" s="1"/>
  <c r="EMV28" i="7" s="1"/>
  <c r="EMX28" i="7" s="1"/>
  <c r="EMZ28" i="7" s="1"/>
  <c r="ENB28" i="7" s="1"/>
  <c r="END28" i="7" s="1"/>
  <c r="ENF28" i="7" s="1"/>
  <c r="ENH28" i="7" s="1"/>
  <c r="ENJ28" i="7" s="1"/>
  <c r="ENL28" i="7" s="1"/>
  <c r="ENN28" i="7" s="1"/>
  <c r="ENP28" i="7" s="1"/>
  <c r="ENR28" i="7" s="1"/>
  <c r="ENT28" i="7" s="1"/>
  <c r="ENV28" i="7" s="1"/>
  <c r="ENX28" i="7" s="1"/>
  <c r="ENZ28" i="7" s="1"/>
  <c r="EOB28" i="7" s="1"/>
  <c r="EOD28" i="7" s="1"/>
  <c r="EOF28" i="7" s="1"/>
  <c r="EOH28" i="7" s="1"/>
  <c r="EOJ28" i="7" s="1"/>
  <c r="EOL28" i="7" s="1"/>
  <c r="EON28" i="7" s="1"/>
  <c r="EOP28" i="7" s="1"/>
  <c r="EOR28" i="7" s="1"/>
  <c r="EOT28" i="7" s="1"/>
  <c r="EOV28" i="7" s="1"/>
  <c r="EOX28" i="7" s="1"/>
  <c r="EOZ28" i="7" s="1"/>
  <c r="EPB28" i="7" s="1"/>
  <c r="EPD28" i="7" s="1"/>
  <c r="EPF28" i="7" s="1"/>
  <c r="EPH28" i="7" s="1"/>
  <c r="EPJ28" i="7" s="1"/>
  <c r="EPL28" i="7" s="1"/>
  <c r="EPN28" i="7" s="1"/>
  <c r="EPP28" i="7" s="1"/>
  <c r="EPR28" i="7" s="1"/>
  <c r="EPT28" i="7" s="1"/>
  <c r="EPV28" i="7" s="1"/>
  <c r="EPX28" i="7" s="1"/>
  <c r="EPZ28" i="7" s="1"/>
  <c r="EQB28" i="7" s="1"/>
  <c r="EQD28" i="7" s="1"/>
  <c r="EQF28" i="7" s="1"/>
  <c r="EQH28" i="7" s="1"/>
  <c r="EQJ28" i="7" s="1"/>
  <c r="EQL28" i="7" s="1"/>
  <c r="EQN28" i="7" s="1"/>
  <c r="EQP28" i="7" s="1"/>
  <c r="EQR28" i="7" s="1"/>
  <c r="EQT28" i="7" s="1"/>
  <c r="EQV28" i="7" s="1"/>
  <c r="EQX28" i="7" s="1"/>
  <c r="EQZ28" i="7" s="1"/>
  <c r="ERB28" i="7" s="1"/>
  <c r="ERD28" i="7" s="1"/>
  <c r="ERF28" i="7" s="1"/>
  <c r="ERH28" i="7" s="1"/>
  <c r="ERJ28" i="7" s="1"/>
  <c r="ERL28" i="7" s="1"/>
  <c r="ERN28" i="7" s="1"/>
  <c r="ERP28" i="7" s="1"/>
  <c r="ERR28" i="7" s="1"/>
  <c r="ERT28" i="7" s="1"/>
  <c r="ERV28" i="7" s="1"/>
  <c r="ERX28" i="7" s="1"/>
  <c r="ERZ28" i="7" s="1"/>
  <c r="ESB28" i="7" s="1"/>
  <c r="ESD28" i="7" s="1"/>
  <c r="ESF28" i="7" s="1"/>
  <c r="ESH28" i="7" s="1"/>
  <c r="ESJ28" i="7" s="1"/>
  <c r="ESL28" i="7" s="1"/>
  <c r="ESN28" i="7" s="1"/>
  <c r="ESP28" i="7" s="1"/>
  <c r="ESR28" i="7" s="1"/>
  <c r="EST28" i="7" s="1"/>
  <c r="ESV28" i="7" s="1"/>
  <c r="ESX28" i="7" s="1"/>
  <c r="ESZ28" i="7" s="1"/>
  <c r="ETB28" i="7" s="1"/>
  <c r="ETD28" i="7" s="1"/>
  <c r="ETF28" i="7" s="1"/>
  <c r="ETH28" i="7" s="1"/>
  <c r="ETJ28" i="7" s="1"/>
  <c r="ETL28" i="7" s="1"/>
  <c r="ETN28" i="7" s="1"/>
  <c r="ETP28" i="7" s="1"/>
  <c r="ETR28" i="7" s="1"/>
  <c r="ETT28" i="7" s="1"/>
  <c r="ETV28" i="7" s="1"/>
  <c r="ETX28" i="7" s="1"/>
  <c r="ETZ28" i="7" s="1"/>
  <c r="EUB28" i="7" s="1"/>
  <c r="EUD28" i="7" s="1"/>
  <c r="EUF28" i="7" s="1"/>
  <c r="EUH28" i="7" s="1"/>
  <c r="EUJ28" i="7" s="1"/>
  <c r="EUL28" i="7" s="1"/>
  <c r="EUN28" i="7" s="1"/>
  <c r="EUP28" i="7" s="1"/>
  <c r="EUR28" i="7" s="1"/>
  <c r="EUT28" i="7" s="1"/>
  <c r="EUV28" i="7" s="1"/>
  <c r="EUX28" i="7" s="1"/>
  <c r="EUZ28" i="7" s="1"/>
  <c r="EVB28" i="7" s="1"/>
  <c r="EVD28" i="7" s="1"/>
  <c r="EVF28" i="7" s="1"/>
  <c r="EVH28" i="7" s="1"/>
  <c r="EVJ28" i="7" s="1"/>
  <c r="EVL28" i="7" s="1"/>
  <c r="EVN28" i="7" s="1"/>
  <c r="EVP28" i="7" s="1"/>
  <c r="EVR28" i="7" s="1"/>
  <c r="EVT28" i="7" s="1"/>
  <c r="EVV28" i="7" s="1"/>
  <c r="EVX28" i="7" s="1"/>
  <c r="EVZ28" i="7" s="1"/>
  <c r="EWB28" i="7" s="1"/>
  <c r="EWD28" i="7" s="1"/>
  <c r="EWF28" i="7" s="1"/>
  <c r="EWH28" i="7" s="1"/>
  <c r="EWJ28" i="7" s="1"/>
  <c r="EWL28" i="7" s="1"/>
  <c r="EWN28" i="7" s="1"/>
  <c r="EWP28" i="7" s="1"/>
  <c r="EWR28" i="7" s="1"/>
  <c r="EWT28" i="7" s="1"/>
  <c r="EWV28" i="7" s="1"/>
  <c r="EWX28" i="7" s="1"/>
  <c r="EWZ28" i="7" s="1"/>
  <c r="EXB28" i="7" s="1"/>
  <c r="EXD28" i="7" s="1"/>
  <c r="EXF28" i="7" s="1"/>
  <c r="EXH28" i="7" s="1"/>
  <c r="EXJ28" i="7" s="1"/>
  <c r="EXL28" i="7" s="1"/>
  <c r="EXN28" i="7" s="1"/>
  <c r="EXP28" i="7" s="1"/>
  <c r="EXR28" i="7" s="1"/>
  <c r="EXT28" i="7" s="1"/>
  <c r="EXV28" i="7" s="1"/>
  <c r="EXX28" i="7" s="1"/>
  <c r="EXZ28" i="7" s="1"/>
  <c r="EYB28" i="7" s="1"/>
  <c r="EYD28" i="7" s="1"/>
  <c r="EYF28" i="7" s="1"/>
  <c r="EYH28" i="7" s="1"/>
  <c r="EYJ28" i="7" s="1"/>
  <c r="EYL28" i="7" s="1"/>
  <c r="EYN28" i="7" s="1"/>
  <c r="EYP28" i="7" s="1"/>
  <c r="EYR28" i="7" s="1"/>
  <c r="EYT28" i="7" s="1"/>
  <c r="EYV28" i="7" s="1"/>
  <c r="EYX28" i="7" s="1"/>
  <c r="EYZ28" i="7" s="1"/>
  <c r="EZB28" i="7" s="1"/>
  <c r="EZD28" i="7" s="1"/>
  <c r="EZF28" i="7" s="1"/>
  <c r="EZH28" i="7" s="1"/>
  <c r="EZJ28" i="7" s="1"/>
  <c r="EZL28" i="7" s="1"/>
  <c r="EZN28" i="7" s="1"/>
  <c r="EZP28" i="7" s="1"/>
  <c r="EZR28" i="7" s="1"/>
  <c r="EZT28" i="7" s="1"/>
  <c r="EZV28" i="7" s="1"/>
  <c r="EZX28" i="7" s="1"/>
  <c r="EZZ28" i="7" s="1"/>
  <c r="FAB28" i="7" s="1"/>
  <c r="FAD28" i="7" s="1"/>
  <c r="FAF28" i="7" s="1"/>
  <c r="FAH28" i="7" s="1"/>
  <c r="FAJ28" i="7" s="1"/>
  <c r="FAL28" i="7" s="1"/>
  <c r="FAN28" i="7" s="1"/>
  <c r="FAP28" i="7" s="1"/>
  <c r="FAR28" i="7" s="1"/>
  <c r="FAT28" i="7" s="1"/>
  <c r="FAV28" i="7" s="1"/>
  <c r="FAX28" i="7" s="1"/>
  <c r="FAZ28" i="7" s="1"/>
  <c r="FBB28" i="7" s="1"/>
  <c r="FBD28" i="7" s="1"/>
  <c r="FBF28" i="7" s="1"/>
  <c r="FBH28" i="7" s="1"/>
  <c r="FBJ28" i="7" s="1"/>
  <c r="FBL28" i="7" s="1"/>
  <c r="FBN28" i="7" s="1"/>
  <c r="FBP28" i="7" s="1"/>
  <c r="FBR28" i="7" s="1"/>
  <c r="FBT28" i="7" s="1"/>
  <c r="FBV28" i="7" s="1"/>
  <c r="FBX28" i="7" s="1"/>
  <c r="FBZ28" i="7" s="1"/>
  <c r="FCB28" i="7" s="1"/>
  <c r="FCD28" i="7" s="1"/>
  <c r="FCF28" i="7" s="1"/>
  <c r="FCH28" i="7" s="1"/>
  <c r="FCJ28" i="7" s="1"/>
  <c r="FCL28" i="7" s="1"/>
  <c r="FCN28" i="7" s="1"/>
  <c r="FCP28" i="7" s="1"/>
  <c r="FCR28" i="7" s="1"/>
  <c r="FCT28" i="7" s="1"/>
  <c r="FCV28" i="7" s="1"/>
  <c r="FCX28" i="7" s="1"/>
  <c r="FCZ28" i="7" s="1"/>
  <c r="FDB28" i="7" s="1"/>
  <c r="FDD28" i="7" s="1"/>
  <c r="FDF28" i="7" s="1"/>
  <c r="FDH28" i="7" s="1"/>
  <c r="FDJ28" i="7" s="1"/>
  <c r="FDL28" i="7" s="1"/>
  <c r="FDN28" i="7" s="1"/>
  <c r="FDP28" i="7" s="1"/>
  <c r="FDR28" i="7" s="1"/>
  <c r="FDT28" i="7" s="1"/>
  <c r="FDV28" i="7" s="1"/>
  <c r="FDX28" i="7" s="1"/>
  <c r="FDZ28" i="7" s="1"/>
  <c r="FEB28" i="7" s="1"/>
  <c r="FED28" i="7" s="1"/>
  <c r="FEF28" i="7" s="1"/>
  <c r="FEH28" i="7" s="1"/>
  <c r="FEJ28" i="7" s="1"/>
  <c r="FEL28" i="7" s="1"/>
  <c r="FEN28" i="7" s="1"/>
  <c r="FEP28" i="7" s="1"/>
  <c r="FER28" i="7" s="1"/>
  <c r="FET28" i="7" s="1"/>
  <c r="FEV28" i="7" s="1"/>
  <c r="FEX28" i="7" s="1"/>
  <c r="FEZ28" i="7" s="1"/>
  <c r="FFB28" i="7" s="1"/>
  <c r="FFD28" i="7" s="1"/>
  <c r="FFF28" i="7" s="1"/>
  <c r="FFH28" i="7" s="1"/>
  <c r="FFJ28" i="7" s="1"/>
  <c r="FFL28" i="7" s="1"/>
  <c r="FFN28" i="7" s="1"/>
  <c r="FFP28" i="7" s="1"/>
  <c r="FFR28" i="7" s="1"/>
  <c r="FFT28" i="7" s="1"/>
  <c r="FFV28" i="7" s="1"/>
  <c r="FFX28" i="7" s="1"/>
  <c r="FFZ28" i="7" s="1"/>
  <c r="FGB28" i="7" s="1"/>
  <c r="FGD28" i="7" s="1"/>
  <c r="FGF28" i="7" s="1"/>
  <c r="FGH28" i="7" s="1"/>
  <c r="FGJ28" i="7" s="1"/>
  <c r="FGL28" i="7" s="1"/>
  <c r="FGN28" i="7" s="1"/>
  <c r="FGP28" i="7" s="1"/>
  <c r="FGR28" i="7" s="1"/>
  <c r="FGT28" i="7" s="1"/>
  <c r="FGV28" i="7" s="1"/>
  <c r="FGX28" i="7" s="1"/>
  <c r="FGZ28" i="7" s="1"/>
  <c r="FHB28" i="7" s="1"/>
  <c r="FHD28" i="7" s="1"/>
  <c r="FHF28" i="7" s="1"/>
  <c r="FHH28" i="7" s="1"/>
  <c r="FHJ28" i="7" s="1"/>
  <c r="FHL28" i="7" s="1"/>
  <c r="FHN28" i="7" s="1"/>
  <c r="FHP28" i="7" s="1"/>
  <c r="FHR28" i="7" s="1"/>
  <c r="FHT28" i="7" s="1"/>
  <c r="FHV28" i="7" s="1"/>
  <c r="FHX28" i="7" s="1"/>
  <c r="FHZ28" i="7" s="1"/>
  <c r="FIB28" i="7" s="1"/>
  <c r="FID28" i="7" s="1"/>
  <c r="FIF28" i="7" s="1"/>
  <c r="FIH28" i="7" s="1"/>
  <c r="FIJ28" i="7" s="1"/>
  <c r="FIL28" i="7" s="1"/>
  <c r="FIN28" i="7" s="1"/>
  <c r="FIP28" i="7" s="1"/>
  <c r="FIR28" i="7" s="1"/>
  <c r="FIT28" i="7" s="1"/>
  <c r="FIV28" i="7" s="1"/>
  <c r="FIX28" i="7" s="1"/>
  <c r="FIZ28" i="7" s="1"/>
  <c r="FJB28" i="7" s="1"/>
  <c r="FJD28" i="7" s="1"/>
  <c r="FJF28" i="7" s="1"/>
  <c r="FJH28" i="7" s="1"/>
  <c r="FJJ28" i="7" s="1"/>
  <c r="FJL28" i="7" s="1"/>
  <c r="FJN28" i="7" s="1"/>
  <c r="FJP28" i="7" s="1"/>
  <c r="FJR28" i="7" s="1"/>
  <c r="FJT28" i="7" s="1"/>
  <c r="FJV28" i="7" s="1"/>
  <c r="FJX28" i="7" s="1"/>
  <c r="FJZ28" i="7" s="1"/>
  <c r="FKB28" i="7" s="1"/>
  <c r="FKD28" i="7" s="1"/>
  <c r="FKF28" i="7" s="1"/>
  <c r="FKH28" i="7" s="1"/>
  <c r="FKJ28" i="7" s="1"/>
  <c r="FKL28" i="7" s="1"/>
  <c r="FKN28" i="7" s="1"/>
  <c r="FKP28" i="7" s="1"/>
  <c r="FKR28" i="7" s="1"/>
  <c r="FKT28" i="7" s="1"/>
  <c r="FKV28" i="7" s="1"/>
  <c r="FKX28" i="7" s="1"/>
  <c r="FKZ28" i="7" s="1"/>
  <c r="FLB28" i="7" s="1"/>
  <c r="FLD28" i="7" s="1"/>
  <c r="FLF28" i="7" s="1"/>
  <c r="FLH28" i="7" s="1"/>
  <c r="FLJ28" i="7" s="1"/>
  <c r="FLL28" i="7" s="1"/>
  <c r="FLN28" i="7" s="1"/>
  <c r="FLP28" i="7" s="1"/>
  <c r="FLR28" i="7" s="1"/>
  <c r="FLT28" i="7" s="1"/>
  <c r="FLV28" i="7" s="1"/>
  <c r="FLX28" i="7" s="1"/>
  <c r="FLZ28" i="7" s="1"/>
  <c r="FMB28" i="7" s="1"/>
  <c r="FMD28" i="7" s="1"/>
  <c r="FMF28" i="7" s="1"/>
  <c r="FMH28" i="7" s="1"/>
  <c r="FMJ28" i="7" s="1"/>
  <c r="FML28" i="7" s="1"/>
  <c r="FMN28" i="7" s="1"/>
  <c r="FMP28" i="7" s="1"/>
  <c r="FMR28" i="7" s="1"/>
  <c r="FMT28" i="7" s="1"/>
  <c r="FMV28" i="7" s="1"/>
  <c r="FMX28" i="7" s="1"/>
  <c r="FMZ28" i="7" s="1"/>
  <c r="FNB28" i="7" s="1"/>
  <c r="FND28" i="7" s="1"/>
  <c r="FNF28" i="7" s="1"/>
  <c r="FNH28" i="7" s="1"/>
  <c r="FNJ28" i="7" s="1"/>
  <c r="FNL28" i="7" s="1"/>
  <c r="FNN28" i="7" s="1"/>
  <c r="FNP28" i="7" s="1"/>
  <c r="FNR28" i="7" s="1"/>
  <c r="FNT28" i="7" s="1"/>
  <c r="FNV28" i="7" s="1"/>
  <c r="FNX28" i="7" s="1"/>
  <c r="FNZ28" i="7" s="1"/>
  <c r="FOB28" i="7" s="1"/>
  <c r="FOD28" i="7" s="1"/>
  <c r="FOF28" i="7" s="1"/>
  <c r="FOH28" i="7" s="1"/>
  <c r="FOJ28" i="7" s="1"/>
  <c r="FOL28" i="7" s="1"/>
  <c r="FON28" i="7" s="1"/>
  <c r="FOP28" i="7" s="1"/>
  <c r="FOR28" i="7" s="1"/>
  <c r="FOT28" i="7" s="1"/>
  <c r="FOV28" i="7" s="1"/>
  <c r="FOX28" i="7" s="1"/>
  <c r="FOZ28" i="7" s="1"/>
  <c r="FPB28" i="7" s="1"/>
  <c r="FPD28" i="7" s="1"/>
  <c r="FPF28" i="7" s="1"/>
  <c r="FPH28" i="7" s="1"/>
  <c r="FPJ28" i="7" s="1"/>
  <c r="FPL28" i="7" s="1"/>
  <c r="FPN28" i="7" s="1"/>
  <c r="FPP28" i="7" s="1"/>
  <c r="FPR28" i="7" s="1"/>
  <c r="FPT28" i="7" s="1"/>
  <c r="FPV28" i="7" s="1"/>
  <c r="FPX28" i="7" s="1"/>
  <c r="FPZ28" i="7" s="1"/>
  <c r="FQB28" i="7" s="1"/>
  <c r="FQD28" i="7" s="1"/>
  <c r="FQF28" i="7" s="1"/>
  <c r="FQH28" i="7" s="1"/>
  <c r="FQJ28" i="7" s="1"/>
  <c r="FQL28" i="7" s="1"/>
  <c r="FQN28" i="7" s="1"/>
  <c r="FQP28" i="7" s="1"/>
  <c r="FQR28" i="7" s="1"/>
  <c r="FQT28" i="7" s="1"/>
  <c r="FQV28" i="7" s="1"/>
  <c r="FQX28" i="7" s="1"/>
  <c r="FQZ28" i="7" s="1"/>
  <c r="FRB28" i="7" s="1"/>
  <c r="FRD28" i="7" s="1"/>
  <c r="FRF28" i="7" s="1"/>
  <c r="FRH28" i="7" s="1"/>
  <c r="FRJ28" i="7" s="1"/>
  <c r="FRL28" i="7" s="1"/>
  <c r="FRN28" i="7" s="1"/>
  <c r="FRP28" i="7" s="1"/>
  <c r="FRR28" i="7" s="1"/>
  <c r="FRT28" i="7" s="1"/>
  <c r="FRV28" i="7" s="1"/>
  <c r="FRX28" i="7" s="1"/>
  <c r="FRZ28" i="7" s="1"/>
  <c r="FSB28" i="7" s="1"/>
  <c r="FSD28" i="7" s="1"/>
  <c r="FSF28" i="7" s="1"/>
  <c r="FSH28" i="7" s="1"/>
  <c r="FSJ28" i="7" s="1"/>
  <c r="FSL28" i="7" s="1"/>
  <c r="FSN28" i="7" s="1"/>
  <c r="FSP28" i="7" s="1"/>
  <c r="FSR28" i="7" s="1"/>
  <c r="FST28" i="7" s="1"/>
  <c r="FSV28" i="7" s="1"/>
  <c r="FSX28" i="7" s="1"/>
  <c r="FSZ28" i="7" s="1"/>
  <c r="FTB28" i="7" s="1"/>
  <c r="FTD28" i="7" s="1"/>
  <c r="FTF28" i="7" s="1"/>
  <c r="FTH28" i="7" s="1"/>
  <c r="FTJ28" i="7" s="1"/>
  <c r="FTL28" i="7" s="1"/>
  <c r="FTN28" i="7" s="1"/>
  <c r="FTP28" i="7" s="1"/>
  <c r="FTR28" i="7" s="1"/>
  <c r="FTT28" i="7" s="1"/>
  <c r="FTV28" i="7" s="1"/>
  <c r="FTX28" i="7" s="1"/>
  <c r="FTZ28" i="7" s="1"/>
  <c r="FUB28" i="7" s="1"/>
  <c r="FUD28" i="7" s="1"/>
  <c r="FUF28" i="7" s="1"/>
  <c r="FUH28" i="7" s="1"/>
  <c r="FUJ28" i="7" s="1"/>
  <c r="FUL28" i="7" s="1"/>
  <c r="FUN28" i="7" s="1"/>
  <c r="FUP28" i="7" s="1"/>
  <c r="FUR28" i="7" s="1"/>
  <c r="FUT28" i="7" s="1"/>
  <c r="FUV28" i="7" s="1"/>
  <c r="FUX28" i="7" s="1"/>
  <c r="FUZ28" i="7" s="1"/>
  <c r="FVB28" i="7" s="1"/>
  <c r="FVD28" i="7" s="1"/>
  <c r="FVF28" i="7" s="1"/>
  <c r="FVH28" i="7" s="1"/>
  <c r="FVJ28" i="7" s="1"/>
  <c r="FVL28" i="7" s="1"/>
  <c r="FVN28" i="7" s="1"/>
  <c r="FVP28" i="7" s="1"/>
  <c r="FVR28" i="7" s="1"/>
  <c r="FVT28" i="7" s="1"/>
  <c r="FVV28" i="7" s="1"/>
  <c r="FVX28" i="7" s="1"/>
  <c r="FVZ28" i="7" s="1"/>
  <c r="FWB28" i="7" s="1"/>
  <c r="FWD28" i="7" s="1"/>
  <c r="FWF28" i="7" s="1"/>
  <c r="FWH28" i="7" s="1"/>
  <c r="FWJ28" i="7" s="1"/>
  <c r="FWL28" i="7" s="1"/>
  <c r="FWN28" i="7" s="1"/>
  <c r="FWP28" i="7" s="1"/>
  <c r="FWR28" i="7" s="1"/>
  <c r="FWT28" i="7" s="1"/>
  <c r="FWV28" i="7" s="1"/>
  <c r="FWX28" i="7" s="1"/>
  <c r="FWZ28" i="7" s="1"/>
  <c r="FXB28" i="7" s="1"/>
  <c r="FXD28" i="7" s="1"/>
  <c r="FXF28" i="7" s="1"/>
  <c r="FXH28" i="7" s="1"/>
  <c r="FXJ28" i="7" s="1"/>
  <c r="FXL28" i="7" s="1"/>
  <c r="FXN28" i="7" s="1"/>
  <c r="FXP28" i="7" s="1"/>
  <c r="FXR28" i="7" s="1"/>
  <c r="FXT28" i="7" s="1"/>
  <c r="FXV28" i="7" s="1"/>
  <c r="FXX28" i="7" s="1"/>
  <c r="FXZ28" i="7" s="1"/>
  <c r="FYB28" i="7" s="1"/>
  <c r="FYD28" i="7" s="1"/>
  <c r="FYF28" i="7" s="1"/>
  <c r="FYH28" i="7" s="1"/>
  <c r="FYJ28" i="7" s="1"/>
  <c r="FYL28" i="7" s="1"/>
  <c r="FYN28" i="7" s="1"/>
  <c r="FYP28" i="7" s="1"/>
  <c r="FYR28" i="7" s="1"/>
  <c r="FYT28" i="7" s="1"/>
  <c r="FYV28" i="7" s="1"/>
  <c r="FYX28" i="7" s="1"/>
  <c r="FYZ28" i="7" s="1"/>
  <c r="FZB28" i="7" s="1"/>
  <c r="FZD28" i="7" s="1"/>
  <c r="FZF28" i="7" s="1"/>
  <c r="FZH28" i="7" s="1"/>
  <c r="FZJ28" i="7" s="1"/>
  <c r="FZL28" i="7" s="1"/>
  <c r="FZN28" i="7" s="1"/>
  <c r="FZP28" i="7" s="1"/>
  <c r="FZR28" i="7" s="1"/>
  <c r="FZT28" i="7" s="1"/>
  <c r="FZV28" i="7" s="1"/>
  <c r="FZX28" i="7" s="1"/>
  <c r="FZZ28" i="7" s="1"/>
  <c r="GAB28" i="7" s="1"/>
  <c r="GAD28" i="7" s="1"/>
  <c r="GAF28" i="7" s="1"/>
  <c r="GAH28" i="7" s="1"/>
  <c r="GAJ28" i="7" s="1"/>
  <c r="GAL28" i="7" s="1"/>
  <c r="GAN28" i="7" s="1"/>
  <c r="GAP28" i="7" s="1"/>
  <c r="GAR28" i="7" s="1"/>
  <c r="GAT28" i="7" s="1"/>
  <c r="GAV28" i="7" s="1"/>
  <c r="GAX28" i="7" s="1"/>
  <c r="GAZ28" i="7" s="1"/>
  <c r="GBB28" i="7" s="1"/>
  <c r="GBD28" i="7" s="1"/>
  <c r="GBF28" i="7" s="1"/>
  <c r="GBH28" i="7" s="1"/>
  <c r="GBJ28" i="7" s="1"/>
  <c r="GBL28" i="7" s="1"/>
  <c r="GBN28" i="7" s="1"/>
  <c r="GBP28" i="7" s="1"/>
  <c r="GBR28" i="7" s="1"/>
  <c r="GBT28" i="7" s="1"/>
  <c r="GBV28" i="7" s="1"/>
  <c r="GBX28" i="7" s="1"/>
  <c r="GBZ28" i="7" s="1"/>
  <c r="GCB28" i="7" s="1"/>
  <c r="GCD28" i="7" s="1"/>
  <c r="GCF28" i="7" s="1"/>
  <c r="GCH28" i="7" s="1"/>
  <c r="GCJ28" i="7" s="1"/>
  <c r="GCL28" i="7" s="1"/>
  <c r="GCN28" i="7" s="1"/>
  <c r="GCP28" i="7" s="1"/>
  <c r="GCR28" i="7" s="1"/>
  <c r="GCT28" i="7" s="1"/>
  <c r="GCV28" i="7" s="1"/>
  <c r="GCX28" i="7" s="1"/>
  <c r="GCZ28" i="7" s="1"/>
  <c r="GDB28" i="7" s="1"/>
  <c r="GDD28" i="7" s="1"/>
  <c r="GDF28" i="7" s="1"/>
  <c r="GDH28" i="7" s="1"/>
  <c r="GDJ28" i="7" s="1"/>
  <c r="GDL28" i="7" s="1"/>
  <c r="GDN28" i="7" s="1"/>
  <c r="GDP28" i="7" s="1"/>
  <c r="GDR28" i="7" s="1"/>
  <c r="GDT28" i="7" s="1"/>
  <c r="GDV28" i="7" s="1"/>
  <c r="GDX28" i="7" s="1"/>
  <c r="GDZ28" i="7" s="1"/>
  <c r="GEB28" i="7" s="1"/>
  <c r="GED28" i="7" s="1"/>
  <c r="GEF28" i="7" s="1"/>
  <c r="GEH28" i="7" s="1"/>
  <c r="GEJ28" i="7" s="1"/>
  <c r="GEL28" i="7" s="1"/>
  <c r="GEN28" i="7" s="1"/>
  <c r="GEP28" i="7" s="1"/>
  <c r="GER28" i="7" s="1"/>
  <c r="GET28" i="7" s="1"/>
  <c r="GEV28" i="7" s="1"/>
  <c r="GEX28" i="7" s="1"/>
  <c r="GEZ28" i="7" s="1"/>
  <c r="GFB28" i="7" s="1"/>
  <c r="GFD28" i="7" s="1"/>
  <c r="GFF28" i="7" s="1"/>
  <c r="GFH28" i="7" s="1"/>
  <c r="GFJ28" i="7" s="1"/>
  <c r="GFL28" i="7" s="1"/>
  <c r="GFN28" i="7" s="1"/>
  <c r="GFP28" i="7" s="1"/>
  <c r="GFR28" i="7" s="1"/>
  <c r="GFT28" i="7" s="1"/>
  <c r="GFV28" i="7" s="1"/>
  <c r="GFX28" i="7" s="1"/>
  <c r="GFZ28" i="7" s="1"/>
  <c r="GGB28" i="7" s="1"/>
  <c r="GGD28" i="7" s="1"/>
  <c r="GGF28" i="7" s="1"/>
  <c r="GGH28" i="7" s="1"/>
  <c r="GGJ28" i="7" s="1"/>
  <c r="GGL28" i="7" s="1"/>
  <c r="GGN28" i="7" s="1"/>
  <c r="GGP28" i="7" s="1"/>
  <c r="GGR28" i="7" s="1"/>
  <c r="GGT28" i="7" s="1"/>
  <c r="GGV28" i="7" s="1"/>
  <c r="GGX28" i="7" s="1"/>
  <c r="GGZ28" i="7" s="1"/>
  <c r="GHB28" i="7" s="1"/>
  <c r="GHD28" i="7" s="1"/>
  <c r="GHF28" i="7" s="1"/>
  <c r="GHH28" i="7" s="1"/>
  <c r="GHJ28" i="7" s="1"/>
  <c r="GHL28" i="7" s="1"/>
  <c r="GHN28" i="7" s="1"/>
  <c r="GHP28" i="7" s="1"/>
  <c r="GHR28" i="7" s="1"/>
  <c r="GHT28" i="7" s="1"/>
  <c r="GHV28" i="7" s="1"/>
  <c r="GHX28" i="7" s="1"/>
  <c r="GHZ28" i="7" s="1"/>
  <c r="GIB28" i="7" s="1"/>
  <c r="GID28" i="7" s="1"/>
  <c r="GIF28" i="7" s="1"/>
  <c r="GIH28" i="7" s="1"/>
  <c r="GIJ28" i="7" s="1"/>
  <c r="GIL28" i="7" s="1"/>
  <c r="GIN28" i="7" s="1"/>
  <c r="GIP28" i="7" s="1"/>
  <c r="GIR28" i="7" s="1"/>
  <c r="GIT28" i="7" s="1"/>
  <c r="GIV28" i="7" s="1"/>
  <c r="GIX28" i="7" s="1"/>
  <c r="GIZ28" i="7" s="1"/>
  <c r="GJB28" i="7" s="1"/>
  <c r="GJD28" i="7" s="1"/>
  <c r="GJF28" i="7" s="1"/>
  <c r="GJH28" i="7" s="1"/>
  <c r="GJJ28" i="7" s="1"/>
  <c r="GJL28" i="7" s="1"/>
  <c r="GJN28" i="7" s="1"/>
  <c r="GJP28" i="7" s="1"/>
  <c r="GJR28" i="7" s="1"/>
  <c r="GJT28" i="7" s="1"/>
  <c r="GJV28" i="7" s="1"/>
  <c r="GJX28" i="7" s="1"/>
  <c r="GJZ28" i="7" s="1"/>
  <c r="GKB28" i="7" s="1"/>
  <c r="GKD28" i="7" s="1"/>
  <c r="GKF28" i="7" s="1"/>
  <c r="GKH28" i="7" s="1"/>
  <c r="GKJ28" i="7" s="1"/>
  <c r="GKL28" i="7" s="1"/>
  <c r="GKN28" i="7" s="1"/>
  <c r="GKP28" i="7" s="1"/>
  <c r="GKR28" i="7" s="1"/>
  <c r="GKT28" i="7" s="1"/>
  <c r="GKV28" i="7" s="1"/>
  <c r="GKX28" i="7" s="1"/>
  <c r="GKZ28" i="7" s="1"/>
  <c r="GLB28" i="7" s="1"/>
  <c r="GLD28" i="7" s="1"/>
  <c r="GLF28" i="7" s="1"/>
  <c r="GLH28" i="7" s="1"/>
  <c r="GLJ28" i="7" s="1"/>
  <c r="GLL28" i="7" s="1"/>
  <c r="GLN28" i="7" s="1"/>
  <c r="GLP28" i="7" s="1"/>
  <c r="GLR28" i="7" s="1"/>
  <c r="GLT28" i="7" s="1"/>
  <c r="GLV28" i="7" s="1"/>
  <c r="GLX28" i="7" s="1"/>
  <c r="GLZ28" i="7" s="1"/>
  <c r="GMB28" i="7" s="1"/>
  <c r="GMD28" i="7" s="1"/>
  <c r="GMF28" i="7" s="1"/>
  <c r="GMH28" i="7" s="1"/>
  <c r="GMJ28" i="7" s="1"/>
  <c r="GML28" i="7" s="1"/>
  <c r="GMN28" i="7" s="1"/>
  <c r="GMP28" i="7" s="1"/>
  <c r="GMR28" i="7" s="1"/>
  <c r="GMT28" i="7" s="1"/>
  <c r="GMV28" i="7" s="1"/>
  <c r="GMX28" i="7" s="1"/>
  <c r="GMZ28" i="7" s="1"/>
  <c r="GNB28" i="7" s="1"/>
  <c r="GND28" i="7" s="1"/>
  <c r="GNF28" i="7" s="1"/>
  <c r="GNH28" i="7" s="1"/>
  <c r="GNJ28" i="7" s="1"/>
  <c r="GNL28" i="7" s="1"/>
  <c r="GNN28" i="7" s="1"/>
  <c r="GNP28" i="7" s="1"/>
  <c r="GNR28" i="7" s="1"/>
  <c r="GNT28" i="7" s="1"/>
  <c r="GNV28" i="7" s="1"/>
  <c r="GNX28" i="7" s="1"/>
  <c r="GNZ28" i="7" s="1"/>
  <c r="GOB28" i="7" s="1"/>
  <c r="GOD28" i="7" s="1"/>
  <c r="GOF28" i="7" s="1"/>
  <c r="GOH28" i="7" s="1"/>
  <c r="GOJ28" i="7" s="1"/>
  <c r="GOL28" i="7" s="1"/>
  <c r="GON28" i="7" s="1"/>
  <c r="GOP28" i="7" s="1"/>
  <c r="GOR28" i="7" s="1"/>
  <c r="GOT28" i="7" s="1"/>
  <c r="GOV28" i="7" s="1"/>
  <c r="GOX28" i="7" s="1"/>
  <c r="GOZ28" i="7" s="1"/>
  <c r="GPB28" i="7" s="1"/>
  <c r="GPD28" i="7" s="1"/>
  <c r="GPF28" i="7" s="1"/>
  <c r="GPH28" i="7" s="1"/>
  <c r="GPJ28" i="7" s="1"/>
  <c r="GPL28" i="7" s="1"/>
  <c r="GPN28" i="7" s="1"/>
  <c r="GPP28" i="7" s="1"/>
  <c r="GPR28" i="7" s="1"/>
  <c r="GPT28" i="7" s="1"/>
  <c r="GPV28" i="7" s="1"/>
  <c r="GPX28" i="7" s="1"/>
  <c r="GPZ28" i="7" s="1"/>
  <c r="GQB28" i="7" s="1"/>
  <c r="GQD28" i="7" s="1"/>
  <c r="GQF28" i="7" s="1"/>
  <c r="GQH28" i="7" s="1"/>
  <c r="GQJ28" i="7" s="1"/>
  <c r="GQL28" i="7" s="1"/>
  <c r="GQN28" i="7" s="1"/>
  <c r="GQP28" i="7" s="1"/>
  <c r="GQR28" i="7" s="1"/>
  <c r="GQT28" i="7" s="1"/>
  <c r="GQV28" i="7" s="1"/>
  <c r="GQX28" i="7" s="1"/>
  <c r="GQZ28" i="7" s="1"/>
  <c r="GRB28" i="7" s="1"/>
  <c r="GRD28" i="7" s="1"/>
  <c r="GRF28" i="7" s="1"/>
  <c r="GRH28" i="7" s="1"/>
  <c r="GRJ28" i="7" s="1"/>
  <c r="GRL28" i="7" s="1"/>
  <c r="GRN28" i="7" s="1"/>
  <c r="GRP28" i="7" s="1"/>
  <c r="GRR28" i="7" s="1"/>
  <c r="GRT28" i="7" s="1"/>
  <c r="GRV28" i="7" s="1"/>
  <c r="GRX28" i="7" s="1"/>
  <c r="GRZ28" i="7" s="1"/>
  <c r="GSB28" i="7" s="1"/>
  <c r="GSD28" i="7" s="1"/>
  <c r="GSF28" i="7" s="1"/>
  <c r="GSH28" i="7" s="1"/>
  <c r="GSJ28" i="7" s="1"/>
  <c r="GSL28" i="7" s="1"/>
  <c r="GSN28" i="7" s="1"/>
  <c r="GSP28" i="7" s="1"/>
  <c r="GSR28" i="7" s="1"/>
  <c r="GST28" i="7" s="1"/>
  <c r="GSV28" i="7" s="1"/>
  <c r="GSX28" i="7" s="1"/>
  <c r="GSZ28" i="7" s="1"/>
  <c r="GTB28" i="7" s="1"/>
  <c r="GTD28" i="7" s="1"/>
  <c r="GTF28" i="7" s="1"/>
  <c r="GTH28" i="7" s="1"/>
  <c r="GTJ28" i="7" s="1"/>
  <c r="GTL28" i="7" s="1"/>
  <c r="GTN28" i="7" s="1"/>
  <c r="GTP28" i="7" s="1"/>
  <c r="GTR28" i="7" s="1"/>
  <c r="GTT28" i="7" s="1"/>
  <c r="GTV28" i="7" s="1"/>
  <c r="GTX28" i="7" s="1"/>
  <c r="GTZ28" i="7" s="1"/>
  <c r="GUB28" i="7" s="1"/>
  <c r="GUD28" i="7" s="1"/>
  <c r="GUF28" i="7" s="1"/>
  <c r="GUH28" i="7" s="1"/>
  <c r="GUJ28" i="7" s="1"/>
  <c r="GUL28" i="7" s="1"/>
  <c r="GUN28" i="7" s="1"/>
  <c r="GUP28" i="7" s="1"/>
  <c r="GUR28" i="7" s="1"/>
  <c r="GUT28" i="7" s="1"/>
  <c r="GUV28" i="7" s="1"/>
  <c r="GUX28" i="7" s="1"/>
  <c r="GUZ28" i="7" s="1"/>
  <c r="GVB28" i="7" s="1"/>
  <c r="GVD28" i="7" s="1"/>
  <c r="GVF28" i="7" s="1"/>
  <c r="GVH28" i="7" s="1"/>
  <c r="GVJ28" i="7" s="1"/>
  <c r="GVL28" i="7" s="1"/>
  <c r="GVN28" i="7" s="1"/>
  <c r="GVP28" i="7" s="1"/>
  <c r="GVR28" i="7" s="1"/>
  <c r="GVT28" i="7" s="1"/>
  <c r="GVV28" i="7" s="1"/>
  <c r="GVX28" i="7" s="1"/>
  <c r="GVZ28" i="7" s="1"/>
  <c r="GWB28" i="7" s="1"/>
  <c r="GWD28" i="7" s="1"/>
  <c r="GWF28" i="7" s="1"/>
  <c r="GWH28" i="7" s="1"/>
  <c r="GWJ28" i="7" s="1"/>
  <c r="GWL28" i="7" s="1"/>
  <c r="GWN28" i="7" s="1"/>
  <c r="GWP28" i="7" s="1"/>
  <c r="GWR28" i="7" s="1"/>
  <c r="GWT28" i="7" s="1"/>
  <c r="GWV28" i="7" s="1"/>
  <c r="GWX28" i="7" s="1"/>
  <c r="GWZ28" i="7" s="1"/>
  <c r="GXB28" i="7" s="1"/>
  <c r="GXD28" i="7" s="1"/>
  <c r="GXF28" i="7" s="1"/>
  <c r="GXH28" i="7" s="1"/>
  <c r="GXJ28" i="7" s="1"/>
  <c r="GXL28" i="7" s="1"/>
  <c r="GXN28" i="7" s="1"/>
  <c r="GXP28" i="7" s="1"/>
  <c r="GXR28" i="7" s="1"/>
  <c r="GXT28" i="7" s="1"/>
  <c r="GXV28" i="7" s="1"/>
  <c r="GXX28" i="7" s="1"/>
  <c r="GXZ28" i="7" s="1"/>
  <c r="GYB28" i="7" s="1"/>
  <c r="GYD28" i="7" s="1"/>
  <c r="GYF28" i="7" s="1"/>
  <c r="GYH28" i="7" s="1"/>
  <c r="GYJ28" i="7" s="1"/>
  <c r="GYL28" i="7" s="1"/>
  <c r="GYN28" i="7" s="1"/>
  <c r="GYP28" i="7" s="1"/>
  <c r="GYR28" i="7" s="1"/>
  <c r="GYT28" i="7" s="1"/>
  <c r="GYV28" i="7" s="1"/>
  <c r="GYX28" i="7" s="1"/>
  <c r="GYZ28" i="7" s="1"/>
  <c r="GZB28" i="7" s="1"/>
  <c r="GZD28" i="7" s="1"/>
  <c r="GZF28" i="7" s="1"/>
  <c r="GZH28" i="7" s="1"/>
  <c r="GZJ28" i="7" s="1"/>
  <c r="GZL28" i="7" s="1"/>
  <c r="GZN28" i="7" s="1"/>
  <c r="GZP28" i="7" s="1"/>
  <c r="GZR28" i="7" s="1"/>
  <c r="GZT28" i="7" s="1"/>
  <c r="GZV28" i="7" s="1"/>
  <c r="GZX28" i="7" s="1"/>
  <c r="GZZ28" i="7" s="1"/>
  <c r="HAB28" i="7" s="1"/>
  <c r="HAD28" i="7" s="1"/>
  <c r="HAF28" i="7" s="1"/>
  <c r="HAH28" i="7" s="1"/>
  <c r="HAJ28" i="7" s="1"/>
  <c r="HAL28" i="7" s="1"/>
  <c r="HAN28" i="7" s="1"/>
  <c r="HAP28" i="7" s="1"/>
  <c r="HAR28" i="7" s="1"/>
  <c r="HAT28" i="7" s="1"/>
  <c r="HAV28" i="7" s="1"/>
  <c r="HAX28" i="7" s="1"/>
  <c r="HAZ28" i="7" s="1"/>
  <c r="HBB28" i="7" s="1"/>
  <c r="HBD28" i="7" s="1"/>
  <c r="HBF28" i="7" s="1"/>
  <c r="HBH28" i="7" s="1"/>
  <c r="HBJ28" i="7" s="1"/>
  <c r="HBL28" i="7" s="1"/>
  <c r="HBN28" i="7" s="1"/>
  <c r="HBP28" i="7" s="1"/>
  <c r="HBR28" i="7" s="1"/>
  <c r="HBT28" i="7" s="1"/>
  <c r="HBV28" i="7" s="1"/>
  <c r="HBX28" i="7" s="1"/>
  <c r="HBZ28" i="7" s="1"/>
  <c r="HCB28" i="7" s="1"/>
  <c r="HCD28" i="7" s="1"/>
  <c r="HCF28" i="7" s="1"/>
  <c r="HCH28" i="7" s="1"/>
  <c r="HCJ28" i="7" s="1"/>
  <c r="HCL28" i="7" s="1"/>
  <c r="HCN28" i="7" s="1"/>
  <c r="HCP28" i="7" s="1"/>
  <c r="HCR28" i="7" s="1"/>
  <c r="HCT28" i="7" s="1"/>
  <c r="HCV28" i="7" s="1"/>
  <c r="HCX28" i="7" s="1"/>
  <c r="HCZ28" i="7" s="1"/>
  <c r="HDB28" i="7" s="1"/>
  <c r="HDD28" i="7" s="1"/>
  <c r="HDF28" i="7" s="1"/>
  <c r="HDH28" i="7" s="1"/>
  <c r="HDJ28" i="7" s="1"/>
  <c r="HDL28" i="7" s="1"/>
  <c r="HDN28" i="7" s="1"/>
  <c r="HDP28" i="7" s="1"/>
  <c r="HDR28" i="7" s="1"/>
  <c r="HDT28" i="7" s="1"/>
  <c r="HDV28" i="7" s="1"/>
  <c r="HDX28" i="7" s="1"/>
  <c r="HDZ28" i="7" s="1"/>
  <c r="HEB28" i="7" s="1"/>
  <c r="HED28" i="7" s="1"/>
  <c r="HEF28" i="7" s="1"/>
  <c r="HEH28" i="7" s="1"/>
  <c r="HEJ28" i="7" s="1"/>
  <c r="HEL28" i="7" s="1"/>
  <c r="HEN28" i="7" s="1"/>
  <c r="HEP28" i="7" s="1"/>
  <c r="HER28" i="7" s="1"/>
  <c r="HET28" i="7" s="1"/>
  <c r="HEV28" i="7" s="1"/>
  <c r="HEX28" i="7" s="1"/>
  <c r="HEZ28" i="7" s="1"/>
  <c r="HFB28" i="7" s="1"/>
  <c r="HFD28" i="7" s="1"/>
  <c r="HFF28" i="7" s="1"/>
  <c r="HFH28" i="7" s="1"/>
  <c r="HFJ28" i="7" s="1"/>
  <c r="HFL28" i="7" s="1"/>
  <c r="HFN28" i="7" s="1"/>
  <c r="HFP28" i="7" s="1"/>
  <c r="HFR28" i="7" s="1"/>
  <c r="HFT28" i="7" s="1"/>
  <c r="HFV28" i="7" s="1"/>
  <c r="HFX28" i="7" s="1"/>
  <c r="HFZ28" i="7" s="1"/>
  <c r="HGB28" i="7" s="1"/>
  <c r="HGD28" i="7" s="1"/>
  <c r="HGF28" i="7" s="1"/>
  <c r="HGH28" i="7" s="1"/>
  <c r="HGJ28" i="7" s="1"/>
  <c r="HGL28" i="7" s="1"/>
  <c r="HGN28" i="7" s="1"/>
  <c r="HGP28" i="7" s="1"/>
  <c r="HGR28" i="7" s="1"/>
  <c r="HGT28" i="7" s="1"/>
  <c r="HGV28" i="7" s="1"/>
  <c r="HGX28" i="7" s="1"/>
  <c r="HGZ28" i="7" s="1"/>
  <c r="HHB28" i="7" s="1"/>
  <c r="HHD28" i="7" s="1"/>
  <c r="HHF28" i="7" s="1"/>
  <c r="HHH28" i="7" s="1"/>
  <c r="HHJ28" i="7" s="1"/>
  <c r="HHL28" i="7" s="1"/>
  <c r="HHN28" i="7" s="1"/>
  <c r="HHP28" i="7" s="1"/>
  <c r="HHR28" i="7" s="1"/>
  <c r="HHT28" i="7" s="1"/>
  <c r="HHV28" i="7" s="1"/>
  <c r="HHX28" i="7" s="1"/>
  <c r="HHZ28" i="7" s="1"/>
  <c r="HIB28" i="7" s="1"/>
  <c r="HID28" i="7" s="1"/>
  <c r="HIF28" i="7" s="1"/>
  <c r="HIH28" i="7" s="1"/>
  <c r="HIJ28" i="7" s="1"/>
  <c r="HIL28" i="7" s="1"/>
  <c r="HIN28" i="7" s="1"/>
  <c r="HIP28" i="7" s="1"/>
  <c r="HIR28" i="7" s="1"/>
  <c r="HIT28" i="7" s="1"/>
  <c r="HIV28" i="7" s="1"/>
  <c r="HIX28" i="7" s="1"/>
  <c r="HIZ28" i="7" s="1"/>
  <c r="HJB28" i="7" s="1"/>
  <c r="HJD28" i="7" s="1"/>
  <c r="HJF28" i="7" s="1"/>
  <c r="HJH28" i="7" s="1"/>
  <c r="HJJ28" i="7" s="1"/>
  <c r="HJL28" i="7" s="1"/>
  <c r="HJN28" i="7" s="1"/>
  <c r="HJP28" i="7" s="1"/>
  <c r="HJR28" i="7" s="1"/>
  <c r="HJT28" i="7" s="1"/>
  <c r="HJV28" i="7" s="1"/>
  <c r="HJX28" i="7" s="1"/>
  <c r="HJZ28" i="7" s="1"/>
  <c r="HKB28" i="7" s="1"/>
  <c r="HKD28" i="7" s="1"/>
  <c r="HKF28" i="7" s="1"/>
  <c r="HKH28" i="7" s="1"/>
  <c r="HKJ28" i="7" s="1"/>
  <c r="HKL28" i="7" s="1"/>
  <c r="HKN28" i="7" s="1"/>
  <c r="HKP28" i="7" s="1"/>
  <c r="HKR28" i="7" s="1"/>
  <c r="HKT28" i="7" s="1"/>
  <c r="HKV28" i="7" s="1"/>
  <c r="HKX28" i="7" s="1"/>
  <c r="HKZ28" i="7" s="1"/>
  <c r="HLB28" i="7" s="1"/>
  <c r="HLD28" i="7" s="1"/>
  <c r="HLF28" i="7" s="1"/>
  <c r="HLH28" i="7" s="1"/>
  <c r="HLJ28" i="7" s="1"/>
  <c r="HLL28" i="7" s="1"/>
  <c r="HLN28" i="7" s="1"/>
  <c r="HLP28" i="7" s="1"/>
  <c r="HLR28" i="7" s="1"/>
  <c r="HLT28" i="7" s="1"/>
  <c r="HLV28" i="7" s="1"/>
  <c r="HLX28" i="7" s="1"/>
  <c r="HLZ28" i="7" s="1"/>
  <c r="HMB28" i="7" s="1"/>
  <c r="HMD28" i="7" s="1"/>
  <c r="HMF28" i="7" s="1"/>
  <c r="HMH28" i="7" s="1"/>
  <c r="HMJ28" i="7" s="1"/>
  <c r="HML28" i="7" s="1"/>
  <c r="HMN28" i="7" s="1"/>
  <c r="HMP28" i="7" s="1"/>
  <c r="HMR28" i="7" s="1"/>
  <c r="HMT28" i="7" s="1"/>
  <c r="HMV28" i="7" s="1"/>
  <c r="HMX28" i="7" s="1"/>
  <c r="HMZ28" i="7" s="1"/>
  <c r="HNB28" i="7" s="1"/>
  <c r="HND28" i="7" s="1"/>
  <c r="HNF28" i="7" s="1"/>
  <c r="HNH28" i="7" s="1"/>
  <c r="HNJ28" i="7" s="1"/>
  <c r="HNL28" i="7" s="1"/>
  <c r="HNN28" i="7" s="1"/>
  <c r="HNP28" i="7" s="1"/>
  <c r="HNR28" i="7" s="1"/>
  <c r="HNT28" i="7" s="1"/>
  <c r="HNV28" i="7" s="1"/>
  <c r="HNX28" i="7" s="1"/>
  <c r="HNZ28" i="7" s="1"/>
  <c r="HOB28" i="7" s="1"/>
  <c r="HOD28" i="7" s="1"/>
  <c r="HOF28" i="7" s="1"/>
  <c r="HOH28" i="7" s="1"/>
  <c r="HOJ28" i="7" s="1"/>
  <c r="HOL28" i="7" s="1"/>
  <c r="HON28" i="7" s="1"/>
  <c r="HOP28" i="7" s="1"/>
  <c r="HOR28" i="7" s="1"/>
  <c r="HOT28" i="7" s="1"/>
  <c r="HOV28" i="7" s="1"/>
  <c r="HOX28" i="7" s="1"/>
  <c r="HOZ28" i="7" s="1"/>
  <c r="HPB28" i="7" s="1"/>
  <c r="HPD28" i="7" s="1"/>
  <c r="HPF28" i="7" s="1"/>
  <c r="HPH28" i="7" s="1"/>
  <c r="HPJ28" i="7" s="1"/>
  <c r="HPL28" i="7" s="1"/>
  <c r="HPN28" i="7" s="1"/>
  <c r="HPP28" i="7" s="1"/>
  <c r="HPR28" i="7" s="1"/>
  <c r="HPT28" i="7" s="1"/>
  <c r="HPV28" i="7" s="1"/>
  <c r="HPX28" i="7" s="1"/>
  <c r="HPZ28" i="7" s="1"/>
  <c r="HQB28" i="7" s="1"/>
  <c r="HQD28" i="7" s="1"/>
  <c r="HQF28" i="7" s="1"/>
  <c r="HQH28" i="7" s="1"/>
  <c r="HQJ28" i="7" s="1"/>
  <c r="HQL28" i="7" s="1"/>
  <c r="HQN28" i="7" s="1"/>
  <c r="HQP28" i="7" s="1"/>
  <c r="HQR28" i="7" s="1"/>
  <c r="HQT28" i="7" s="1"/>
  <c r="HQV28" i="7" s="1"/>
  <c r="HQX28" i="7" s="1"/>
  <c r="HQZ28" i="7" s="1"/>
  <c r="HRB28" i="7" s="1"/>
  <c r="HRD28" i="7" s="1"/>
  <c r="HRF28" i="7" s="1"/>
  <c r="HRH28" i="7" s="1"/>
  <c r="HRJ28" i="7" s="1"/>
  <c r="HRL28" i="7" s="1"/>
  <c r="HRN28" i="7" s="1"/>
  <c r="HRP28" i="7" s="1"/>
  <c r="HRR28" i="7" s="1"/>
  <c r="HRT28" i="7" s="1"/>
  <c r="HRV28" i="7" s="1"/>
  <c r="HRX28" i="7" s="1"/>
  <c r="HRZ28" i="7" s="1"/>
  <c r="HSB28" i="7" s="1"/>
  <c r="HSD28" i="7" s="1"/>
  <c r="HSF28" i="7" s="1"/>
  <c r="HSH28" i="7" s="1"/>
  <c r="HSJ28" i="7" s="1"/>
  <c r="HSL28" i="7" s="1"/>
  <c r="HSN28" i="7" s="1"/>
  <c r="HSP28" i="7" s="1"/>
  <c r="HSR28" i="7" s="1"/>
  <c r="HST28" i="7" s="1"/>
  <c r="HSV28" i="7" s="1"/>
  <c r="HSX28" i="7" s="1"/>
  <c r="HSZ28" i="7" s="1"/>
  <c r="HTB28" i="7" s="1"/>
  <c r="HTD28" i="7" s="1"/>
  <c r="HTF28" i="7" s="1"/>
  <c r="HTH28" i="7" s="1"/>
  <c r="HTJ28" i="7" s="1"/>
  <c r="HTL28" i="7" s="1"/>
  <c r="HTN28" i="7" s="1"/>
  <c r="HTP28" i="7" s="1"/>
  <c r="HTR28" i="7" s="1"/>
  <c r="HTT28" i="7" s="1"/>
  <c r="HTV28" i="7" s="1"/>
  <c r="HTX28" i="7" s="1"/>
  <c r="HTZ28" i="7" s="1"/>
  <c r="HUB28" i="7" s="1"/>
  <c r="HUD28" i="7" s="1"/>
  <c r="HUF28" i="7" s="1"/>
  <c r="HUH28" i="7" s="1"/>
  <c r="HUJ28" i="7" s="1"/>
  <c r="HUL28" i="7" s="1"/>
  <c r="HUN28" i="7" s="1"/>
  <c r="HUP28" i="7" s="1"/>
  <c r="HUR28" i="7" s="1"/>
  <c r="HUT28" i="7" s="1"/>
  <c r="HUV28" i="7" s="1"/>
  <c r="HUX28" i="7" s="1"/>
  <c r="HUZ28" i="7" s="1"/>
  <c r="HVB28" i="7" s="1"/>
  <c r="HVD28" i="7" s="1"/>
  <c r="HVF28" i="7" s="1"/>
  <c r="HVH28" i="7" s="1"/>
  <c r="HVJ28" i="7" s="1"/>
  <c r="HVL28" i="7" s="1"/>
  <c r="HVN28" i="7" s="1"/>
  <c r="HVP28" i="7" s="1"/>
  <c r="HVR28" i="7" s="1"/>
  <c r="HVT28" i="7" s="1"/>
  <c r="HVV28" i="7" s="1"/>
  <c r="HVX28" i="7" s="1"/>
  <c r="HVZ28" i="7" s="1"/>
  <c r="HWB28" i="7" s="1"/>
  <c r="HWD28" i="7" s="1"/>
  <c r="HWF28" i="7" s="1"/>
  <c r="HWH28" i="7" s="1"/>
  <c r="HWJ28" i="7" s="1"/>
  <c r="HWL28" i="7" s="1"/>
  <c r="HWN28" i="7" s="1"/>
  <c r="HWP28" i="7" s="1"/>
  <c r="HWR28" i="7" s="1"/>
  <c r="HWT28" i="7" s="1"/>
  <c r="HWV28" i="7" s="1"/>
  <c r="HWX28" i="7" s="1"/>
  <c r="HWZ28" i="7" s="1"/>
  <c r="HXB28" i="7" s="1"/>
  <c r="HXD28" i="7" s="1"/>
  <c r="HXF28" i="7" s="1"/>
  <c r="HXH28" i="7" s="1"/>
  <c r="HXJ28" i="7" s="1"/>
  <c r="HXL28" i="7" s="1"/>
  <c r="HXN28" i="7" s="1"/>
  <c r="HXP28" i="7" s="1"/>
  <c r="HXR28" i="7" s="1"/>
  <c r="HXT28" i="7" s="1"/>
  <c r="HXV28" i="7" s="1"/>
  <c r="HXX28" i="7" s="1"/>
  <c r="HXZ28" i="7" s="1"/>
  <c r="HYB28" i="7" s="1"/>
  <c r="HYD28" i="7" s="1"/>
  <c r="HYF28" i="7" s="1"/>
  <c r="HYH28" i="7" s="1"/>
  <c r="HYJ28" i="7" s="1"/>
  <c r="HYL28" i="7" s="1"/>
  <c r="HYN28" i="7" s="1"/>
  <c r="HYP28" i="7" s="1"/>
  <c r="HYR28" i="7" s="1"/>
  <c r="HYT28" i="7" s="1"/>
  <c r="HYV28" i="7" s="1"/>
  <c r="HYX28" i="7" s="1"/>
  <c r="HYZ28" i="7" s="1"/>
  <c r="HZB28" i="7" s="1"/>
  <c r="HZD28" i="7" s="1"/>
  <c r="HZF28" i="7" s="1"/>
  <c r="HZH28" i="7" s="1"/>
  <c r="HZJ28" i="7" s="1"/>
  <c r="HZL28" i="7" s="1"/>
  <c r="HZN28" i="7" s="1"/>
  <c r="HZP28" i="7" s="1"/>
  <c r="HZR28" i="7" s="1"/>
  <c r="HZT28" i="7" s="1"/>
  <c r="HZV28" i="7" s="1"/>
  <c r="HZX28" i="7" s="1"/>
  <c r="HZZ28" i="7" s="1"/>
  <c r="IAB28" i="7" s="1"/>
  <c r="IAD28" i="7" s="1"/>
  <c r="IAF28" i="7" s="1"/>
  <c r="IAH28" i="7" s="1"/>
  <c r="IAJ28" i="7" s="1"/>
  <c r="IAL28" i="7" s="1"/>
  <c r="IAN28" i="7" s="1"/>
  <c r="IAP28" i="7" s="1"/>
  <c r="IAR28" i="7" s="1"/>
  <c r="IAT28" i="7" s="1"/>
  <c r="IAV28" i="7" s="1"/>
  <c r="IAX28" i="7" s="1"/>
  <c r="IAZ28" i="7" s="1"/>
  <c r="IBB28" i="7" s="1"/>
  <c r="IBD28" i="7" s="1"/>
  <c r="IBF28" i="7" s="1"/>
  <c r="IBH28" i="7" s="1"/>
  <c r="IBJ28" i="7" s="1"/>
  <c r="IBL28" i="7" s="1"/>
  <c r="IBN28" i="7" s="1"/>
  <c r="IBP28" i="7" s="1"/>
  <c r="IBR28" i="7" s="1"/>
  <c r="IBT28" i="7" s="1"/>
  <c r="IBV28" i="7" s="1"/>
  <c r="IBX28" i="7" s="1"/>
  <c r="IBZ28" i="7" s="1"/>
  <c r="ICB28" i="7" s="1"/>
  <c r="ICD28" i="7" s="1"/>
  <c r="ICF28" i="7" s="1"/>
  <c r="ICH28" i="7" s="1"/>
  <c r="ICJ28" i="7" s="1"/>
  <c r="ICL28" i="7" s="1"/>
  <c r="ICN28" i="7" s="1"/>
  <c r="ICP28" i="7" s="1"/>
  <c r="ICR28" i="7" s="1"/>
  <c r="ICT28" i="7" s="1"/>
  <c r="ICV28" i="7" s="1"/>
  <c r="ICX28" i="7" s="1"/>
  <c r="ICZ28" i="7" s="1"/>
  <c r="IDB28" i="7" s="1"/>
  <c r="IDD28" i="7" s="1"/>
  <c r="IDF28" i="7" s="1"/>
  <c r="IDH28" i="7" s="1"/>
  <c r="IDJ28" i="7" s="1"/>
  <c r="IDL28" i="7" s="1"/>
  <c r="IDN28" i="7" s="1"/>
  <c r="IDP28" i="7" s="1"/>
  <c r="IDR28" i="7" s="1"/>
  <c r="IDT28" i="7" s="1"/>
  <c r="IDV28" i="7" s="1"/>
  <c r="IDX28" i="7" s="1"/>
  <c r="IDZ28" i="7" s="1"/>
  <c r="IEB28" i="7" s="1"/>
  <c r="IED28" i="7" s="1"/>
  <c r="IEF28" i="7" s="1"/>
  <c r="IEH28" i="7" s="1"/>
  <c r="IEJ28" i="7" s="1"/>
  <c r="IEL28" i="7" s="1"/>
  <c r="IEN28" i="7" s="1"/>
  <c r="IEP28" i="7" s="1"/>
  <c r="IER28" i="7" s="1"/>
  <c r="IET28" i="7" s="1"/>
  <c r="IEV28" i="7" s="1"/>
  <c r="IEX28" i="7" s="1"/>
  <c r="IEZ28" i="7" s="1"/>
  <c r="IFB28" i="7" s="1"/>
  <c r="IFD28" i="7" s="1"/>
  <c r="IFF28" i="7" s="1"/>
  <c r="IFH28" i="7" s="1"/>
  <c r="IFJ28" i="7" s="1"/>
  <c r="IFL28" i="7" s="1"/>
  <c r="IFN28" i="7" s="1"/>
  <c r="IFP28" i="7" s="1"/>
  <c r="IFR28" i="7" s="1"/>
  <c r="IFT28" i="7" s="1"/>
  <c r="IFV28" i="7" s="1"/>
  <c r="IFX28" i="7" s="1"/>
  <c r="IFZ28" i="7" s="1"/>
  <c r="IGB28" i="7" s="1"/>
  <c r="IGD28" i="7" s="1"/>
  <c r="IGF28" i="7" s="1"/>
  <c r="IGH28" i="7" s="1"/>
  <c r="IGJ28" i="7" s="1"/>
  <c r="IGL28" i="7" s="1"/>
  <c r="IGN28" i="7" s="1"/>
  <c r="IGP28" i="7" s="1"/>
  <c r="IGR28" i="7" s="1"/>
  <c r="IGT28" i="7" s="1"/>
  <c r="IGV28" i="7" s="1"/>
  <c r="IGX28" i="7" s="1"/>
  <c r="IGZ28" i="7" s="1"/>
  <c r="IHB28" i="7" s="1"/>
  <c r="IHD28" i="7" s="1"/>
  <c r="IHF28" i="7" s="1"/>
  <c r="IHH28" i="7" s="1"/>
  <c r="IHJ28" i="7" s="1"/>
  <c r="IHL28" i="7" s="1"/>
  <c r="IHN28" i="7" s="1"/>
  <c r="IHP28" i="7" s="1"/>
  <c r="IHR28" i="7" s="1"/>
  <c r="IHT28" i="7" s="1"/>
  <c r="IHV28" i="7" s="1"/>
  <c r="IHX28" i="7" s="1"/>
  <c r="IHZ28" i="7" s="1"/>
  <c r="IIB28" i="7" s="1"/>
  <c r="IID28" i="7" s="1"/>
  <c r="IIF28" i="7" s="1"/>
  <c r="IIH28" i="7" s="1"/>
  <c r="IIJ28" i="7" s="1"/>
  <c r="IIL28" i="7" s="1"/>
  <c r="IIN28" i="7" s="1"/>
  <c r="IIP28" i="7" s="1"/>
  <c r="IIR28" i="7" s="1"/>
  <c r="IIT28" i="7" s="1"/>
  <c r="IIV28" i="7" s="1"/>
  <c r="IIX28" i="7" s="1"/>
  <c r="IIZ28" i="7" s="1"/>
  <c r="IJB28" i="7" s="1"/>
  <c r="IJD28" i="7" s="1"/>
  <c r="IJF28" i="7" s="1"/>
  <c r="IJH28" i="7" s="1"/>
  <c r="IJJ28" i="7" s="1"/>
  <c r="IJL28" i="7" s="1"/>
  <c r="IJN28" i="7" s="1"/>
  <c r="IJP28" i="7" s="1"/>
  <c r="IJR28" i="7" s="1"/>
  <c r="IJT28" i="7" s="1"/>
  <c r="IJV28" i="7" s="1"/>
  <c r="IJX28" i="7" s="1"/>
  <c r="IJZ28" i="7" s="1"/>
  <c r="IKB28" i="7" s="1"/>
  <c r="IKD28" i="7" s="1"/>
  <c r="IKF28" i="7" s="1"/>
  <c r="IKH28" i="7" s="1"/>
  <c r="IKJ28" i="7" s="1"/>
  <c r="IKL28" i="7" s="1"/>
  <c r="IKN28" i="7" s="1"/>
  <c r="IKP28" i="7" s="1"/>
  <c r="IKR28" i="7" s="1"/>
  <c r="IKT28" i="7" s="1"/>
  <c r="IKV28" i="7" s="1"/>
  <c r="IKX28" i="7" s="1"/>
  <c r="IKZ28" i="7" s="1"/>
  <c r="ILB28" i="7" s="1"/>
  <c r="ILD28" i="7" s="1"/>
  <c r="ILF28" i="7" s="1"/>
  <c r="ILH28" i="7" s="1"/>
  <c r="ILJ28" i="7" s="1"/>
  <c r="ILL28" i="7" s="1"/>
  <c r="ILN28" i="7" s="1"/>
  <c r="ILP28" i="7" s="1"/>
  <c r="ILR28" i="7" s="1"/>
  <c r="ILT28" i="7" s="1"/>
  <c r="ILV28" i="7" s="1"/>
  <c r="ILX28" i="7" s="1"/>
  <c r="ILZ28" i="7" s="1"/>
  <c r="IMB28" i="7" s="1"/>
  <c r="IMD28" i="7" s="1"/>
  <c r="IMF28" i="7" s="1"/>
  <c r="IMH28" i="7" s="1"/>
  <c r="IMJ28" i="7" s="1"/>
  <c r="IML28" i="7" s="1"/>
  <c r="IMN28" i="7" s="1"/>
  <c r="IMP28" i="7" s="1"/>
  <c r="IMR28" i="7" s="1"/>
  <c r="IMT28" i="7" s="1"/>
  <c r="IMV28" i="7" s="1"/>
  <c r="IMX28" i="7" s="1"/>
  <c r="IMZ28" i="7" s="1"/>
  <c r="INB28" i="7" s="1"/>
  <c r="IND28" i="7" s="1"/>
  <c r="INF28" i="7" s="1"/>
  <c r="INH28" i="7" s="1"/>
  <c r="INJ28" i="7" s="1"/>
  <c r="INL28" i="7" s="1"/>
  <c r="INN28" i="7" s="1"/>
  <c r="INP28" i="7" s="1"/>
  <c r="INR28" i="7" s="1"/>
  <c r="INT28" i="7" s="1"/>
  <c r="INV28" i="7" s="1"/>
  <c r="INX28" i="7" s="1"/>
  <c r="INZ28" i="7" s="1"/>
  <c r="IOB28" i="7" s="1"/>
  <c r="IOD28" i="7" s="1"/>
  <c r="IOF28" i="7" s="1"/>
  <c r="IOH28" i="7" s="1"/>
  <c r="IOJ28" i="7" s="1"/>
  <c r="IOL28" i="7" s="1"/>
  <c r="ION28" i="7" s="1"/>
  <c r="IOP28" i="7" s="1"/>
  <c r="IOR28" i="7" s="1"/>
  <c r="IOT28" i="7" s="1"/>
  <c r="IOV28" i="7" s="1"/>
  <c r="IOX28" i="7" s="1"/>
  <c r="IOZ28" i="7" s="1"/>
  <c r="IPB28" i="7" s="1"/>
  <c r="IPD28" i="7" s="1"/>
  <c r="IPF28" i="7" s="1"/>
  <c r="IPH28" i="7" s="1"/>
  <c r="IPJ28" i="7" s="1"/>
  <c r="IPL28" i="7" s="1"/>
  <c r="IPN28" i="7" s="1"/>
  <c r="IPP28" i="7" s="1"/>
  <c r="IPR28" i="7" s="1"/>
  <c r="IPT28" i="7" s="1"/>
  <c r="IPV28" i="7" s="1"/>
  <c r="IPX28" i="7" s="1"/>
  <c r="IPZ28" i="7" s="1"/>
  <c r="IQB28" i="7" s="1"/>
  <c r="IQD28" i="7" s="1"/>
  <c r="IQF28" i="7" s="1"/>
  <c r="IQH28" i="7" s="1"/>
  <c r="IQJ28" i="7" s="1"/>
  <c r="IQL28" i="7" s="1"/>
  <c r="IQN28" i="7" s="1"/>
  <c r="IQP28" i="7" s="1"/>
  <c r="IQR28" i="7" s="1"/>
  <c r="IQT28" i="7" s="1"/>
  <c r="IQV28" i="7" s="1"/>
  <c r="IQX28" i="7" s="1"/>
  <c r="IQZ28" i="7" s="1"/>
  <c r="IRB28" i="7" s="1"/>
  <c r="IRD28" i="7" s="1"/>
  <c r="IRF28" i="7" s="1"/>
  <c r="IRH28" i="7" s="1"/>
  <c r="IRJ28" i="7" s="1"/>
  <c r="IRL28" i="7" s="1"/>
  <c r="IRN28" i="7" s="1"/>
  <c r="IRP28" i="7" s="1"/>
  <c r="IRR28" i="7" s="1"/>
  <c r="IRT28" i="7" s="1"/>
  <c r="IRV28" i="7" s="1"/>
  <c r="IRX28" i="7" s="1"/>
  <c r="IRZ28" i="7" s="1"/>
  <c r="ISB28" i="7" s="1"/>
  <c r="ISD28" i="7" s="1"/>
  <c r="ISF28" i="7" s="1"/>
  <c r="ISH28" i="7" s="1"/>
  <c r="ISJ28" i="7" s="1"/>
  <c r="ISL28" i="7" s="1"/>
  <c r="ISN28" i="7" s="1"/>
  <c r="ISP28" i="7" s="1"/>
  <c r="ISR28" i="7" s="1"/>
  <c r="IST28" i="7" s="1"/>
  <c r="ISV28" i="7" s="1"/>
  <c r="ISX28" i="7" s="1"/>
  <c r="ISZ28" i="7" s="1"/>
  <c r="ITB28" i="7" s="1"/>
  <c r="ITD28" i="7" s="1"/>
  <c r="ITF28" i="7" s="1"/>
  <c r="ITH28" i="7" s="1"/>
  <c r="ITJ28" i="7" s="1"/>
  <c r="ITL28" i="7" s="1"/>
  <c r="ITN28" i="7" s="1"/>
  <c r="ITP28" i="7" s="1"/>
  <c r="ITR28" i="7" s="1"/>
  <c r="ITT28" i="7" s="1"/>
  <c r="ITV28" i="7" s="1"/>
  <c r="ITX28" i="7" s="1"/>
  <c r="ITZ28" i="7" s="1"/>
  <c r="IUB28" i="7" s="1"/>
  <c r="IUD28" i="7" s="1"/>
  <c r="IUF28" i="7" s="1"/>
  <c r="IUH28" i="7" s="1"/>
  <c r="IUJ28" i="7" s="1"/>
  <c r="IUL28" i="7" s="1"/>
  <c r="IUN28" i="7" s="1"/>
  <c r="IUP28" i="7" s="1"/>
  <c r="IUR28" i="7" s="1"/>
  <c r="IUT28" i="7" s="1"/>
  <c r="IUV28" i="7" s="1"/>
  <c r="IUX28" i="7" s="1"/>
  <c r="IUZ28" i="7" s="1"/>
  <c r="IVB28" i="7" s="1"/>
  <c r="IVD28" i="7" s="1"/>
  <c r="IVF28" i="7" s="1"/>
  <c r="IVH28" i="7" s="1"/>
  <c r="IVJ28" i="7" s="1"/>
  <c r="IVL28" i="7" s="1"/>
  <c r="IVN28" i="7" s="1"/>
  <c r="IVP28" i="7" s="1"/>
  <c r="IVR28" i="7" s="1"/>
  <c r="IVT28" i="7" s="1"/>
  <c r="IVV28" i="7" s="1"/>
  <c r="IVX28" i="7" s="1"/>
  <c r="IVZ28" i="7" s="1"/>
  <c r="IWB28" i="7" s="1"/>
  <c r="IWD28" i="7" s="1"/>
  <c r="IWF28" i="7" s="1"/>
  <c r="IWH28" i="7" s="1"/>
  <c r="IWJ28" i="7" s="1"/>
  <c r="IWL28" i="7" s="1"/>
  <c r="IWN28" i="7" s="1"/>
  <c r="IWP28" i="7" s="1"/>
  <c r="IWR28" i="7" s="1"/>
  <c r="IWT28" i="7" s="1"/>
  <c r="IWV28" i="7" s="1"/>
  <c r="IWX28" i="7" s="1"/>
  <c r="IWZ28" i="7" s="1"/>
  <c r="IXB28" i="7" s="1"/>
  <c r="IXD28" i="7" s="1"/>
  <c r="IXF28" i="7" s="1"/>
  <c r="IXH28" i="7" s="1"/>
  <c r="IXJ28" i="7" s="1"/>
  <c r="IXL28" i="7" s="1"/>
  <c r="IXN28" i="7" s="1"/>
  <c r="IXP28" i="7" s="1"/>
  <c r="IXR28" i="7" s="1"/>
  <c r="IXT28" i="7" s="1"/>
  <c r="IXV28" i="7" s="1"/>
  <c r="IXX28" i="7" s="1"/>
  <c r="IXZ28" i="7" s="1"/>
  <c r="IYB28" i="7" s="1"/>
  <c r="IYD28" i="7" s="1"/>
  <c r="IYF28" i="7" s="1"/>
  <c r="IYH28" i="7" s="1"/>
  <c r="IYJ28" i="7" s="1"/>
  <c r="IYL28" i="7" s="1"/>
  <c r="IYN28" i="7" s="1"/>
  <c r="IYP28" i="7" s="1"/>
  <c r="IYR28" i="7" s="1"/>
  <c r="IYT28" i="7" s="1"/>
  <c r="IYV28" i="7" s="1"/>
  <c r="IYX28" i="7" s="1"/>
  <c r="IYZ28" i="7" s="1"/>
  <c r="IZB28" i="7" s="1"/>
  <c r="IZD28" i="7" s="1"/>
  <c r="IZF28" i="7" s="1"/>
  <c r="IZH28" i="7" s="1"/>
  <c r="IZJ28" i="7" s="1"/>
  <c r="IZL28" i="7" s="1"/>
  <c r="IZN28" i="7" s="1"/>
  <c r="IZP28" i="7" s="1"/>
  <c r="IZR28" i="7" s="1"/>
  <c r="IZT28" i="7" s="1"/>
  <c r="IZV28" i="7" s="1"/>
  <c r="IZX28" i="7" s="1"/>
  <c r="IZZ28" i="7" s="1"/>
  <c r="JAB28" i="7" s="1"/>
  <c r="JAD28" i="7" s="1"/>
  <c r="JAF28" i="7" s="1"/>
  <c r="JAH28" i="7" s="1"/>
  <c r="JAJ28" i="7" s="1"/>
  <c r="JAL28" i="7" s="1"/>
  <c r="JAN28" i="7" s="1"/>
  <c r="JAP28" i="7" s="1"/>
  <c r="JAR28" i="7" s="1"/>
  <c r="JAT28" i="7" s="1"/>
  <c r="JAV28" i="7" s="1"/>
  <c r="JAX28" i="7" s="1"/>
  <c r="JAZ28" i="7" s="1"/>
  <c r="JBB28" i="7" s="1"/>
  <c r="JBD28" i="7" s="1"/>
  <c r="JBF28" i="7" s="1"/>
  <c r="JBH28" i="7" s="1"/>
  <c r="JBJ28" i="7" s="1"/>
  <c r="JBL28" i="7" s="1"/>
  <c r="JBN28" i="7" s="1"/>
  <c r="JBP28" i="7" s="1"/>
  <c r="JBR28" i="7" s="1"/>
  <c r="JBT28" i="7" s="1"/>
  <c r="JBV28" i="7" s="1"/>
  <c r="JBX28" i="7" s="1"/>
  <c r="JBZ28" i="7" s="1"/>
  <c r="JCB28" i="7" s="1"/>
  <c r="JCD28" i="7" s="1"/>
  <c r="JCF28" i="7" s="1"/>
  <c r="JCH28" i="7" s="1"/>
  <c r="JCJ28" i="7" s="1"/>
  <c r="JCL28" i="7" s="1"/>
  <c r="JCN28" i="7" s="1"/>
  <c r="JCP28" i="7" s="1"/>
  <c r="JCR28" i="7" s="1"/>
  <c r="JCT28" i="7" s="1"/>
  <c r="JCV28" i="7" s="1"/>
  <c r="JCX28" i="7" s="1"/>
  <c r="JCZ28" i="7" s="1"/>
  <c r="JDB28" i="7" s="1"/>
  <c r="JDD28" i="7" s="1"/>
  <c r="JDF28" i="7" s="1"/>
  <c r="JDH28" i="7" s="1"/>
  <c r="JDJ28" i="7" s="1"/>
  <c r="JDL28" i="7" s="1"/>
  <c r="JDN28" i="7" s="1"/>
  <c r="JDP28" i="7" s="1"/>
  <c r="JDR28" i="7" s="1"/>
  <c r="JDT28" i="7" s="1"/>
  <c r="JDV28" i="7" s="1"/>
  <c r="JDX28" i="7" s="1"/>
  <c r="JDZ28" i="7" s="1"/>
  <c r="JEB28" i="7" s="1"/>
  <c r="JED28" i="7" s="1"/>
  <c r="JEF28" i="7" s="1"/>
  <c r="JEH28" i="7" s="1"/>
  <c r="JEJ28" i="7" s="1"/>
  <c r="JEL28" i="7" s="1"/>
  <c r="JEN28" i="7" s="1"/>
  <c r="JEP28" i="7" s="1"/>
  <c r="JER28" i="7" s="1"/>
  <c r="JET28" i="7" s="1"/>
  <c r="JEV28" i="7" s="1"/>
  <c r="JEX28" i="7" s="1"/>
  <c r="JEZ28" i="7" s="1"/>
  <c r="JFB28" i="7" s="1"/>
  <c r="JFD28" i="7" s="1"/>
  <c r="JFF28" i="7" s="1"/>
  <c r="JFH28" i="7" s="1"/>
  <c r="JFJ28" i="7" s="1"/>
  <c r="JFL28" i="7" s="1"/>
  <c r="JFN28" i="7" s="1"/>
  <c r="JFP28" i="7" s="1"/>
  <c r="JFR28" i="7" s="1"/>
  <c r="JFT28" i="7" s="1"/>
  <c r="JFV28" i="7" s="1"/>
  <c r="JFX28" i="7" s="1"/>
  <c r="JFZ28" i="7" s="1"/>
  <c r="JGB28" i="7" s="1"/>
  <c r="JGD28" i="7" s="1"/>
  <c r="JGF28" i="7" s="1"/>
  <c r="JGH28" i="7" s="1"/>
  <c r="JGJ28" i="7" s="1"/>
  <c r="JGL28" i="7" s="1"/>
  <c r="JGN28" i="7" s="1"/>
  <c r="JGP28" i="7" s="1"/>
  <c r="JGR28" i="7" s="1"/>
  <c r="JGT28" i="7" s="1"/>
  <c r="JGV28" i="7" s="1"/>
  <c r="JGX28" i="7" s="1"/>
  <c r="JGZ28" i="7" s="1"/>
  <c r="JHB28" i="7" s="1"/>
  <c r="JHD28" i="7" s="1"/>
  <c r="JHF28" i="7" s="1"/>
  <c r="JHH28" i="7" s="1"/>
  <c r="JHJ28" i="7" s="1"/>
  <c r="JHL28" i="7" s="1"/>
  <c r="JHN28" i="7" s="1"/>
  <c r="JHP28" i="7" s="1"/>
  <c r="JHR28" i="7" s="1"/>
  <c r="JHT28" i="7" s="1"/>
  <c r="JHV28" i="7" s="1"/>
  <c r="JHX28" i="7" s="1"/>
  <c r="JHZ28" i="7" s="1"/>
  <c r="JIB28" i="7" s="1"/>
  <c r="JID28" i="7" s="1"/>
  <c r="JIF28" i="7" s="1"/>
  <c r="JIH28" i="7" s="1"/>
  <c r="JIJ28" i="7" s="1"/>
  <c r="JIL28" i="7" s="1"/>
  <c r="JIN28" i="7" s="1"/>
  <c r="JIP28" i="7" s="1"/>
  <c r="JIR28" i="7" s="1"/>
  <c r="JIT28" i="7" s="1"/>
  <c r="JIV28" i="7" s="1"/>
  <c r="JIX28" i="7" s="1"/>
  <c r="JIZ28" i="7" s="1"/>
  <c r="JJB28" i="7" s="1"/>
  <c r="JJD28" i="7" s="1"/>
  <c r="JJF28" i="7" s="1"/>
  <c r="JJH28" i="7" s="1"/>
  <c r="JJJ28" i="7" s="1"/>
  <c r="JJL28" i="7" s="1"/>
  <c r="JJN28" i="7" s="1"/>
  <c r="JJP28" i="7" s="1"/>
  <c r="JJR28" i="7" s="1"/>
  <c r="JJT28" i="7" s="1"/>
  <c r="JJV28" i="7" s="1"/>
  <c r="JJX28" i="7" s="1"/>
  <c r="JJZ28" i="7" s="1"/>
  <c r="JKB28" i="7" s="1"/>
  <c r="JKD28" i="7" s="1"/>
  <c r="JKF28" i="7" s="1"/>
  <c r="JKH28" i="7" s="1"/>
  <c r="JKJ28" i="7" s="1"/>
  <c r="JKL28" i="7" s="1"/>
  <c r="JKN28" i="7" s="1"/>
  <c r="JKP28" i="7" s="1"/>
  <c r="JKR28" i="7" s="1"/>
  <c r="JKT28" i="7" s="1"/>
  <c r="JKV28" i="7" s="1"/>
  <c r="JKX28" i="7" s="1"/>
  <c r="JKZ28" i="7" s="1"/>
  <c r="JLB28" i="7" s="1"/>
  <c r="JLD28" i="7" s="1"/>
  <c r="JLF28" i="7" s="1"/>
  <c r="JLH28" i="7" s="1"/>
  <c r="JLJ28" i="7" s="1"/>
  <c r="JLL28" i="7" s="1"/>
  <c r="JLN28" i="7" s="1"/>
  <c r="JLP28" i="7" s="1"/>
  <c r="JLR28" i="7" s="1"/>
  <c r="JLT28" i="7" s="1"/>
  <c r="JLV28" i="7" s="1"/>
  <c r="JLX28" i="7" s="1"/>
  <c r="JLZ28" i="7" s="1"/>
  <c r="JMB28" i="7" s="1"/>
  <c r="JMD28" i="7" s="1"/>
  <c r="JMF28" i="7" s="1"/>
  <c r="JMH28" i="7" s="1"/>
  <c r="JMJ28" i="7" s="1"/>
  <c r="JML28" i="7" s="1"/>
  <c r="JMN28" i="7" s="1"/>
  <c r="JMP28" i="7" s="1"/>
  <c r="JMR28" i="7" s="1"/>
  <c r="JMT28" i="7" s="1"/>
  <c r="JMV28" i="7" s="1"/>
  <c r="JMX28" i="7" s="1"/>
  <c r="JMZ28" i="7" s="1"/>
  <c r="JNB28" i="7" s="1"/>
  <c r="JND28" i="7" s="1"/>
  <c r="JNF28" i="7" s="1"/>
  <c r="JNH28" i="7" s="1"/>
  <c r="JNJ28" i="7" s="1"/>
  <c r="JNL28" i="7" s="1"/>
  <c r="JNN28" i="7" s="1"/>
  <c r="JNP28" i="7" s="1"/>
  <c r="JNR28" i="7" s="1"/>
  <c r="JNT28" i="7" s="1"/>
  <c r="JNV28" i="7" s="1"/>
  <c r="JNX28" i="7" s="1"/>
  <c r="JNZ28" i="7" s="1"/>
  <c r="JOB28" i="7" s="1"/>
  <c r="JOD28" i="7" s="1"/>
  <c r="JOF28" i="7" s="1"/>
  <c r="JOH28" i="7" s="1"/>
  <c r="JOJ28" i="7" s="1"/>
  <c r="JOL28" i="7" s="1"/>
  <c r="JON28" i="7" s="1"/>
  <c r="JOP28" i="7" s="1"/>
  <c r="JOR28" i="7" s="1"/>
  <c r="JOT28" i="7" s="1"/>
  <c r="JOV28" i="7" s="1"/>
  <c r="JOX28" i="7" s="1"/>
  <c r="JOZ28" i="7" s="1"/>
  <c r="JPB28" i="7" s="1"/>
  <c r="JPD28" i="7" s="1"/>
  <c r="JPF28" i="7" s="1"/>
  <c r="JPH28" i="7" s="1"/>
  <c r="JPJ28" i="7" s="1"/>
  <c r="JPL28" i="7" s="1"/>
  <c r="JPN28" i="7" s="1"/>
  <c r="JPP28" i="7" s="1"/>
  <c r="JPR28" i="7" s="1"/>
  <c r="JPT28" i="7" s="1"/>
  <c r="JPV28" i="7" s="1"/>
  <c r="JPX28" i="7" s="1"/>
  <c r="JPZ28" i="7" s="1"/>
  <c r="JQB28" i="7" s="1"/>
  <c r="JQD28" i="7" s="1"/>
  <c r="JQF28" i="7" s="1"/>
  <c r="JQH28" i="7" s="1"/>
  <c r="JQJ28" i="7" s="1"/>
  <c r="JQL28" i="7" s="1"/>
  <c r="JQN28" i="7" s="1"/>
  <c r="JQP28" i="7" s="1"/>
  <c r="JQR28" i="7" s="1"/>
  <c r="JQT28" i="7" s="1"/>
  <c r="JQV28" i="7" s="1"/>
  <c r="JQX28" i="7" s="1"/>
  <c r="JQZ28" i="7" s="1"/>
  <c r="JRB28" i="7" s="1"/>
  <c r="JRD28" i="7" s="1"/>
  <c r="JRF28" i="7" s="1"/>
  <c r="JRH28" i="7" s="1"/>
  <c r="JRJ28" i="7" s="1"/>
  <c r="JRL28" i="7" s="1"/>
  <c r="JRN28" i="7" s="1"/>
  <c r="JRP28" i="7" s="1"/>
  <c r="JRR28" i="7" s="1"/>
  <c r="JRT28" i="7" s="1"/>
  <c r="JRV28" i="7" s="1"/>
  <c r="JRX28" i="7" s="1"/>
  <c r="JRZ28" i="7" s="1"/>
  <c r="JSB28" i="7" s="1"/>
  <c r="JSD28" i="7" s="1"/>
  <c r="JSF28" i="7" s="1"/>
  <c r="JSH28" i="7" s="1"/>
  <c r="JSJ28" i="7" s="1"/>
  <c r="JSL28" i="7" s="1"/>
  <c r="JSN28" i="7" s="1"/>
  <c r="JSP28" i="7" s="1"/>
  <c r="JSR28" i="7" s="1"/>
  <c r="JST28" i="7" s="1"/>
  <c r="JSV28" i="7" s="1"/>
  <c r="JSX28" i="7" s="1"/>
  <c r="JSZ28" i="7" s="1"/>
  <c r="JTB28" i="7" s="1"/>
  <c r="JTD28" i="7" s="1"/>
  <c r="JTF28" i="7" s="1"/>
  <c r="JTH28" i="7" s="1"/>
  <c r="JTJ28" i="7" s="1"/>
  <c r="JTL28" i="7" s="1"/>
  <c r="JTN28" i="7" s="1"/>
  <c r="JTP28" i="7" s="1"/>
  <c r="JTR28" i="7" s="1"/>
  <c r="JTT28" i="7" s="1"/>
  <c r="JTV28" i="7" s="1"/>
  <c r="JTX28" i="7" s="1"/>
  <c r="JTZ28" i="7" s="1"/>
  <c r="JUB28" i="7" s="1"/>
  <c r="JUD28" i="7" s="1"/>
  <c r="JUF28" i="7" s="1"/>
  <c r="JUH28" i="7" s="1"/>
  <c r="JUJ28" i="7" s="1"/>
  <c r="JUL28" i="7" s="1"/>
  <c r="JUN28" i="7" s="1"/>
  <c r="JUP28" i="7" s="1"/>
  <c r="JUR28" i="7" s="1"/>
  <c r="JUT28" i="7" s="1"/>
  <c r="JUV28" i="7" s="1"/>
  <c r="JUX28" i="7" s="1"/>
  <c r="JUZ28" i="7" s="1"/>
  <c r="JVB28" i="7" s="1"/>
  <c r="JVD28" i="7" s="1"/>
  <c r="JVF28" i="7" s="1"/>
  <c r="JVH28" i="7" s="1"/>
  <c r="JVJ28" i="7" s="1"/>
  <c r="JVL28" i="7" s="1"/>
  <c r="JVN28" i="7" s="1"/>
  <c r="JVP28" i="7" s="1"/>
  <c r="JVR28" i="7" s="1"/>
  <c r="JVT28" i="7" s="1"/>
  <c r="JVV28" i="7" s="1"/>
  <c r="JVX28" i="7" s="1"/>
  <c r="JVZ28" i="7" s="1"/>
  <c r="JWB28" i="7" s="1"/>
  <c r="JWD28" i="7" s="1"/>
  <c r="JWF28" i="7" s="1"/>
  <c r="JWH28" i="7" s="1"/>
  <c r="JWJ28" i="7" s="1"/>
  <c r="JWL28" i="7" s="1"/>
  <c r="JWN28" i="7" s="1"/>
  <c r="JWP28" i="7" s="1"/>
  <c r="JWR28" i="7" s="1"/>
  <c r="JWT28" i="7" s="1"/>
  <c r="JWV28" i="7" s="1"/>
  <c r="JWX28" i="7" s="1"/>
  <c r="JWZ28" i="7" s="1"/>
  <c r="JXB28" i="7" s="1"/>
  <c r="JXD28" i="7" s="1"/>
  <c r="JXF28" i="7" s="1"/>
  <c r="JXH28" i="7" s="1"/>
  <c r="JXJ28" i="7" s="1"/>
  <c r="JXL28" i="7" s="1"/>
  <c r="JXN28" i="7" s="1"/>
  <c r="JXP28" i="7" s="1"/>
  <c r="JXR28" i="7" s="1"/>
  <c r="JXT28" i="7" s="1"/>
  <c r="JXV28" i="7" s="1"/>
  <c r="JXX28" i="7" s="1"/>
  <c r="JXZ28" i="7" s="1"/>
  <c r="JYB28" i="7" s="1"/>
  <c r="JYD28" i="7" s="1"/>
  <c r="JYF28" i="7" s="1"/>
  <c r="JYH28" i="7" s="1"/>
  <c r="JYJ28" i="7" s="1"/>
  <c r="JYL28" i="7" s="1"/>
  <c r="JYN28" i="7" s="1"/>
  <c r="JYP28" i="7" s="1"/>
  <c r="JYR28" i="7" s="1"/>
  <c r="JYT28" i="7" s="1"/>
  <c r="JYV28" i="7" s="1"/>
  <c r="JYX28" i="7" s="1"/>
  <c r="JYZ28" i="7" s="1"/>
  <c r="JZB28" i="7" s="1"/>
  <c r="JZD28" i="7" s="1"/>
  <c r="JZF28" i="7" s="1"/>
  <c r="JZH28" i="7" s="1"/>
  <c r="JZJ28" i="7" s="1"/>
  <c r="JZL28" i="7" s="1"/>
  <c r="JZN28" i="7" s="1"/>
  <c r="JZP28" i="7" s="1"/>
  <c r="JZR28" i="7" s="1"/>
  <c r="JZT28" i="7" s="1"/>
  <c r="JZV28" i="7" s="1"/>
  <c r="JZX28" i="7" s="1"/>
  <c r="JZZ28" i="7" s="1"/>
  <c r="KAB28" i="7" s="1"/>
  <c r="KAD28" i="7" s="1"/>
  <c r="KAF28" i="7" s="1"/>
  <c r="KAH28" i="7" s="1"/>
  <c r="KAJ28" i="7" s="1"/>
  <c r="KAL28" i="7" s="1"/>
  <c r="KAN28" i="7" s="1"/>
  <c r="KAP28" i="7" s="1"/>
  <c r="KAR28" i="7" s="1"/>
  <c r="KAT28" i="7" s="1"/>
  <c r="KAV28" i="7" s="1"/>
  <c r="KAX28" i="7" s="1"/>
  <c r="KAZ28" i="7" s="1"/>
  <c r="KBB28" i="7" s="1"/>
  <c r="KBD28" i="7" s="1"/>
  <c r="KBF28" i="7" s="1"/>
  <c r="KBH28" i="7" s="1"/>
  <c r="KBJ28" i="7" s="1"/>
  <c r="KBL28" i="7" s="1"/>
  <c r="KBN28" i="7" s="1"/>
  <c r="KBP28" i="7" s="1"/>
  <c r="KBR28" i="7" s="1"/>
  <c r="KBT28" i="7" s="1"/>
  <c r="KBV28" i="7" s="1"/>
  <c r="KBX28" i="7" s="1"/>
  <c r="KBZ28" i="7" s="1"/>
  <c r="KCB28" i="7" s="1"/>
  <c r="KCD28" i="7" s="1"/>
  <c r="KCF28" i="7" s="1"/>
  <c r="KCH28" i="7" s="1"/>
  <c r="KCJ28" i="7" s="1"/>
  <c r="KCL28" i="7" s="1"/>
  <c r="KCN28" i="7" s="1"/>
  <c r="KCP28" i="7" s="1"/>
  <c r="KCR28" i="7" s="1"/>
  <c r="KCT28" i="7" s="1"/>
  <c r="KCV28" i="7" s="1"/>
  <c r="KCX28" i="7" s="1"/>
  <c r="KCZ28" i="7" s="1"/>
  <c r="KDB28" i="7" s="1"/>
  <c r="KDD28" i="7" s="1"/>
  <c r="KDF28" i="7" s="1"/>
  <c r="KDH28" i="7" s="1"/>
  <c r="KDJ28" i="7" s="1"/>
  <c r="KDL28" i="7" s="1"/>
  <c r="KDN28" i="7" s="1"/>
  <c r="KDP28" i="7" s="1"/>
  <c r="KDR28" i="7" s="1"/>
  <c r="KDT28" i="7" s="1"/>
  <c r="KDV28" i="7" s="1"/>
  <c r="KDX28" i="7" s="1"/>
  <c r="KDZ28" i="7" s="1"/>
  <c r="KEB28" i="7" s="1"/>
  <c r="KED28" i="7" s="1"/>
  <c r="KEF28" i="7" s="1"/>
  <c r="KEH28" i="7" s="1"/>
  <c r="KEJ28" i="7" s="1"/>
  <c r="KEL28" i="7" s="1"/>
  <c r="KEN28" i="7" s="1"/>
  <c r="KEP28" i="7" s="1"/>
  <c r="KER28" i="7" s="1"/>
  <c r="KET28" i="7" s="1"/>
  <c r="KEV28" i="7" s="1"/>
  <c r="KEX28" i="7" s="1"/>
  <c r="KEZ28" i="7" s="1"/>
  <c r="KFB28" i="7" s="1"/>
  <c r="KFD28" i="7" s="1"/>
  <c r="KFF28" i="7" s="1"/>
  <c r="KFH28" i="7" s="1"/>
  <c r="KFJ28" i="7" s="1"/>
  <c r="KFL28" i="7" s="1"/>
  <c r="KFN28" i="7" s="1"/>
  <c r="KFP28" i="7" s="1"/>
  <c r="KFR28" i="7" s="1"/>
  <c r="KFT28" i="7" s="1"/>
  <c r="KFV28" i="7" s="1"/>
  <c r="KFX28" i="7" s="1"/>
  <c r="KFZ28" i="7" s="1"/>
  <c r="KGB28" i="7" s="1"/>
  <c r="KGD28" i="7" s="1"/>
  <c r="KGF28" i="7" s="1"/>
  <c r="KGH28" i="7" s="1"/>
  <c r="KGJ28" i="7" s="1"/>
  <c r="KGL28" i="7" s="1"/>
  <c r="KGN28" i="7" s="1"/>
  <c r="KGP28" i="7" s="1"/>
  <c r="KGR28" i="7" s="1"/>
  <c r="KGT28" i="7" s="1"/>
  <c r="KGV28" i="7" s="1"/>
  <c r="KGX28" i="7" s="1"/>
  <c r="KGZ28" i="7" s="1"/>
  <c r="KHB28" i="7" s="1"/>
  <c r="KHD28" i="7" s="1"/>
  <c r="KHF28" i="7" s="1"/>
  <c r="KHH28" i="7" s="1"/>
  <c r="KHJ28" i="7" s="1"/>
  <c r="KHL28" i="7" s="1"/>
  <c r="KHN28" i="7" s="1"/>
  <c r="KHP28" i="7" s="1"/>
  <c r="KHR28" i="7" s="1"/>
  <c r="KHT28" i="7" s="1"/>
  <c r="KHV28" i="7" s="1"/>
  <c r="KHX28" i="7" s="1"/>
  <c r="KHZ28" i="7" s="1"/>
  <c r="KIB28" i="7" s="1"/>
  <c r="KID28" i="7" s="1"/>
  <c r="KIF28" i="7" s="1"/>
  <c r="KIH28" i="7" s="1"/>
  <c r="KIJ28" i="7" s="1"/>
  <c r="KIL28" i="7" s="1"/>
  <c r="KIN28" i="7" s="1"/>
  <c r="KIP28" i="7" s="1"/>
  <c r="KIR28" i="7" s="1"/>
  <c r="KIT28" i="7" s="1"/>
  <c r="KIV28" i="7" s="1"/>
  <c r="KIX28" i="7" s="1"/>
  <c r="KIZ28" i="7" s="1"/>
  <c r="KJB28" i="7" s="1"/>
  <c r="KJD28" i="7" s="1"/>
  <c r="KJF28" i="7" s="1"/>
  <c r="KJH28" i="7" s="1"/>
  <c r="KJJ28" i="7" s="1"/>
  <c r="KJL28" i="7" s="1"/>
  <c r="KJN28" i="7" s="1"/>
  <c r="KJP28" i="7" s="1"/>
  <c r="KJR28" i="7" s="1"/>
  <c r="KJT28" i="7" s="1"/>
  <c r="KJV28" i="7" s="1"/>
  <c r="KJX28" i="7" s="1"/>
  <c r="KJZ28" i="7" s="1"/>
  <c r="KKB28" i="7" s="1"/>
  <c r="KKD28" i="7" s="1"/>
  <c r="KKF28" i="7" s="1"/>
  <c r="KKH28" i="7" s="1"/>
  <c r="KKJ28" i="7" s="1"/>
  <c r="KKL28" i="7" s="1"/>
  <c r="KKN28" i="7" s="1"/>
  <c r="KKP28" i="7" s="1"/>
  <c r="KKR28" i="7" s="1"/>
  <c r="KKT28" i="7" s="1"/>
  <c r="KKV28" i="7" s="1"/>
  <c r="KKX28" i="7" s="1"/>
  <c r="KKZ28" i="7" s="1"/>
  <c r="KLB28" i="7" s="1"/>
  <c r="KLD28" i="7" s="1"/>
  <c r="KLF28" i="7" s="1"/>
  <c r="KLH28" i="7" s="1"/>
  <c r="KLJ28" i="7" s="1"/>
  <c r="KLL28" i="7" s="1"/>
  <c r="KLN28" i="7" s="1"/>
  <c r="KLP28" i="7" s="1"/>
  <c r="KLR28" i="7" s="1"/>
  <c r="KLT28" i="7" s="1"/>
  <c r="KLV28" i="7" s="1"/>
  <c r="KLX28" i="7" s="1"/>
  <c r="KLZ28" i="7" s="1"/>
  <c r="KMB28" i="7" s="1"/>
  <c r="KMD28" i="7" s="1"/>
  <c r="KMF28" i="7" s="1"/>
  <c r="KMH28" i="7" s="1"/>
  <c r="KMJ28" i="7" s="1"/>
  <c r="KML28" i="7" s="1"/>
  <c r="KMN28" i="7" s="1"/>
  <c r="KMP28" i="7" s="1"/>
  <c r="KMR28" i="7" s="1"/>
  <c r="KMT28" i="7" s="1"/>
  <c r="KMV28" i="7" s="1"/>
  <c r="KMX28" i="7" s="1"/>
  <c r="KMZ28" i="7" s="1"/>
  <c r="KNB28" i="7" s="1"/>
  <c r="KND28" i="7" s="1"/>
  <c r="KNF28" i="7" s="1"/>
  <c r="KNH28" i="7" s="1"/>
  <c r="KNJ28" i="7" s="1"/>
  <c r="KNL28" i="7" s="1"/>
  <c r="KNN28" i="7" s="1"/>
  <c r="KNP28" i="7" s="1"/>
  <c r="KNR28" i="7" s="1"/>
  <c r="KNT28" i="7" s="1"/>
  <c r="KNV28" i="7" s="1"/>
  <c r="KNX28" i="7" s="1"/>
  <c r="KNZ28" i="7" s="1"/>
  <c r="KOB28" i="7" s="1"/>
  <c r="KOD28" i="7" s="1"/>
  <c r="KOF28" i="7" s="1"/>
  <c r="KOH28" i="7" s="1"/>
  <c r="KOJ28" i="7" s="1"/>
  <c r="KOL28" i="7" s="1"/>
  <c r="KON28" i="7" s="1"/>
  <c r="KOP28" i="7" s="1"/>
  <c r="KOR28" i="7" s="1"/>
  <c r="KOT28" i="7" s="1"/>
  <c r="KOV28" i="7" s="1"/>
  <c r="KOX28" i="7" s="1"/>
  <c r="KOZ28" i="7" s="1"/>
  <c r="KPB28" i="7" s="1"/>
  <c r="KPD28" i="7" s="1"/>
  <c r="KPF28" i="7" s="1"/>
  <c r="KPH28" i="7" s="1"/>
  <c r="KPJ28" i="7" s="1"/>
  <c r="KPL28" i="7" s="1"/>
  <c r="KPN28" i="7" s="1"/>
  <c r="KPP28" i="7" s="1"/>
  <c r="KPR28" i="7" s="1"/>
  <c r="KPT28" i="7" s="1"/>
  <c r="KPV28" i="7" s="1"/>
  <c r="KPX28" i="7" s="1"/>
  <c r="KPZ28" i="7" s="1"/>
  <c r="KQB28" i="7" s="1"/>
  <c r="KQD28" i="7" s="1"/>
  <c r="KQF28" i="7" s="1"/>
  <c r="KQH28" i="7" s="1"/>
  <c r="KQJ28" i="7" s="1"/>
  <c r="KQL28" i="7" s="1"/>
  <c r="KQN28" i="7" s="1"/>
  <c r="KQP28" i="7" s="1"/>
  <c r="KQR28" i="7" s="1"/>
  <c r="KQT28" i="7" s="1"/>
  <c r="KQV28" i="7" s="1"/>
  <c r="KQX28" i="7" s="1"/>
  <c r="KQZ28" i="7" s="1"/>
  <c r="KRB28" i="7" s="1"/>
  <c r="KRD28" i="7" s="1"/>
  <c r="KRF28" i="7" s="1"/>
  <c r="KRH28" i="7" s="1"/>
  <c r="KRJ28" i="7" s="1"/>
  <c r="KRL28" i="7" s="1"/>
  <c r="KRN28" i="7" s="1"/>
  <c r="KRP28" i="7" s="1"/>
  <c r="KRR28" i="7" s="1"/>
  <c r="KRT28" i="7" s="1"/>
  <c r="KRV28" i="7" s="1"/>
  <c r="KRX28" i="7" s="1"/>
  <c r="KRZ28" i="7" s="1"/>
  <c r="KSB28" i="7" s="1"/>
  <c r="KSD28" i="7" s="1"/>
  <c r="KSF28" i="7" s="1"/>
  <c r="KSH28" i="7" s="1"/>
  <c r="KSJ28" i="7" s="1"/>
  <c r="KSL28" i="7" s="1"/>
  <c r="KSN28" i="7" s="1"/>
  <c r="KSP28" i="7" s="1"/>
  <c r="KSR28" i="7" s="1"/>
  <c r="KST28" i="7" s="1"/>
  <c r="KSV28" i="7" s="1"/>
  <c r="KSX28" i="7" s="1"/>
  <c r="KSZ28" i="7" s="1"/>
  <c r="KTB28" i="7" s="1"/>
  <c r="KTD28" i="7" s="1"/>
  <c r="KTF28" i="7" s="1"/>
  <c r="KTH28" i="7" s="1"/>
  <c r="KTJ28" i="7" s="1"/>
  <c r="KTL28" i="7" s="1"/>
  <c r="KTN28" i="7" s="1"/>
  <c r="KTP28" i="7" s="1"/>
  <c r="KTR28" i="7" s="1"/>
  <c r="KTT28" i="7" s="1"/>
  <c r="KTV28" i="7" s="1"/>
  <c r="KTX28" i="7" s="1"/>
  <c r="KTZ28" i="7" s="1"/>
  <c r="KUB28" i="7" s="1"/>
  <c r="KUD28" i="7" s="1"/>
  <c r="KUF28" i="7" s="1"/>
  <c r="KUH28" i="7" s="1"/>
  <c r="KUJ28" i="7" s="1"/>
  <c r="KUL28" i="7" s="1"/>
  <c r="KUN28" i="7" s="1"/>
  <c r="KUP28" i="7" s="1"/>
  <c r="KUR28" i="7" s="1"/>
  <c r="KUT28" i="7" s="1"/>
  <c r="KUV28" i="7" s="1"/>
  <c r="KUX28" i="7" s="1"/>
  <c r="KUZ28" i="7" s="1"/>
  <c r="KVB28" i="7" s="1"/>
  <c r="KVD28" i="7" s="1"/>
  <c r="KVF28" i="7" s="1"/>
  <c r="KVH28" i="7" s="1"/>
  <c r="KVJ28" i="7" s="1"/>
  <c r="KVL28" i="7" s="1"/>
  <c r="KVN28" i="7" s="1"/>
  <c r="KVP28" i="7" s="1"/>
  <c r="KVR28" i="7" s="1"/>
  <c r="KVT28" i="7" s="1"/>
  <c r="KVV28" i="7" s="1"/>
  <c r="KVX28" i="7" s="1"/>
  <c r="KVZ28" i="7" s="1"/>
  <c r="KWB28" i="7" s="1"/>
  <c r="KWD28" i="7" s="1"/>
  <c r="KWF28" i="7" s="1"/>
  <c r="KWH28" i="7" s="1"/>
  <c r="KWJ28" i="7" s="1"/>
  <c r="KWL28" i="7" s="1"/>
  <c r="KWN28" i="7" s="1"/>
  <c r="KWP28" i="7" s="1"/>
  <c r="KWR28" i="7" s="1"/>
  <c r="KWT28" i="7" s="1"/>
  <c r="KWV28" i="7" s="1"/>
  <c r="KWX28" i="7" s="1"/>
  <c r="KWZ28" i="7" s="1"/>
  <c r="KXB28" i="7" s="1"/>
  <c r="KXD28" i="7" s="1"/>
  <c r="KXF28" i="7" s="1"/>
  <c r="KXH28" i="7" s="1"/>
  <c r="KXJ28" i="7" s="1"/>
  <c r="KXL28" i="7" s="1"/>
  <c r="KXN28" i="7" s="1"/>
  <c r="KXP28" i="7" s="1"/>
  <c r="KXR28" i="7" s="1"/>
  <c r="KXT28" i="7" s="1"/>
  <c r="KXV28" i="7" s="1"/>
  <c r="KXX28" i="7" s="1"/>
  <c r="KXZ28" i="7" s="1"/>
  <c r="KYB28" i="7" s="1"/>
  <c r="KYD28" i="7" s="1"/>
  <c r="KYF28" i="7" s="1"/>
  <c r="KYH28" i="7" s="1"/>
  <c r="KYJ28" i="7" s="1"/>
  <c r="KYL28" i="7" s="1"/>
  <c r="KYN28" i="7" s="1"/>
  <c r="KYP28" i="7" s="1"/>
  <c r="KYR28" i="7" s="1"/>
  <c r="KYT28" i="7" s="1"/>
  <c r="KYV28" i="7" s="1"/>
  <c r="KYX28" i="7" s="1"/>
  <c r="KYZ28" i="7" s="1"/>
  <c r="KZB28" i="7" s="1"/>
  <c r="KZD28" i="7" s="1"/>
  <c r="KZF28" i="7" s="1"/>
  <c r="KZH28" i="7" s="1"/>
  <c r="KZJ28" i="7" s="1"/>
  <c r="KZL28" i="7" s="1"/>
  <c r="KZN28" i="7" s="1"/>
  <c r="KZP28" i="7" s="1"/>
  <c r="KZR28" i="7" s="1"/>
  <c r="KZT28" i="7" s="1"/>
  <c r="KZV28" i="7" s="1"/>
  <c r="KZX28" i="7" s="1"/>
  <c r="KZZ28" i="7" s="1"/>
  <c r="LAB28" i="7" s="1"/>
  <c r="LAD28" i="7" s="1"/>
  <c r="LAF28" i="7" s="1"/>
  <c r="LAH28" i="7" s="1"/>
  <c r="LAJ28" i="7" s="1"/>
  <c r="LAL28" i="7" s="1"/>
  <c r="LAN28" i="7" s="1"/>
  <c r="LAP28" i="7" s="1"/>
  <c r="LAR28" i="7" s="1"/>
  <c r="LAT28" i="7" s="1"/>
  <c r="LAV28" i="7" s="1"/>
  <c r="LAX28" i="7" s="1"/>
  <c r="LAZ28" i="7" s="1"/>
  <c r="LBB28" i="7" s="1"/>
  <c r="LBD28" i="7" s="1"/>
  <c r="LBF28" i="7" s="1"/>
  <c r="LBH28" i="7" s="1"/>
  <c r="LBJ28" i="7" s="1"/>
  <c r="LBL28" i="7" s="1"/>
  <c r="LBN28" i="7" s="1"/>
  <c r="LBP28" i="7" s="1"/>
  <c r="LBR28" i="7" s="1"/>
  <c r="LBT28" i="7" s="1"/>
  <c r="LBV28" i="7" s="1"/>
  <c r="LBX28" i="7" s="1"/>
  <c r="LBZ28" i="7" s="1"/>
  <c r="LCB28" i="7" s="1"/>
  <c r="LCD28" i="7" s="1"/>
  <c r="LCF28" i="7" s="1"/>
  <c r="LCH28" i="7" s="1"/>
  <c r="LCJ28" i="7" s="1"/>
  <c r="LCL28" i="7" s="1"/>
  <c r="LCN28" i="7" s="1"/>
  <c r="LCP28" i="7" s="1"/>
  <c r="LCR28" i="7" s="1"/>
  <c r="LCT28" i="7" s="1"/>
  <c r="LCV28" i="7" s="1"/>
  <c r="LCX28" i="7" s="1"/>
  <c r="LCZ28" i="7" s="1"/>
  <c r="LDB28" i="7" s="1"/>
  <c r="LDD28" i="7" s="1"/>
  <c r="LDF28" i="7" s="1"/>
  <c r="LDH28" i="7" s="1"/>
  <c r="LDJ28" i="7" s="1"/>
  <c r="LDL28" i="7" s="1"/>
  <c r="LDN28" i="7" s="1"/>
  <c r="LDP28" i="7" s="1"/>
  <c r="LDR28" i="7" s="1"/>
  <c r="LDT28" i="7" s="1"/>
  <c r="LDV28" i="7" s="1"/>
  <c r="LDX28" i="7" s="1"/>
  <c r="LDZ28" i="7" s="1"/>
  <c r="LEB28" i="7" s="1"/>
  <c r="LED28" i="7" s="1"/>
  <c r="LEF28" i="7" s="1"/>
  <c r="LEH28" i="7" s="1"/>
  <c r="LEJ28" i="7" s="1"/>
  <c r="LEL28" i="7" s="1"/>
  <c r="LEN28" i="7" s="1"/>
  <c r="LEP28" i="7" s="1"/>
  <c r="LER28" i="7" s="1"/>
  <c r="LET28" i="7" s="1"/>
  <c r="LEV28" i="7" s="1"/>
  <c r="LEX28" i="7" s="1"/>
  <c r="LEZ28" i="7" s="1"/>
  <c r="LFB28" i="7" s="1"/>
  <c r="LFD28" i="7" s="1"/>
  <c r="LFF28" i="7" s="1"/>
  <c r="LFH28" i="7" s="1"/>
  <c r="LFJ28" i="7" s="1"/>
  <c r="LFL28" i="7" s="1"/>
  <c r="LFN28" i="7" s="1"/>
  <c r="LFP28" i="7" s="1"/>
  <c r="LFR28" i="7" s="1"/>
  <c r="LFT28" i="7" s="1"/>
  <c r="LFV28" i="7" s="1"/>
  <c r="LFX28" i="7" s="1"/>
  <c r="LFZ28" i="7" s="1"/>
  <c r="LGB28" i="7" s="1"/>
  <c r="LGD28" i="7" s="1"/>
  <c r="LGF28" i="7" s="1"/>
  <c r="LGH28" i="7" s="1"/>
  <c r="LGJ28" i="7" s="1"/>
  <c r="LGL28" i="7" s="1"/>
  <c r="LGN28" i="7" s="1"/>
  <c r="LGP28" i="7" s="1"/>
  <c r="LGR28" i="7" s="1"/>
  <c r="LGT28" i="7" s="1"/>
  <c r="LGV28" i="7" s="1"/>
  <c r="LGX28" i="7" s="1"/>
  <c r="LGZ28" i="7" s="1"/>
  <c r="LHB28" i="7" s="1"/>
  <c r="LHD28" i="7" s="1"/>
  <c r="LHF28" i="7" s="1"/>
  <c r="LHH28" i="7" s="1"/>
  <c r="LHJ28" i="7" s="1"/>
  <c r="LHL28" i="7" s="1"/>
  <c r="LHN28" i="7" s="1"/>
  <c r="LHP28" i="7" s="1"/>
  <c r="LHR28" i="7" s="1"/>
  <c r="LHT28" i="7" s="1"/>
  <c r="LHV28" i="7" s="1"/>
  <c r="LHX28" i="7" s="1"/>
  <c r="LHZ28" i="7" s="1"/>
  <c r="LIB28" i="7" s="1"/>
  <c r="LID28" i="7" s="1"/>
  <c r="LIF28" i="7" s="1"/>
  <c r="LIH28" i="7" s="1"/>
  <c r="LIJ28" i="7" s="1"/>
  <c r="LIL28" i="7" s="1"/>
  <c r="LIN28" i="7" s="1"/>
  <c r="LIP28" i="7" s="1"/>
  <c r="LIR28" i="7" s="1"/>
  <c r="LIT28" i="7" s="1"/>
  <c r="LIV28" i="7" s="1"/>
  <c r="LIX28" i="7" s="1"/>
  <c r="LIZ28" i="7" s="1"/>
  <c r="LJB28" i="7" s="1"/>
  <c r="LJD28" i="7" s="1"/>
  <c r="LJF28" i="7" s="1"/>
  <c r="LJH28" i="7" s="1"/>
  <c r="LJJ28" i="7" s="1"/>
  <c r="LJL28" i="7" s="1"/>
  <c r="LJN28" i="7" s="1"/>
  <c r="LJP28" i="7" s="1"/>
  <c r="LJR28" i="7" s="1"/>
  <c r="LJT28" i="7" s="1"/>
  <c r="LJV28" i="7" s="1"/>
  <c r="LJX28" i="7" s="1"/>
  <c r="LJZ28" i="7" s="1"/>
  <c r="LKB28" i="7" s="1"/>
  <c r="LKD28" i="7" s="1"/>
  <c r="LKF28" i="7" s="1"/>
  <c r="LKH28" i="7" s="1"/>
  <c r="LKJ28" i="7" s="1"/>
  <c r="LKL28" i="7" s="1"/>
  <c r="LKN28" i="7" s="1"/>
  <c r="LKP28" i="7" s="1"/>
  <c r="LKR28" i="7" s="1"/>
  <c r="LKT28" i="7" s="1"/>
  <c r="LKV28" i="7" s="1"/>
  <c r="LKX28" i="7" s="1"/>
  <c r="LKZ28" i="7" s="1"/>
  <c r="LLB28" i="7" s="1"/>
  <c r="LLD28" i="7" s="1"/>
  <c r="LLF28" i="7" s="1"/>
  <c r="LLH28" i="7" s="1"/>
  <c r="LLJ28" i="7" s="1"/>
  <c r="LLL28" i="7" s="1"/>
  <c r="LLN28" i="7" s="1"/>
  <c r="LLP28" i="7" s="1"/>
  <c r="LLR28" i="7" s="1"/>
  <c r="LLT28" i="7" s="1"/>
  <c r="LLV28" i="7" s="1"/>
  <c r="LLX28" i="7" s="1"/>
  <c r="LLZ28" i="7" s="1"/>
  <c r="LMB28" i="7" s="1"/>
  <c r="LMD28" i="7" s="1"/>
  <c r="LMF28" i="7" s="1"/>
  <c r="LMH28" i="7" s="1"/>
  <c r="LMJ28" i="7" s="1"/>
  <c r="LML28" i="7" s="1"/>
  <c r="LMN28" i="7" s="1"/>
  <c r="LMP28" i="7" s="1"/>
  <c r="LMR28" i="7" s="1"/>
  <c r="LMT28" i="7" s="1"/>
  <c r="LMV28" i="7" s="1"/>
  <c r="LMX28" i="7" s="1"/>
  <c r="LMZ28" i="7" s="1"/>
  <c r="LNB28" i="7" s="1"/>
  <c r="LND28" i="7" s="1"/>
  <c r="LNF28" i="7" s="1"/>
  <c r="LNH28" i="7" s="1"/>
  <c r="LNJ28" i="7" s="1"/>
  <c r="LNL28" i="7" s="1"/>
  <c r="LNN28" i="7" s="1"/>
  <c r="LNP28" i="7" s="1"/>
  <c r="LNR28" i="7" s="1"/>
  <c r="LNT28" i="7" s="1"/>
  <c r="LNV28" i="7" s="1"/>
  <c r="LNX28" i="7" s="1"/>
  <c r="LNZ28" i="7" s="1"/>
  <c r="LOB28" i="7" s="1"/>
  <c r="LOD28" i="7" s="1"/>
  <c r="LOF28" i="7" s="1"/>
  <c r="LOH28" i="7" s="1"/>
  <c r="LOJ28" i="7" s="1"/>
  <c r="LOL28" i="7" s="1"/>
  <c r="LON28" i="7" s="1"/>
  <c r="LOP28" i="7" s="1"/>
  <c r="LOR28" i="7" s="1"/>
  <c r="LOT28" i="7" s="1"/>
  <c r="LOV28" i="7" s="1"/>
  <c r="LOX28" i="7" s="1"/>
  <c r="LOZ28" i="7" s="1"/>
  <c r="LPB28" i="7" s="1"/>
  <c r="LPD28" i="7" s="1"/>
  <c r="LPF28" i="7" s="1"/>
  <c r="LPH28" i="7" s="1"/>
  <c r="LPJ28" i="7" s="1"/>
  <c r="LPL28" i="7" s="1"/>
  <c r="LPN28" i="7" s="1"/>
  <c r="LPP28" i="7" s="1"/>
  <c r="LPR28" i="7" s="1"/>
  <c r="LPT28" i="7" s="1"/>
  <c r="LPV28" i="7" s="1"/>
  <c r="LPX28" i="7" s="1"/>
  <c r="LPZ28" i="7" s="1"/>
  <c r="LQB28" i="7" s="1"/>
  <c r="LQD28" i="7" s="1"/>
  <c r="LQF28" i="7" s="1"/>
  <c r="LQH28" i="7" s="1"/>
  <c r="LQJ28" i="7" s="1"/>
  <c r="LQL28" i="7" s="1"/>
  <c r="LQN28" i="7" s="1"/>
  <c r="LQP28" i="7" s="1"/>
  <c r="LQR28" i="7" s="1"/>
  <c r="LQT28" i="7" s="1"/>
  <c r="LQV28" i="7" s="1"/>
  <c r="LQX28" i="7" s="1"/>
  <c r="LQZ28" i="7" s="1"/>
  <c r="LRB28" i="7" s="1"/>
  <c r="LRD28" i="7" s="1"/>
  <c r="LRF28" i="7" s="1"/>
  <c r="LRH28" i="7" s="1"/>
  <c r="LRJ28" i="7" s="1"/>
  <c r="LRL28" i="7" s="1"/>
  <c r="LRN28" i="7" s="1"/>
  <c r="LRP28" i="7" s="1"/>
  <c r="LRR28" i="7" s="1"/>
  <c r="LRT28" i="7" s="1"/>
  <c r="LRV28" i="7" s="1"/>
  <c r="LRX28" i="7" s="1"/>
  <c r="LRZ28" i="7" s="1"/>
  <c r="LSB28" i="7" s="1"/>
  <c r="LSD28" i="7" s="1"/>
  <c r="LSF28" i="7" s="1"/>
  <c r="LSH28" i="7" s="1"/>
  <c r="LSJ28" i="7" s="1"/>
  <c r="LSL28" i="7" s="1"/>
  <c r="LSN28" i="7" s="1"/>
  <c r="LSP28" i="7" s="1"/>
  <c r="LSR28" i="7" s="1"/>
  <c r="LST28" i="7" s="1"/>
  <c r="LSV28" i="7" s="1"/>
  <c r="LSX28" i="7" s="1"/>
  <c r="LSZ28" i="7" s="1"/>
  <c r="LTB28" i="7" s="1"/>
  <c r="LTD28" i="7" s="1"/>
  <c r="LTF28" i="7" s="1"/>
  <c r="LTH28" i="7" s="1"/>
  <c r="LTJ28" i="7" s="1"/>
  <c r="LTL28" i="7" s="1"/>
  <c r="LTN28" i="7" s="1"/>
  <c r="LTP28" i="7" s="1"/>
  <c r="LTR28" i="7" s="1"/>
  <c r="LTT28" i="7" s="1"/>
  <c r="LTV28" i="7" s="1"/>
  <c r="LTX28" i="7" s="1"/>
  <c r="LTZ28" i="7" s="1"/>
  <c r="LUB28" i="7" s="1"/>
  <c r="LUD28" i="7" s="1"/>
  <c r="LUF28" i="7" s="1"/>
  <c r="LUH28" i="7" s="1"/>
  <c r="LUJ28" i="7" s="1"/>
  <c r="LUL28" i="7" s="1"/>
  <c r="LUN28" i="7" s="1"/>
  <c r="LUP28" i="7" s="1"/>
  <c r="LUR28" i="7" s="1"/>
  <c r="LUT28" i="7" s="1"/>
  <c r="LUV28" i="7" s="1"/>
  <c r="LUX28" i="7" s="1"/>
  <c r="LUZ28" i="7" s="1"/>
  <c r="LVB28" i="7" s="1"/>
  <c r="LVD28" i="7" s="1"/>
  <c r="LVF28" i="7" s="1"/>
  <c r="LVH28" i="7" s="1"/>
  <c r="LVJ28" i="7" s="1"/>
  <c r="LVL28" i="7" s="1"/>
  <c r="LVN28" i="7" s="1"/>
  <c r="LVP28" i="7" s="1"/>
  <c r="LVR28" i="7" s="1"/>
  <c r="LVT28" i="7" s="1"/>
  <c r="LVV28" i="7" s="1"/>
  <c r="LVX28" i="7" s="1"/>
  <c r="LVZ28" i="7" s="1"/>
  <c r="LWB28" i="7" s="1"/>
  <c r="LWD28" i="7" s="1"/>
  <c r="LWF28" i="7" s="1"/>
  <c r="LWH28" i="7" s="1"/>
  <c r="LWJ28" i="7" s="1"/>
  <c r="LWL28" i="7" s="1"/>
  <c r="LWN28" i="7" s="1"/>
  <c r="LWP28" i="7" s="1"/>
  <c r="LWR28" i="7" s="1"/>
  <c r="LWT28" i="7" s="1"/>
  <c r="LWV28" i="7" s="1"/>
  <c r="LWX28" i="7" s="1"/>
  <c r="LWZ28" i="7" s="1"/>
  <c r="LXB28" i="7" s="1"/>
  <c r="LXD28" i="7" s="1"/>
  <c r="LXF28" i="7" s="1"/>
  <c r="LXH28" i="7" s="1"/>
  <c r="LXJ28" i="7" s="1"/>
  <c r="LXL28" i="7" s="1"/>
  <c r="LXN28" i="7" s="1"/>
  <c r="LXP28" i="7" s="1"/>
  <c r="LXR28" i="7" s="1"/>
  <c r="LXT28" i="7" s="1"/>
  <c r="LXV28" i="7" s="1"/>
  <c r="LXX28" i="7" s="1"/>
  <c r="LXZ28" i="7" s="1"/>
  <c r="LYB28" i="7" s="1"/>
  <c r="LYD28" i="7" s="1"/>
  <c r="LYF28" i="7" s="1"/>
  <c r="LYH28" i="7" s="1"/>
  <c r="LYJ28" i="7" s="1"/>
  <c r="LYL28" i="7" s="1"/>
  <c r="LYN28" i="7" s="1"/>
  <c r="LYP28" i="7" s="1"/>
  <c r="LYR28" i="7" s="1"/>
  <c r="LYT28" i="7" s="1"/>
  <c r="LYV28" i="7" s="1"/>
  <c r="LYX28" i="7" s="1"/>
  <c r="LYZ28" i="7" s="1"/>
  <c r="LZB28" i="7" s="1"/>
  <c r="LZD28" i="7" s="1"/>
  <c r="LZF28" i="7" s="1"/>
  <c r="LZH28" i="7" s="1"/>
  <c r="LZJ28" i="7" s="1"/>
  <c r="LZL28" i="7" s="1"/>
  <c r="LZN28" i="7" s="1"/>
  <c r="LZP28" i="7" s="1"/>
  <c r="LZR28" i="7" s="1"/>
  <c r="LZT28" i="7" s="1"/>
  <c r="LZV28" i="7" s="1"/>
  <c r="LZX28" i="7" s="1"/>
  <c r="LZZ28" i="7" s="1"/>
  <c r="MAB28" i="7" s="1"/>
  <c r="MAD28" i="7" s="1"/>
  <c r="MAF28" i="7" s="1"/>
  <c r="MAH28" i="7" s="1"/>
  <c r="MAJ28" i="7" s="1"/>
  <c r="MAL28" i="7" s="1"/>
  <c r="MAN28" i="7" s="1"/>
  <c r="MAP28" i="7" s="1"/>
  <c r="MAR28" i="7" s="1"/>
  <c r="MAT28" i="7" s="1"/>
  <c r="MAV28" i="7" s="1"/>
  <c r="MAX28" i="7" s="1"/>
  <c r="MAZ28" i="7" s="1"/>
  <c r="MBB28" i="7" s="1"/>
  <c r="MBD28" i="7" s="1"/>
  <c r="MBF28" i="7" s="1"/>
  <c r="MBH28" i="7" s="1"/>
  <c r="MBJ28" i="7" s="1"/>
  <c r="MBL28" i="7" s="1"/>
  <c r="MBN28" i="7" s="1"/>
  <c r="MBP28" i="7" s="1"/>
  <c r="MBR28" i="7" s="1"/>
  <c r="MBT28" i="7" s="1"/>
  <c r="MBV28" i="7" s="1"/>
  <c r="MBX28" i="7" s="1"/>
  <c r="MBZ28" i="7" s="1"/>
  <c r="MCB28" i="7" s="1"/>
  <c r="MCD28" i="7" s="1"/>
  <c r="MCF28" i="7" s="1"/>
  <c r="MCH28" i="7" s="1"/>
  <c r="MCJ28" i="7" s="1"/>
  <c r="MCL28" i="7" s="1"/>
  <c r="MCN28" i="7" s="1"/>
  <c r="MCP28" i="7" s="1"/>
  <c r="MCR28" i="7" s="1"/>
  <c r="MCT28" i="7" s="1"/>
  <c r="MCV28" i="7" s="1"/>
  <c r="MCX28" i="7" s="1"/>
  <c r="MCZ28" i="7" s="1"/>
  <c r="MDB28" i="7" s="1"/>
  <c r="MDD28" i="7" s="1"/>
  <c r="MDF28" i="7" s="1"/>
  <c r="MDH28" i="7" s="1"/>
  <c r="MDJ28" i="7" s="1"/>
  <c r="MDL28" i="7" s="1"/>
  <c r="MDN28" i="7" s="1"/>
  <c r="MDP28" i="7" s="1"/>
  <c r="MDR28" i="7" s="1"/>
  <c r="MDT28" i="7" s="1"/>
  <c r="MDV28" i="7" s="1"/>
  <c r="MDX28" i="7" s="1"/>
  <c r="MDZ28" i="7" s="1"/>
  <c r="MEB28" i="7" s="1"/>
  <c r="MED28" i="7" s="1"/>
  <c r="MEF28" i="7" s="1"/>
  <c r="MEH28" i="7" s="1"/>
  <c r="MEJ28" i="7" s="1"/>
  <c r="MEL28" i="7" s="1"/>
  <c r="MEN28" i="7" s="1"/>
  <c r="MEP28" i="7" s="1"/>
  <c r="MER28" i="7" s="1"/>
  <c r="MET28" i="7" s="1"/>
  <c r="MEV28" i="7" s="1"/>
  <c r="MEX28" i="7" s="1"/>
  <c r="MEZ28" i="7" s="1"/>
  <c r="MFB28" i="7" s="1"/>
  <c r="MFD28" i="7" s="1"/>
  <c r="MFF28" i="7" s="1"/>
  <c r="MFH28" i="7" s="1"/>
  <c r="MFJ28" i="7" s="1"/>
  <c r="MFL28" i="7" s="1"/>
  <c r="MFN28" i="7" s="1"/>
  <c r="MFP28" i="7" s="1"/>
  <c r="MFR28" i="7" s="1"/>
  <c r="MFT28" i="7" s="1"/>
  <c r="MFV28" i="7" s="1"/>
  <c r="MFX28" i="7" s="1"/>
  <c r="MFZ28" i="7" s="1"/>
  <c r="MGB28" i="7" s="1"/>
  <c r="MGD28" i="7" s="1"/>
  <c r="MGF28" i="7" s="1"/>
  <c r="MGH28" i="7" s="1"/>
  <c r="MGJ28" i="7" s="1"/>
  <c r="MGL28" i="7" s="1"/>
  <c r="MGN28" i="7" s="1"/>
  <c r="MGP28" i="7" s="1"/>
  <c r="MGR28" i="7" s="1"/>
  <c r="MGT28" i="7" s="1"/>
  <c r="MGV28" i="7" s="1"/>
  <c r="MGX28" i="7" s="1"/>
  <c r="MGZ28" i="7" s="1"/>
  <c r="MHB28" i="7" s="1"/>
  <c r="MHD28" i="7" s="1"/>
  <c r="MHF28" i="7" s="1"/>
  <c r="MHH28" i="7" s="1"/>
  <c r="MHJ28" i="7" s="1"/>
  <c r="MHL28" i="7" s="1"/>
  <c r="MHN28" i="7" s="1"/>
  <c r="MHP28" i="7" s="1"/>
  <c r="MHR28" i="7" s="1"/>
  <c r="MHT28" i="7" s="1"/>
  <c r="MHV28" i="7" s="1"/>
  <c r="MHX28" i="7" s="1"/>
  <c r="MHZ28" i="7" s="1"/>
  <c r="MIB28" i="7" s="1"/>
  <c r="MID28" i="7" s="1"/>
  <c r="MIF28" i="7" s="1"/>
  <c r="MIH28" i="7" s="1"/>
  <c r="MIJ28" i="7" s="1"/>
  <c r="MIL28" i="7" s="1"/>
  <c r="MIN28" i="7" s="1"/>
  <c r="MIP28" i="7" s="1"/>
  <c r="MIR28" i="7" s="1"/>
  <c r="MIT28" i="7" s="1"/>
  <c r="MIV28" i="7" s="1"/>
  <c r="MIX28" i="7" s="1"/>
  <c r="MIZ28" i="7" s="1"/>
  <c r="MJB28" i="7" s="1"/>
  <c r="MJD28" i="7" s="1"/>
  <c r="MJF28" i="7" s="1"/>
  <c r="MJH28" i="7" s="1"/>
  <c r="MJJ28" i="7" s="1"/>
  <c r="MJL28" i="7" s="1"/>
  <c r="MJN28" i="7" s="1"/>
  <c r="MJP28" i="7" s="1"/>
  <c r="MJR28" i="7" s="1"/>
  <c r="MJT28" i="7" s="1"/>
  <c r="MJV28" i="7" s="1"/>
  <c r="MJX28" i="7" s="1"/>
  <c r="MJZ28" i="7" s="1"/>
  <c r="MKB28" i="7" s="1"/>
  <c r="MKD28" i="7" s="1"/>
  <c r="MKF28" i="7" s="1"/>
  <c r="MKH28" i="7" s="1"/>
  <c r="MKJ28" i="7" s="1"/>
  <c r="MKL28" i="7" s="1"/>
  <c r="MKN28" i="7" s="1"/>
  <c r="MKP28" i="7" s="1"/>
  <c r="MKR28" i="7" s="1"/>
  <c r="MKT28" i="7" s="1"/>
  <c r="MKV28" i="7" s="1"/>
  <c r="MKX28" i="7" s="1"/>
  <c r="MKZ28" i="7" s="1"/>
  <c r="MLB28" i="7" s="1"/>
  <c r="MLD28" i="7" s="1"/>
  <c r="MLF28" i="7" s="1"/>
  <c r="MLH28" i="7" s="1"/>
  <c r="MLJ28" i="7" s="1"/>
  <c r="MLL28" i="7" s="1"/>
  <c r="MLN28" i="7" s="1"/>
  <c r="MLP28" i="7" s="1"/>
  <c r="MLR28" i="7" s="1"/>
  <c r="MLT28" i="7" s="1"/>
  <c r="MLV28" i="7" s="1"/>
  <c r="MLX28" i="7" s="1"/>
  <c r="MLZ28" i="7" s="1"/>
  <c r="MMB28" i="7" s="1"/>
  <c r="MMD28" i="7" s="1"/>
  <c r="MMF28" i="7" s="1"/>
  <c r="MMH28" i="7" s="1"/>
  <c r="MMJ28" i="7" s="1"/>
  <c r="MML28" i="7" s="1"/>
  <c r="MMN28" i="7" s="1"/>
  <c r="MMP28" i="7" s="1"/>
  <c r="MMR28" i="7" s="1"/>
  <c r="MMT28" i="7" s="1"/>
  <c r="MMV28" i="7" s="1"/>
  <c r="MMX28" i="7" s="1"/>
  <c r="MMZ28" i="7" s="1"/>
  <c r="MNB28" i="7" s="1"/>
  <c r="MND28" i="7" s="1"/>
  <c r="MNF28" i="7" s="1"/>
  <c r="MNH28" i="7" s="1"/>
  <c r="MNJ28" i="7" s="1"/>
  <c r="MNL28" i="7" s="1"/>
  <c r="MNN28" i="7" s="1"/>
  <c r="MNP28" i="7" s="1"/>
  <c r="MNR28" i="7" s="1"/>
  <c r="MNT28" i="7" s="1"/>
  <c r="MNV28" i="7" s="1"/>
  <c r="MNX28" i="7" s="1"/>
  <c r="MNZ28" i="7" s="1"/>
  <c r="MOB28" i="7" s="1"/>
  <c r="MOD28" i="7" s="1"/>
  <c r="MOF28" i="7" s="1"/>
  <c r="MOH28" i="7" s="1"/>
  <c r="MOJ28" i="7" s="1"/>
  <c r="MOL28" i="7" s="1"/>
  <c r="MON28" i="7" s="1"/>
  <c r="MOP28" i="7" s="1"/>
  <c r="MOR28" i="7" s="1"/>
  <c r="MOT28" i="7" s="1"/>
  <c r="MOV28" i="7" s="1"/>
  <c r="MOX28" i="7" s="1"/>
  <c r="MOZ28" i="7" s="1"/>
  <c r="MPB28" i="7" s="1"/>
  <c r="MPD28" i="7" s="1"/>
  <c r="MPF28" i="7" s="1"/>
  <c r="MPH28" i="7" s="1"/>
  <c r="MPJ28" i="7" s="1"/>
  <c r="MPL28" i="7" s="1"/>
  <c r="MPN28" i="7" s="1"/>
  <c r="MPP28" i="7" s="1"/>
  <c r="MPR28" i="7" s="1"/>
  <c r="MPT28" i="7" s="1"/>
  <c r="MPV28" i="7" s="1"/>
  <c r="MPX28" i="7" s="1"/>
  <c r="MPZ28" i="7" s="1"/>
  <c r="MQB28" i="7" s="1"/>
  <c r="MQD28" i="7" s="1"/>
  <c r="MQF28" i="7" s="1"/>
  <c r="MQH28" i="7" s="1"/>
  <c r="MQJ28" i="7" s="1"/>
  <c r="MQL28" i="7" s="1"/>
  <c r="MQN28" i="7" s="1"/>
  <c r="MQP28" i="7" s="1"/>
  <c r="MQR28" i="7" s="1"/>
  <c r="MQT28" i="7" s="1"/>
  <c r="MQV28" i="7" s="1"/>
  <c r="MQX28" i="7" s="1"/>
  <c r="MQZ28" i="7" s="1"/>
  <c r="MRB28" i="7" s="1"/>
  <c r="MRD28" i="7" s="1"/>
  <c r="MRF28" i="7" s="1"/>
  <c r="MRH28" i="7" s="1"/>
  <c r="MRJ28" i="7" s="1"/>
  <c r="MRL28" i="7" s="1"/>
  <c r="MRN28" i="7" s="1"/>
  <c r="MRP28" i="7" s="1"/>
  <c r="MRR28" i="7" s="1"/>
  <c r="MRT28" i="7" s="1"/>
  <c r="MRV28" i="7" s="1"/>
  <c r="MRX28" i="7" s="1"/>
  <c r="MRZ28" i="7" s="1"/>
  <c r="MSB28" i="7" s="1"/>
  <c r="MSD28" i="7" s="1"/>
  <c r="MSF28" i="7" s="1"/>
  <c r="MSH28" i="7" s="1"/>
  <c r="MSJ28" i="7" s="1"/>
  <c r="MSL28" i="7" s="1"/>
  <c r="MSN28" i="7" s="1"/>
  <c r="MSP28" i="7" s="1"/>
  <c r="MSR28" i="7" s="1"/>
  <c r="MST28" i="7" s="1"/>
  <c r="MSV28" i="7" s="1"/>
  <c r="MSX28" i="7" s="1"/>
  <c r="MSZ28" i="7" s="1"/>
  <c r="MTB28" i="7" s="1"/>
  <c r="MTD28" i="7" s="1"/>
  <c r="MTF28" i="7" s="1"/>
  <c r="MTH28" i="7" s="1"/>
  <c r="MTJ28" i="7" s="1"/>
  <c r="MTL28" i="7" s="1"/>
  <c r="MTN28" i="7" s="1"/>
  <c r="MTP28" i="7" s="1"/>
  <c r="MTR28" i="7" s="1"/>
  <c r="MTT28" i="7" s="1"/>
  <c r="MTV28" i="7" s="1"/>
  <c r="MTX28" i="7" s="1"/>
  <c r="MTZ28" i="7" s="1"/>
  <c r="MUB28" i="7" s="1"/>
  <c r="MUD28" i="7" s="1"/>
  <c r="MUF28" i="7" s="1"/>
  <c r="MUH28" i="7" s="1"/>
  <c r="MUJ28" i="7" s="1"/>
  <c r="MUL28" i="7" s="1"/>
  <c r="MUN28" i="7" s="1"/>
  <c r="MUP28" i="7" s="1"/>
  <c r="MUR28" i="7" s="1"/>
  <c r="MUT28" i="7" s="1"/>
  <c r="MUV28" i="7" s="1"/>
  <c r="MUX28" i="7" s="1"/>
  <c r="MUZ28" i="7" s="1"/>
  <c r="MVB28" i="7" s="1"/>
  <c r="MVD28" i="7" s="1"/>
  <c r="MVF28" i="7" s="1"/>
  <c r="MVH28" i="7" s="1"/>
  <c r="MVJ28" i="7" s="1"/>
  <c r="MVL28" i="7" s="1"/>
  <c r="MVN28" i="7" s="1"/>
  <c r="MVP28" i="7" s="1"/>
  <c r="MVR28" i="7" s="1"/>
  <c r="MVT28" i="7" s="1"/>
  <c r="MVV28" i="7" s="1"/>
  <c r="MVX28" i="7" s="1"/>
  <c r="MVZ28" i="7" s="1"/>
  <c r="MWB28" i="7" s="1"/>
  <c r="MWD28" i="7" s="1"/>
  <c r="MWF28" i="7" s="1"/>
  <c r="MWH28" i="7" s="1"/>
  <c r="MWJ28" i="7" s="1"/>
  <c r="MWL28" i="7" s="1"/>
  <c r="MWN28" i="7" s="1"/>
  <c r="MWP28" i="7" s="1"/>
  <c r="MWR28" i="7" s="1"/>
  <c r="MWT28" i="7" s="1"/>
  <c r="MWV28" i="7" s="1"/>
  <c r="MWX28" i="7" s="1"/>
  <c r="MWZ28" i="7" s="1"/>
  <c r="MXB28" i="7" s="1"/>
  <c r="MXD28" i="7" s="1"/>
  <c r="MXF28" i="7" s="1"/>
  <c r="MXH28" i="7" s="1"/>
  <c r="MXJ28" i="7" s="1"/>
  <c r="MXL28" i="7" s="1"/>
  <c r="MXN28" i="7" s="1"/>
  <c r="MXP28" i="7" s="1"/>
  <c r="MXR28" i="7" s="1"/>
  <c r="MXT28" i="7" s="1"/>
  <c r="MXV28" i="7" s="1"/>
  <c r="MXX28" i="7" s="1"/>
  <c r="MXZ28" i="7" s="1"/>
  <c r="MYB28" i="7" s="1"/>
  <c r="MYD28" i="7" s="1"/>
  <c r="MYF28" i="7" s="1"/>
  <c r="MYH28" i="7" s="1"/>
  <c r="MYJ28" i="7" s="1"/>
  <c r="MYL28" i="7" s="1"/>
  <c r="MYN28" i="7" s="1"/>
  <c r="MYP28" i="7" s="1"/>
  <c r="MYR28" i="7" s="1"/>
  <c r="MYT28" i="7" s="1"/>
  <c r="MYV28" i="7" s="1"/>
  <c r="MYX28" i="7" s="1"/>
  <c r="MYZ28" i="7" s="1"/>
  <c r="MZB28" i="7" s="1"/>
  <c r="MZD28" i="7" s="1"/>
  <c r="MZF28" i="7" s="1"/>
  <c r="MZH28" i="7" s="1"/>
  <c r="MZJ28" i="7" s="1"/>
  <c r="MZL28" i="7" s="1"/>
  <c r="MZN28" i="7" s="1"/>
  <c r="MZP28" i="7" s="1"/>
  <c r="MZR28" i="7" s="1"/>
  <c r="MZT28" i="7" s="1"/>
  <c r="MZV28" i="7" s="1"/>
  <c r="MZX28" i="7" s="1"/>
  <c r="MZZ28" i="7" s="1"/>
  <c r="NAB28" i="7" s="1"/>
  <c r="NAD28" i="7" s="1"/>
  <c r="NAF28" i="7" s="1"/>
  <c r="NAH28" i="7" s="1"/>
  <c r="NAJ28" i="7" s="1"/>
  <c r="NAL28" i="7" s="1"/>
  <c r="NAN28" i="7" s="1"/>
  <c r="NAP28" i="7" s="1"/>
  <c r="NAR28" i="7" s="1"/>
  <c r="NAT28" i="7" s="1"/>
  <c r="NAV28" i="7" s="1"/>
  <c r="NAX28" i="7" s="1"/>
  <c r="NAZ28" i="7" s="1"/>
  <c r="NBB28" i="7" s="1"/>
  <c r="NBD28" i="7" s="1"/>
  <c r="NBF28" i="7" s="1"/>
  <c r="NBH28" i="7" s="1"/>
  <c r="NBJ28" i="7" s="1"/>
  <c r="NBL28" i="7" s="1"/>
  <c r="NBN28" i="7" s="1"/>
  <c r="NBP28" i="7" s="1"/>
  <c r="NBR28" i="7" s="1"/>
  <c r="NBT28" i="7" s="1"/>
  <c r="NBV28" i="7" s="1"/>
  <c r="NBX28" i="7" s="1"/>
  <c r="NBZ28" i="7" s="1"/>
  <c r="NCB28" i="7" s="1"/>
  <c r="NCD28" i="7" s="1"/>
  <c r="NCF28" i="7" s="1"/>
  <c r="NCH28" i="7" s="1"/>
  <c r="NCJ28" i="7" s="1"/>
  <c r="NCL28" i="7" s="1"/>
  <c r="NCN28" i="7" s="1"/>
  <c r="NCP28" i="7" s="1"/>
  <c r="NCR28" i="7" s="1"/>
  <c r="NCT28" i="7" s="1"/>
  <c r="NCV28" i="7" s="1"/>
  <c r="NCX28" i="7" s="1"/>
  <c r="NCZ28" i="7" s="1"/>
  <c r="NDB28" i="7" s="1"/>
  <c r="NDD28" i="7" s="1"/>
  <c r="NDF28" i="7" s="1"/>
  <c r="NDH28" i="7" s="1"/>
  <c r="NDJ28" i="7" s="1"/>
  <c r="NDL28" i="7" s="1"/>
  <c r="NDN28" i="7" s="1"/>
  <c r="NDP28" i="7" s="1"/>
  <c r="NDR28" i="7" s="1"/>
  <c r="NDT28" i="7" s="1"/>
  <c r="NDV28" i="7" s="1"/>
  <c r="NDX28" i="7" s="1"/>
  <c r="NDZ28" i="7" s="1"/>
  <c r="NEB28" i="7" s="1"/>
  <c r="NED28" i="7" s="1"/>
  <c r="NEF28" i="7" s="1"/>
  <c r="NEH28" i="7" s="1"/>
  <c r="NEJ28" i="7" s="1"/>
  <c r="NEL28" i="7" s="1"/>
  <c r="NEN28" i="7" s="1"/>
  <c r="NEP28" i="7" s="1"/>
  <c r="NER28" i="7" s="1"/>
  <c r="NET28" i="7" s="1"/>
  <c r="NEV28" i="7" s="1"/>
  <c r="NEX28" i="7" s="1"/>
  <c r="NEZ28" i="7" s="1"/>
  <c r="NFB28" i="7" s="1"/>
  <c r="NFD28" i="7" s="1"/>
  <c r="NFF28" i="7" s="1"/>
  <c r="NFH28" i="7" s="1"/>
  <c r="NFJ28" i="7" s="1"/>
  <c r="NFL28" i="7" s="1"/>
  <c r="NFN28" i="7" s="1"/>
  <c r="NFP28" i="7" s="1"/>
  <c r="NFR28" i="7" s="1"/>
  <c r="NFT28" i="7" s="1"/>
  <c r="NFV28" i="7" s="1"/>
  <c r="NFX28" i="7" s="1"/>
  <c r="NFZ28" i="7" s="1"/>
  <c r="NGB28" i="7" s="1"/>
  <c r="NGD28" i="7" s="1"/>
  <c r="NGF28" i="7" s="1"/>
  <c r="NGH28" i="7" s="1"/>
  <c r="NGJ28" i="7" s="1"/>
  <c r="NGL28" i="7" s="1"/>
  <c r="NGN28" i="7" s="1"/>
  <c r="NGP28" i="7" s="1"/>
  <c r="NGR28" i="7" s="1"/>
  <c r="NGT28" i="7" s="1"/>
  <c r="NGV28" i="7" s="1"/>
  <c r="NGX28" i="7" s="1"/>
  <c r="NGZ28" i="7" s="1"/>
  <c r="NHB28" i="7" s="1"/>
  <c r="NHD28" i="7" s="1"/>
  <c r="NHF28" i="7" s="1"/>
  <c r="NHH28" i="7" s="1"/>
  <c r="NHJ28" i="7" s="1"/>
  <c r="NHL28" i="7" s="1"/>
  <c r="NHN28" i="7" s="1"/>
  <c r="NHP28" i="7" s="1"/>
  <c r="NHR28" i="7" s="1"/>
  <c r="NHT28" i="7" s="1"/>
  <c r="NHV28" i="7" s="1"/>
  <c r="NHX28" i="7" s="1"/>
  <c r="NHZ28" i="7" s="1"/>
  <c r="NIB28" i="7" s="1"/>
  <c r="NID28" i="7" s="1"/>
  <c r="NIF28" i="7" s="1"/>
  <c r="NIH28" i="7" s="1"/>
  <c r="NIJ28" i="7" s="1"/>
  <c r="NIL28" i="7" s="1"/>
  <c r="NIN28" i="7" s="1"/>
  <c r="NIP28" i="7" s="1"/>
  <c r="NIR28" i="7" s="1"/>
  <c r="NIT28" i="7" s="1"/>
  <c r="NIV28" i="7" s="1"/>
  <c r="NIX28" i="7" s="1"/>
  <c r="NIZ28" i="7" s="1"/>
  <c r="NJB28" i="7" s="1"/>
  <c r="NJD28" i="7" s="1"/>
  <c r="NJF28" i="7" s="1"/>
  <c r="NJH28" i="7" s="1"/>
  <c r="NJJ28" i="7" s="1"/>
  <c r="NJL28" i="7" s="1"/>
  <c r="NJN28" i="7" s="1"/>
  <c r="NJP28" i="7" s="1"/>
  <c r="NJR28" i="7" s="1"/>
  <c r="NJT28" i="7" s="1"/>
  <c r="NJV28" i="7" s="1"/>
  <c r="NJX28" i="7" s="1"/>
  <c r="NJZ28" i="7" s="1"/>
  <c r="NKB28" i="7" s="1"/>
  <c r="NKD28" i="7" s="1"/>
  <c r="NKF28" i="7" s="1"/>
  <c r="NKH28" i="7" s="1"/>
  <c r="NKJ28" i="7" s="1"/>
  <c r="NKL28" i="7" s="1"/>
  <c r="NKN28" i="7" s="1"/>
  <c r="NKP28" i="7" s="1"/>
  <c r="NKR28" i="7" s="1"/>
  <c r="NKT28" i="7" s="1"/>
  <c r="NKV28" i="7" s="1"/>
  <c r="NKX28" i="7" s="1"/>
  <c r="NKZ28" i="7" s="1"/>
  <c r="NLB28" i="7" s="1"/>
  <c r="NLD28" i="7" s="1"/>
  <c r="NLF28" i="7" s="1"/>
  <c r="NLH28" i="7" s="1"/>
  <c r="NLJ28" i="7" s="1"/>
  <c r="NLL28" i="7" s="1"/>
  <c r="NLN28" i="7" s="1"/>
  <c r="NLP28" i="7" s="1"/>
  <c r="NLR28" i="7" s="1"/>
  <c r="NLT28" i="7" s="1"/>
  <c r="NLV28" i="7" s="1"/>
  <c r="NLX28" i="7" s="1"/>
  <c r="NLZ28" i="7" s="1"/>
  <c r="NMB28" i="7" s="1"/>
  <c r="NMD28" i="7" s="1"/>
  <c r="NMF28" i="7" s="1"/>
  <c r="NMH28" i="7" s="1"/>
  <c r="NMJ28" i="7" s="1"/>
  <c r="NML28" i="7" s="1"/>
  <c r="NMN28" i="7" s="1"/>
  <c r="NMP28" i="7" s="1"/>
  <c r="NMR28" i="7" s="1"/>
  <c r="NMT28" i="7" s="1"/>
  <c r="NMV28" i="7" s="1"/>
  <c r="NMX28" i="7" s="1"/>
  <c r="NMZ28" i="7" s="1"/>
  <c r="NNB28" i="7" s="1"/>
  <c r="NND28" i="7" s="1"/>
  <c r="NNF28" i="7" s="1"/>
  <c r="NNH28" i="7" s="1"/>
  <c r="NNJ28" i="7" s="1"/>
  <c r="NNL28" i="7" s="1"/>
  <c r="NNN28" i="7" s="1"/>
  <c r="NNP28" i="7" s="1"/>
  <c r="NNR28" i="7" s="1"/>
  <c r="NNT28" i="7" s="1"/>
  <c r="NNV28" i="7" s="1"/>
  <c r="NNX28" i="7" s="1"/>
  <c r="NNZ28" i="7" s="1"/>
  <c r="NOB28" i="7" s="1"/>
  <c r="NOD28" i="7" s="1"/>
  <c r="NOF28" i="7" s="1"/>
  <c r="NOH28" i="7" s="1"/>
  <c r="NOJ28" i="7" s="1"/>
  <c r="NOL28" i="7" s="1"/>
  <c r="NON28" i="7" s="1"/>
  <c r="NOP28" i="7" s="1"/>
  <c r="NOR28" i="7" s="1"/>
  <c r="NOT28" i="7" s="1"/>
  <c r="NOV28" i="7" s="1"/>
  <c r="NOX28" i="7" s="1"/>
  <c r="NOZ28" i="7" s="1"/>
  <c r="NPB28" i="7" s="1"/>
  <c r="NPD28" i="7" s="1"/>
  <c r="NPF28" i="7" s="1"/>
  <c r="NPH28" i="7" s="1"/>
  <c r="NPJ28" i="7" s="1"/>
  <c r="NPL28" i="7" s="1"/>
  <c r="NPN28" i="7" s="1"/>
  <c r="NPP28" i="7" s="1"/>
  <c r="NPR28" i="7" s="1"/>
  <c r="NPT28" i="7" s="1"/>
  <c r="NPV28" i="7" s="1"/>
  <c r="NPX28" i="7" s="1"/>
  <c r="NPZ28" i="7" s="1"/>
  <c r="NQB28" i="7" s="1"/>
  <c r="NQD28" i="7" s="1"/>
  <c r="NQF28" i="7" s="1"/>
  <c r="NQH28" i="7" s="1"/>
  <c r="NQJ28" i="7" s="1"/>
  <c r="NQL28" i="7" s="1"/>
  <c r="NQN28" i="7" s="1"/>
  <c r="NQP28" i="7" s="1"/>
  <c r="NQR28" i="7" s="1"/>
  <c r="NQT28" i="7" s="1"/>
  <c r="NQV28" i="7" s="1"/>
  <c r="NQX28" i="7" s="1"/>
  <c r="NQZ28" i="7" s="1"/>
  <c r="NRB28" i="7" s="1"/>
  <c r="NRD28" i="7" s="1"/>
  <c r="NRF28" i="7" s="1"/>
  <c r="NRH28" i="7" s="1"/>
  <c r="NRJ28" i="7" s="1"/>
  <c r="NRL28" i="7" s="1"/>
  <c r="NRN28" i="7" s="1"/>
  <c r="NRP28" i="7" s="1"/>
  <c r="NRR28" i="7" s="1"/>
  <c r="NRT28" i="7" s="1"/>
  <c r="NRV28" i="7" s="1"/>
  <c r="NRX28" i="7" s="1"/>
  <c r="NRZ28" i="7" s="1"/>
  <c r="NSB28" i="7" s="1"/>
  <c r="NSD28" i="7" s="1"/>
  <c r="NSF28" i="7" s="1"/>
  <c r="NSH28" i="7" s="1"/>
  <c r="NSJ28" i="7" s="1"/>
  <c r="NSL28" i="7" s="1"/>
  <c r="NSN28" i="7" s="1"/>
  <c r="NSP28" i="7" s="1"/>
  <c r="NSR28" i="7" s="1"/>
  <c r="NST28" i="7" s="1"/>
  <c r="NSV28" i="7" s="1"/>
  <c r="NSX28" i="7" s="1"/>
  <c r="NSZ28" i="7" s="1"/>
  <c r="NTB28" i="7" s="1"/>
  <c r="NTD28" i="7" s="1"/>
  <c r="NTF28" i="7" s="1"/>
  <c r="NTH28" i="7" s="1"/>
  <c r="NTJ28" i="7" s="1"/>
  <c r="NTL28" i="7" s="1"/>
  <c r="NTN28" i="7" s="1"/>
  <c r="NTP28" i="7" s="1"/>
  <c r="NTR28" i="7" s="1"/>
  <c r="NTT28" i="7" s="1"/>
  <c r="NTV28" i="7" s="1"/>
  <c r="NTX28" i="7" s="1"/>
  <c r="NTZ28" i="7" s="1"/>
  <c r="NUB28" i="7" s="1"/>
  <c r="NUD28" i="7" s="1"/>
  <c r="NUF28" i="7" s="1"/>
  <c r="NUH28" i="7" s="1"/>
  <c r="NUJ28" i="7" s="1"/>
  <c r="NUL28" i="7" s="1"/>
  <c r="NUN28" i="7" s="1"/>
  <c r="NUP28" i="7" s="1"/>
  <c r="NUR28" i="7" s="1"/>
  <c r="NUT28" i="7" s="1"/>
  <c r="NUV28" i="7" s="1"/>
  <c r="NUX28" i="7" s="1"/>
  <c r="NUZ28" i="7" s="1"/>
  <c r="NVB28" i="7" s="1"/>
  <c r="NVD28" i="7" s="1"/>
  <c r="NVF28" i="7" s="1"/>
  <c r="NVH28" i="7" s="1"/>
  <c r="NVJ28" i="7" s="1"/>
  <c r="NVL28" i="7" s="1"/>
  <c r="NVN28" i="7" s="1"/>
  <c r="NVP28" i="7" s="1"/>
  <c r="NVR28" i="7" s="1"/>
  <c r="NVT28" i="7" s="1"/>
  <c r="NVV28" i="7" s="1"/>
  <c r="NVX28" i="7" s="1"/>
  <c r="NVZ28" i="7" s="1"/>
  <c r="NWB28" i="7" s="1"/>
  <c r="NWD28" i="7" s="1"/>
  <c r="NWF28" i="7" s="1"/>
  <c r="NWH28" i="7" s="1"/>
  <c r="NWJ28" i="7" s="1"/>
  <c r="NWL28" i="7" s="1"/>
  <c r="NWN28" i="7" s="1"/>
  <c r="NWP28" i="7" s="1"/>
  <c r="NWR28" i="7" s="1"/>
  <c r="NWT28" i="7" s="1"/>
  <c r="NWV28" i="7" s="1"/>
  <c r="NWX28" i="7" s="1"/>
  <c r="NWZ28" i="7" s="1"/>
  <c r="NXB28" i="7" s="1"/>
  <c r="NXD28" i="7" s="1"/>
  <c r="NXF28" i="7" s="1"/>
  <c r="NXH28" i="7" s="1"/>
  <c r="NXJ28" i="7" s="1"/>
  <c r="NXL28" i="7" s="1"/>
  <c r="NXN28" i="7" s="1"/>
  <c r="NXP28" i="7" s="1"/>
  <c r="NXR28" i="7" s="1"/>
  <c r="NXT28" i="7" s="1"/>
  <c r="NXV28" i="7" s="1"/>
  <c r="NXX28" i="7" s="1"/>
  <c r="NXZ28" i="7" s="1"/>
  <c r="NYB28" i="7" s="1"/>
  <c r="NYD28" i="7" s="1"/>
  <c r="NYF28" i="7" s="1"/>
  <c r="NYH28" i="7" s="1"/>
  <c r="NYJ28" i="7" s="1"/>
  <c r="NYL28" i="7" s="1"/>
  <c r="NYN28" i="7" s="1"/>
  <c r="NYP28" i="7" s="1"/>
  <c r="NYR28" i="7" s="1"/>
  <c r="NYT28" i="7" s="1"/>
  <c r="NYV28" i="7" s="1"/>
  <c r="NYX28" i="7" s="1"/>
  <c r="NYZ28" i="7" s="1"/>
  <c r="NZB28" i="7" s="1"/>
  <c r="NZD28" i="7" s="1"/>
  <c r="NZF28" i="7" s="1"/>
  <c r="NZH28" i="7" s="1"/>
  <c r="NZJ28" i="7" s="1"/>
  <c r="NZL28" i="7" s="1"/>
  <c r="NZN28" i="7" s="1"/>
  <c r="NZP28" i="7" s="1"/>
  <c r="NZR28" i="7" s="1"/>
  <c r="NZT28" i="7" s="1"/>
  <c r="NZV28" i="7" s="1"/>
  <c r="NZX28" i="7" s="1"/>
  <c r="NZZ28" i="7" s="1"/>
  <c r="OAB28" i="7" s="1"/>
  <c r="OAD28" i="7" s="1"/>
  <c r="OAF28" i="7" s="1"/>
  <c r="OAH28" i="7" s="1"/>
  <c r="OAJ28" i="7" s="1"/>
  <c r="OAL28" i="7" s="1"/>
  <c r="OAN28" i="7" s="1"/>
  <c r="OAP28" i="7" s="1"/>
  <c r="OAR28" i="7" s="1"/>
  <c r="OAT28" i="7" s="1"/>
  <c r="OAV28" i="7" s="1"/>
  <c r="OAX28" i="7" s="1"/>
  <c r="OAZ28" i="7" s="1"/>
  <c r="OBB28" i="7" s="1"/>
  <c r="OBD28" i="7" s="1"/>
  <c r="OBF28" i="7" s="1"/>
  <c r="OBH28" i="7" s="1"/>
  <c r="OBJ28" i="7" s="1"/>
  <c r="OBL28" i="7" s="1"/>
  <c r="OBN28" i="7" s="1"/>
  <c r="OBP28" i="7" s="1"/>
  <c r="OBR28" i="7" s="1"/>
  <c r="OBT28" i="7" s="1"/>
  <c r="OBV28" i="7" s="1"/>
  <c r="OBX28" i="7" s="1"/>
  <c r="OBZ28" i="7" s="1"/>
  <c r="OCB28" i="7" s="1"/>
  <c r="OCD28" i="7" s="1"/>
  <c r="OCF28" i="7" s="1"/>
  <c r="OCH28" i="7" s="1"/>
  <c r="OCJ28" i="7" s="1"/>
  <c r="OCL28" i="7" s="1"/>
  <c r="OCN28" i="7" s="1"/>
  <c r="OCP28" i="7" s="1"/>
  <c r="OCR28" i="7" s="1"/>
  <c r="OCT28" i="7" s="1"/>
  <c r="OCV28" i="7" s="1"/>
  <c r="OCX28" i="7" s="1"/>
  <c r="OCZ28" i="7" s="1"/>
  <c r="ODB28" i="7" s="1"/>
  <c r="ODD28" i="7" s="1"/>
  <c r="ODF28" i="7" s="1"/>
  <c r="ODH28" i="7" s="1"/>
  <c r="ODJ28" i="7" s="1"/>
  <c r="ODL28" i="7" s="1"/>
  <c r="ODN28" i="7" s="1"/>
  <c r="ODP28" i="7" s="1"/>
  <c r="ODR28" i="7" s="1"/>
  <c r="ODT28" i="7" s="1"/>
  <c r="ODV28" i="7" s="1"/>
  <c r="ODX28" i="7" s="1"/>
  <c r="ODZ28" i="7" s="1"/>
  <c r="OEB28" i="7" s="1"/>
  <c r="OED28" i="7" s="1"/>
  <c r="OEF28" i="7" s="1"/>
  <c r="OEH28" i="7" s="1"/>
  <c r="OEJ28" i="7" s="1"/>
  <c r="OEL28" i="7" s="1"/>
  <c r="OEN28" i="7" s="1"/>
  <c r="OEP28" i="7" s="1"/>
  <c r="OER28" i="7" s="1"/>
  <c r="OET28" i="7" s="1"/>
  <c r="OEV28" i="7" s="1"/>
  <c r="OEX28" i="7" s="1"/>
  <c r="OEZ28" i="7" s="1"/>
  <c r="OFB28" i="7" s="1"/>
  <c r="OFD28" i="7" s="1"/>
  <c r="OFF28" i="7" s="1"/>
  <c r="OFH28" i="7" s="1"/>
  <c r="OFJ28" i="7" s="1"/>
  <c r="OFL28" i="7" s="1"/>
  <c r="OFN28" i="7" s="1"/>
  <c r="OFP28" i="7" s="1"/>
  <c r="OFR28" i="7" s="1"/>
  <c r="OFT28" i="7" s="1"/>
  <c r="OFV28" i="7" s="1"/>
  <c r="OFX28" i="7" s="1"/>
  <c r="OFZ28" i="7" s="1"/>
  <c r="OGB28" i="7" s="1"/>
  <c r="OGD28" i="7" s="1"/>
  <c r="OGF28" i="7" s="1"/>
  <c r="OGH28" i="7" s="1"/>
  <c r="OGJ28" i="7" s="1"/>
  <c r="OGL28" i="7" s="1"/>
  <c r="OGN28" i="7" s="1"/>
  <c r="OGP28" i="7" s="1"/>
  <c r="OGR28" i="7" s="1"/>
  <c r="OGT28" i="7" s="1"/>
  <c r="OGV28" i="7" s="1"/>
  <c r="OGX28" i="7" s="1"/>
  <c r="OGZ28" i="7" s="1"/>
  <c r="OHB28" i="7" s="1"/>
  <c r="OHD28" i="7" s="1"/>
  <c r="OHF28" i="7" s="1"/>
  <c r="OHH28" i="7" s="1"/>
  <c r="OHJ28" i="7" s="1"/>
  <c r="OHL28" i="7" s="1"/>
  <c r="OHN28" i="7" s="1"/>
  <c r="OHP28" i="7" s="1"/>
  <c r="OHR28" i="7" s="1"/>
  <c r="OHT28" i="7" s="1"/>
  <c r="OHV28" i="7" s="1"/>
  <c r="OHX28" i="7" s="1"/>
  <c r="OHZ28" i="7" s="1"/>
  <c r="OIB28" i="7" s="1"/>
  <c r="OID28" i="7" s="1"/>
  <c r="OIF28" i="7" s="1"/>
  <c r="OIH28" i="7" s="1"/>
  <c r="OIJ28" i="7" s="1"/>
  <c r="OIL28" i="7" s="1"/>
  <c r="OIN28" i="7" s="1"/>
  <c r="OIP28" i="7" s="1"/>
  <c r="OIR28" i="7" s="1"/>
  <c r="OIT28" i="7" s="1"/>
  <c r="OIV28" i="7" s="1"/>
  <c r="OIX28" i="7" s="1"/>
  <c r="OIZ28" i="7" s="1"/>
  <c r="OJB28" i="7" s="1"/>
  <c r="OJD28" i="7" s="1"/>
  <c r="OJF28" i="7" s="1"/>
  <c r="OJH28" i="7" s="1"/>
  <c r="OJJ28" i="7" s="1"/>
  <c r="OJL28" i="7" s="1"/>
  <c r="OJN28" i="7" s="1"/>
  <c r="OJP28" i="7" s="1"/>
  <c r="OJR28" i="7" s="1"/>
  <c r="OJT28" i="7" s="1"/>
  <c r="OJV28" i="7" s="1"/>
  <c r="OJX28" i="7" s="1"/>
  <c r="OJZ28" i="7" s="1"/>
  <c r="OKB28" i="7" s="1"/>
  <c r="OKD28" i="7" s="1"/>
  <c r="OKF28" i="7" s="1"/>
  <c r="OKH28" i="7" s="1"/>
  <c r="OKJ28" i="7" s="1"/>
  <c r="OKL28" i="7" s="1"/>
  <c r="OKN28" i="7" s="1"/>
  <c r="OKP28" i="7" s="1"/>
  <c r="OKR28" i="7" s="1"/>
  <c r="OKT28" i="7" s="1"/>
  <c r="OKV28" i="7" s="1"/>
  <c r="OKX28" i="7" s="1"/>
  <c r="OKZ28" i="7" s="1"/>
  <c r="OLB28" i="7" s="1"/>
  <c r="OLD28" i="7" s="1"/>
  <c r="OLF28" i="7" s="1"/>
  <c r="OLH28" i="7" s="1"/>
  <c r="OLJ28" i="7" s="1"/>
  <c r="OLL28" i="7" s="1"/>
  <c r="OLN28" i="7" s="1"/>
  <c r="OLP28" i="7" s="1"/>
  <c r="OLR28" i="7" s="1"/>
  <c r="OLT28" i="7" s="1"/>
  <c r="OLV28" i="7" s="1"/>
  <c r="OLX28" i="7" s="1"/>
  <c r="OLZ28" i="7" s="1"/>
  <c r="OMB28" i="7" s="1"/>
  <c r="OMD28" i="7" s="1"/>
  <c r="OMF28" i="7" s="1"/>
  <c r="OMH28" i="7" s="1"/>
  <c r="OMJ28" i="7" s="1"/>
  <c r="OML28" i="7" s="1"/>
  <c r="OMN28" i="7" s="1"/>
  <c r="OMP28" i="7" s="1"/>
  <c r="OMR28" i="7" s="1"/>
  <c r="OMT28" i="7" s="1"/>
  <c r="OMV28" i="7" s="1"/>
  <c r="OMX28" i="7" s="1"/>
  <c r="OMZ28" i="7" s="1"/>
  <c r="ONB28" i="7" s="1"/>
  <c r="OND28" i="7" s="1"/>
  <c r="ONF28" i="7" s="1"/>
  <c r="ONH28" i="7" s="1"/>
  <c r="ONJ28" i="7" s="1"/>
  <c r="ONL28" i="7" s="1"/>
  <c r="ONN28" i="7" s="1"/>
  <c r="ONP28" i="7" s="1"/>
  <c r="ONR28" i="7" s="1"/>
  <c r="ONT28" i="7" s="1"/>
  <c r="ONV28" i="7" s="1"/>
  <c r="ONX28" i="7" s="1"/>
  <c r="ONZ28" i="7" s="1"/>
  <c r="OOB28" i="7" s="1"/>
  <c r="OOD28" i="7" s="1"/>
  <c r="OOF28" i="7" s="1"/>
  <c r="OOH28" i="7" s="1"/>
  <c r="OOJ28" i="7" s="1"/>
  <c r="OOL28" i="7" s="1"/>
  <c r="OON28" i="7" s="1"/>
  <c r="OOP28" i="7" s="1"/>
  <c r="OOR28" i="7" s="1"/>
  <c r="OOT28" i="7" s="1"/>
  <c r="OOV28" i="7" s="1"/>
  <c r="OOX28" i="7" s="1"/>
  <c r="OOZ28" i="7" s="1"/>
  <c r="OPB28" i="7" s="1"/>
  <c r="OPD28" i="7" s="1"/>
  <c r="OPF28" i="7" s="1"/>
  <c r="OPH28" i="7" s="1"/>
  <c r="OPJ28" i="7" s="1"/>
  <c r="OPL28" i="7" s="1"/>
  <c r="OPN28" i="7" s="1"/>
  <c r="OPP28" i="7" s="1"/>
  <c r="OPR28" i="7" s="1"/>
  <c r="OPT28" i="7" s="1"/>
  <c r="OPV28" i="7" s="1"/>
  <c r="OPX28" i="7" s="1"/>
  <c r="OPZ28" i="7" s="1"/>
  <c r="OQB28" i="7" s="1"/>
  <c r="OQD28" i="7" s="1"/>
  <c r="OQF28" i="7" s="1"/>
  <c r="OQH28" i="7" s="1"/>
  <c r="OQJ28" i="7" s="1"/>
  <c r="OQL28" i="7" s="1"/>
  <c r="OQN28" i="7" s="1"/>
  <c r="OQP28" i="7" s="1"/>
  <c r="OQR28" i="7" s="1"/>
  <c r="OQT28" i="7" s="1"/>
  <c r="OQV28" i="7" s="1"/>
  <c r="OQX28" i="7" s="1"/>
  <c r="OQZ28" i="7" s="1"/>
  <c r="ORB28" i="7" s="1"/>
  <c r="ORD28" i="7" s="1"/>
  <c r="ORF28" i="7" s="1"/>
  <c r="ORH28" i="7" s="1"/>
  <c r="ORJ28" i="7" s="1"/>
  <c r="ORL28" i="7" s="1"/>
  <c r="ORN28" i="7" s="1"/>
  <c r="ORP28" i="7" s="1"/>
  <c r="ORR28" i="7" s="1"/>
  <c r="ORT28" i="7" s="1"/>
  <c r="ORV28" i="7" s="1"/>
  <c r="ORX28" i="7" s="1"/>
  <c r="ORZ28" i="7" s="1"/>
  <c r="OSB28" i="7" s="1"/>
  <c r="OSD28" i="7" s="1"/>
  <c r="OSF28" i="7" s="1"/>
  <c r="OSH28" i="7" s="1"/>
  <c r="OSJ28" i="7" s="1"/>
  <c r="OSL28" i="7" s="1"/>
  <c r="OSN28" i="7" s="1"/>
  <c r="OSP28" i="7" s="1"/>
  <c r="OSR28" i="7" s="1"/>
  <c r="OST28" i="7" s="1"/>
  <c r="OSV28" i="7" s="1"/>
  <c r="OSX28" i="7" s="1"/>
  <c r="OSZ28" i="7" s="1"/>
  <c r="OTB28" i="7" s="1"/>
  <c r="OTD28" i="7" s="1"/>
  <c r="OTF28" i="7" s="1"/>
  <c r="OTH28" i="7" s="1"/>
  <c r="OTJ28" i="7" s="1"/>
  <c r="OTL28" i="7" s="1"/>
  <c r="OTN28" i="7" s="1"/>
  <c r="OTP28" i="7" s="1"/>
  <c r="OTR28" i="7" s="1"/>
  <c r="OTT28" i="7" s="1"/>
  <c r="OTV28" i="7" s="1"/>
  <c r="OTX28" i="7" s="1"/>
  <c r="OTZ28" i="7" s="1"/>
  <c r="OUB28" i="7" s="1"/>
  <c r="OUD28" i="7" s="1"/>
  <c r="OUF28" i="7" s="1"/>
  <c r="OUH28" i="7" s="1"/>
  <c r="OUJ28" i="7" s="1"/>
  <c r="OUL28" i="7" s="1"/>
  <c r="OUN28" i="7" s="1"/>
  <c r="OUP28" i="7" s="1"/>
  <c r="OUR28" i="7" s="1"/>
  <c r="OUT28" i="7" s="1"/>
  <c r="OUV28" i="7" s="1"/>
  <c r="OUX28" i="7" s="1"/>
  <c r="OUZ28" i="7" s="1"/>
  <c r="OVB28" i="7" s="1"/>
  <c r="OVD28" i="7" s="1"/>
  <c r="OVF28" i="7" s="1"/>
  <c r="OVH28" i="7" s="1"/>
  <c r="OVJ28" i="7" s="1"/>
  <c r="OVL28" i="7" s="1"/>
  <c r="OVN28" i="7" s="1"/>
  <c r="OVP28" i="7" s="1"/>
  <c r="OVR28" i="7" s="1"/>
  <c r="OVT28" i="7" s="1"/>
  <c r="OVV28" i="7" s="1"/>
  <c r="OVX28" i="7" s="1"/>
  <c r="OVZ28" i="7" s="1"/>
  <c r="OWB28" i="7" s="1"/>
  <c r="OWD28" i="7" s="1"/>
  <c r="OWF28" i="7" s="1"/>
  <c r="OWH28" i="7" s="1"/>
  <c r="OWJ28" i="7" s="1"/>
  <c r="OWL28" i="7" s="1"/>
  <c r="OWN28" i="7" s="1"/>
  <c r="OWP28" i="7" s="1"/>
  <c r="OWR28" i="7" s="1"/>
  <c r="OWT28" i="7" s="1"/>
  <c r="OWV28" i="7" s="1"/>
  <c r="OWX28" i="7" s="1"/>
  <c r="OWZ28" i="7" s="1"/>
  <c r="OXB28" i="7" s="1"/>
  <c r="OXD28" i="7" s="1"/>
  <c r="OXF28" i="7" s="1"/>
  <c r="OXH28" i="7" s="1"/>
  <c r="OXJ28" i="7" s="1"/>
  <c r="OXL28" i="7" s="1"/>
  <c r="OXN28" i="7" s="1"/>
  <c r="OXP28" i="7" s="1"/>
  <c r="OXR28" i="7" s="1"/>
  <c r="OXT28" i="7" s="1"/>
  <c r="OXV28" i="7" s="1"/>
  <c r="OXX28" i="7" s="1"/>
  <c r="OXZ28" i="7" s="1"/>
  <c r="OYB28" i="7" s="1"/>
  <c r="OYD28" i="7" s="1"/>
  <c r="OYF28" i="7" s="1"/>
  <c r="OYH28" i="7" s="1"/>
  <c r="OYJ28" i="7" s="1"/>
  <c r="OYL28" i="7" s="1"/>
  <c r="OYN28" i="7" s="1"/>
  <c r="OYP28" i="7" s="1"/>
  <c r="OYR28" i="7" s="1"/>
  <c r="OYT28" i="7" s="1"/>
  <c r="OYV28" i="7" s="1"/>
  <c r="OYX28" i="7" s="1"/>
  <c r="OYZ28" i="7" s="1"/>
  <c r="OZB28" i="7" s="1"/>
  <c r="OZD28" i="7" s="1"/>
  <c r="OZF28" i="7" s="1"/>
  <c r="OZH28" i="7" s="1"/>
  <c r="OZJ28" i="7" s="1"/>
  <c r="OZL28" i="7" s="1"/>
  <c r="OZN28" i="7" s="1"/>
  <c r="OZP28" i="7" s="1"/>
  <c r="OZR28" i="7" s="1"/>
  <c r="OZT28" i="7" s="1"/>
  <c r="OZV28" i="7" s="1"/>
  <c r="OZX28" i="7" s="1"/>
  <c r="OZZ28" i="7" s="1"/>
  <c r="PAB28" i="7" s="1"/>
  <c r="PAD28" i="7" s="1"/>
  <c r="PAF28" i="7" s="1"/>
  <c r="PAH28" i="7" s="1"/>
  <c r="PAJ28" i="7" s="1"/>
  <c r="PAL28" i="7" s="1"/>
  <c r="PAN28" i="7" s="1"/>
  <c r="PAP28" i="7" s="1"/>
  <c r="PAR28" i="7" s="1"/>
  <c r="PAT28" i="7" s="1"/>
  <c r="PAV28" i="7" s="1"/>
  <c r="PAX28" i="7" s="1"/>
  <c r="PAZ28" i="7" s="1"/>
  <c r="PBB28" i="7" s="1"/>
  <c r="PBD28" i="7" s="1"/>
  <c r="PBF28" i="7" s="1"/>
  <c r="PBH28" i="7" s="1"/>
  <c r="PBJ28" i="7" s="1"/>
  <c r="PBL28" i="7" s="1"/>
  <c r="PBN28" i="7" s="1"/>
  <c r="PBP28" i="7" s="1"/>
  <c r="PBR28" i="7" s="1"/>
  <c r="PBT28" i="7" s="1"/>
  <c r="PBV28" i="7" s="1"/>
  <c r="PBX28" i="7" s="1"/>
  <c r="PBZ28" i="7" s="1"/>
  <c r="PCB28" i="7" s="1"/>
  <c r="PCD28" i="7" s="1"/>
  <c r="PCF28" i="7" s="1"/>
  <c r="PCH28" i="7" s="1"/>
  <c r="PCJ28" i="7" s="1"/>
  <c r="PCL28" i="7" s="1"/>
  <c r="PCN28" i="7" s="1"/>
  <c r="PCP28" i="7" s="1"/>
  <c r="PCR28" i="7" s="1"/>
  <c r="PCT28" i="7" s="1"/>
  <c r="PCV28" i="7" s="1"/>
  <c r="PCX28" i="7" s="1"/>
  <c r="PCZ28" i="7" s="1"/>
  <c r="PDB28" i="7" s="1"/>
  <c r="PDD28" i="7" s="1"/>
  <c r="PDF28" i="7" s="1"/>
  <c r="PDH28" i="7" s="1"/>
  <c r="PDJ28" i="7" s="1"/>
  <c r="PDL28" i="7" s="1"/>
  <c r="PDN28" i="7" s="1"/>
  <c r="PDP28" i="7" s="1"/>
  <c r="PDR28" i="7" s="1"/>
  <c r="PDT28" i="7" s="1"/>
  <c r="PDV28" i="7" s="1"/>
  <c r="PDX28" i="7" s="1"/>
  <c r="PDZ28" i="7" s="1"/>
  <c r="PEB28" i="7" s="1"/>
  <c r="PED28" i="7" s="1"/>
  <c r="PEF28" i="7" s="1"/>
  <c r="PEH28" i="7" s="1"/>
  <c r="PEJ28" i="7" s="1"/>
  <c r="PEL28" i="7" s="1"/>
  <c r="PEN28" i="7" s="1"/>
  <c r="PEP28" i="7" s="1"/>
  <c r="PER28" i="7" s="1"/>
  <c r="PET28" i="7" s="1"/>
  <c r="PEV28" i="7" s="1"/>
  <c r="PEX28" i="7" s="1"/>
  <c r="PEZ28" i="7" s="1"/>
  <c r="PFB28" i="7" s="1"/>
  <c r="PFD28" i="7" s="1"/>
  <c r="PFF28" i="7" s="1"/>
  <c r="PFH28" i="7" s="1"/>
  <c r="PFJ28" i="7" s="1"/>
  <c r="PFL28" i="7" s="1"/>
  <c r="PFN28" i="7" s="1"/>
  <c r="PFP28" i="7" s="1"/>
  <c r="PFR28" i="7" s="1"/>
  <c r="PFT28" i="7" s="1"/>
  <c r="PFV28" i="7" s="1"/>
  <c r="PFX28" i="7" s="1"/>
  <c r="PFZ28" i="7" s="1"/>
  <c r="PGB28" i="7" s="1"/>
  <c r="PGD28" i="7" s="1"/>
  <c r="PGF28" i="7" s="1"/>
  <c r="PGH28" i="7" s="1"/>
  <c r="PGJ28" i="7" s="1"/>
  <c r="PGL28" i="7" s="1"/>
  <c r="PGN28" i="7" s="1"/>
  <c r="PGP28" i="7" s="1"/>
  <c r="PGR28" i="7" s="1"/>
  <c r="PGT28" i="7" s="1"/>
  <c r="PGV28" i="7" s="1"/>
  <c r="PGX28" i="7" s="1"/>
  <c r="PGZ28" i="7" s="1"/>
  <c r="PHB28" i="7" s="1"/>
  <c r="PHD28" i="7" s="1"/>
  <c r="PHF28" i="7" s="1"/>
  <c r="PHH28" i="7" s="1"/>
  <c r="PHJ28" i="7" s="1"/>
  <c r="PHL28" i="7" s="1"/>
  <c r="PHN28" i="7" s="1"/>
  <c r="PHP28" i="7" s="1"/>
  <c r="PHR28" i="7" s="1"/>
  <c r="PHT28" i="7" s="1"/>
  <c r="PHV28" i="7" s="1"/>
  <c r="PHX28" i="7" s="1"/>
  <c r="PHZ28" i="7" s="1"/>
  <c r="PIB28" i="7" s="1"/>
  <c r="PID28" i="7" s="1"/>
  <c r="PIF28" i="7" s="1"/>
  <c r="PIH28" i="7" s="1"/>
  <c r="PIJ28" i="7" s="1"/>
  <c r="PIL28" i="7" s="1"/>
  <c r="PIN28" i="7" s="1"/>
  <c r="PIP28" i="7" s="1"/>
  <c r="PIR28" i="7" s="1"/>
  <c r="PIT28" i="7" s="1"/>
  <c r="PIV28" i="7" s="1"/>
  <c r="PIX28" i="7" s="1"/>
  <c r="PIZ28" i="7" s="1"/>
  <c r="PJB28" i="7" s="1"/>
  <c r="PJD28" i="7" s="1"/>
  <c r="PJF28" i="7" s="1"/>
  <c r="PJH28" i="7" s="1"/>
  <c r="PJJ28" i="7" s="1"/>
  <c r="PJL28" i="7" s="1"/>
  <c r="PJN28" i="7" s="1"/>
  <c r="PJP28" i="7" s="1"/>
  <c r="PJR28" i="7" s="1"/>
  <c r="PJT28" i="7" s="1"/>
  <c r="PJV28" i="7" s="1"/>
  <c r="PJX28" i="7" s="1"/>
  <c r="PJZ28" i="7" s="1"/>
  <c r="PKB28" i="7" s="1"/>
  <c r="PKD28" i="7" s="1"/>
  <c r="PKF28" i="7" s="1"/>
  <c r="PKH28" i="7" s="1"/>
  <c r="PKJ28" i="7" s="1"/>
  <c r="PKL28" i="7" s="1"/>
  <c r="PKN28" i="7" s="1"/>
  <c r="PKP28" i="7" s="1"/>
  <c r="PKR28" i="7" s="1"/>
  <c r="PKT28" i="7" s="1"/>
  <c r="PKV28" i="7" s="1"/>
  <c r="PKX28" i="7" s="1"/>
  <c r="PKZ28" i="7" s="1"/>
  <c r="PLB28" i="7" s="1"/>
  <c r="PLD28" i="7" s="1"/>
  <c r="PLF28" i="7" s="1"/>
  <c r="PLH28" i="7" s="1"/>
  <c r="PLJ28" i="7" s="1"/>
  <c r="PLL28" i="7" s="1"/>
  <c r="PLN28" i="7" s="1"/>
  <c r="PLP28" i="7" s="1"/>
  <c r="PLR28" i="7" s="1"/>
  <c r="PLT28" i="7" s="1"/>
  <c r="PLV28" i="7" s="1"/>
  <c r="PLX28" i="7" s="1"/>
  <c r="PLZ28" i="7" s="1"/>
  <c r="PMB28" i="7" s="1"/>
  <c r="PMD28" i="7" s="1"/>
  <c r="PMF28" i="7" s="1"/>
  <c r="PMH28" i="7" s="1"/>
  <c r="PMJ28" i="7" s="1"/>
  <c r="PML28" i="7" s="1"/>
  <c r="PMN28" i="7" s="1"/>
  <c r="PMP28" i="7" s="1"/>
  <c r="PMR28" i="7" s="1"/>
  <c r="PMT28" i="7" s="1"/>
  <c r="PMV28" i="7" s="1"/>
  <c r="PMX28" i="7" s="1"/>
  <c r="PMZ28" i="7" s="1"/>
  <c r="PNB28" i="7" s="1"/>
  <c r="PND28" i="7" s="1"/>
  <c r="PNF28" i="7" s="1"/>
  <c r="PNH28" i="7" s="1"/>
  <c r="PNJ28" i="7" s="1"/>
  <c r="PNL28" i="7" s="1"/>
  <c r="PNN28" i="7" s="1"/>
  <c r="PNP28" i="7" s="1"/>
  <c r="PNR28" i="7" s="1"/>
  <c r="PNT28" i="7" s="1"/>
  <c r="PNV28" i="7" s="1"/>
  <c r="PNX28" i="7" s="1"/>
  <c r="PNZ28" i="7" s="1"/>
  <c r="POB28" i="7" s="1"/>
  <c r="POD28" i="7" s="1"/>
  <c r="POF28" i="7" s="1"/>
  <c r="POH28" i="7" s="1"/>
  <c r="POJ28" i="7" s="1"/>
  <c r="POL28" i="7" s="1"/>
  <c r="PON28" i="7" s="1"/>
  <c r="POP28" i="7" s="1"/>
  <c r="POR28" i="7" s="1"/>
  <c r="POT28" i="7" s="1"/>
  <c r="POV28" i="7" s="1"/>
  <c r="POX28" i="7" s="1"/>
  <c r="POZ28" i="7" s="1"/>
  <c r="PPB28" i="7" s="1"/>
  <c r="PPD28" i="7" s="1"/>
  <c r="PPF28" i="7" s="1"/>
  <c r="PPH28" i="7" s="1"/>
  <c r="PPJ28" i="7" s="1"/>
  <c r="PPL28" i="7" s="1"/>
  <c r="PPN28" i="7" s="1"/>
  <c r="PPP28" i="7" s="1"/>
  <c r="PPR28" i="7" s="1"/>
  <c r="PPT28" i="7" s="1"/>
  <c r="PPV28" i="7" s="1"/>
  <c r="PPX28" i="7" s="1"/>
  <c r="PPZ28" i="7" s="1"/>
  <c r="PQB28" i="7" s="1"/>
  <c r="PQD28" i="7" s="1"/>
  <c r="PQF28" i="7" s="1"/>
  <c r="PQH28" i="7" s="1"/>
  <c r="PQJ28" i="7" s="1"/>
  <c r="PQL28" i="7" s="1"/>
  <c r="PQN28" i="7" s="1"/>
  <c r="PQP28" i="7" s="1"/>
  <c r="PQR28" i="7" s="1"/>
  <c r="PQT28" i="7" s="1"/>
  <c r="PQV28" i="7" s="1"/>
  <c r="PQX28" i="7" s="1"/>
  <c r="PQZ28" i="7" s="1"/>
  <c r="PRB28" i="7" s="1"/>
  <c r="PRD28" i="7" s="1"/>
  <c r="PRF28" i="7" s="1"/>
  <c r="PRH28" i="7" s="1"/>
  <c r="PRJ28" i="7" s="1"/>
  <c r="PRL28" i="7" s="1"/>
  <c r="PRN28" i="7" s="1"/>
  <c r="PRP28" i="7" s="1"/>
  <c r="PRR28" i="7" s="1"/>
  <c r="PRT28" i="7" s="1"/>
  <c r="PRV28" i="7" s="1"/>
  <c r="PRX28" i="7" s="1"/>
  <c r="PRZ28" i="7" s="1"/>
  <c r="PSB28" i="7" s="1"/>
  <c r="PSD28" i="7" s="1"/>
  <c r="PSF28" i="7" s="1"/>
  <c r="PSH28" i="7" s="1"/>
  <c r="PSJ28" i="7" s="1"/>
  <c r="PSL28" i="7" s="1"/>
  <c r="PSN28" i="7" s="1"/>
  <c r="PSP28" i="7" s="1"/>
  <c r="PSR28" i="7" s="1"/>
  <c r="PST28" i="7" s="1"/>
  <c r="PSV28" i="7" s="1"/>
  <c r="PSX28" i="7" s="1"/>
  <c r="PSZ28" i="7" s="1"/>
  <c r="PTB28" i="7" s="1"/>
  <c r="PTD28" i="7" s="1"/>
  <c r="PTF28" i="7" s="1"/>
  <c r="PTH28" i="7" s="1"/>
  <c r="PTJ28" i="7" s="1"/>
  <c r="PTL28" i="7" s="1"/>
  <c r="PTN28" i="7" s="1"/>
  <c r="PTP28" i="7" s="1"/>
  <c r="PTR28" i="7" s="1"/>
  <c r="PTT28" i="7" s="1"/>
  <c r="PTV28" i="7" s="1"/>
  <c r="PTX28" i="7" s="1"/>
  <c r="PTZ28" i="7" s="1"/>
  <c r="PUB28" i="7" s="1"/>
  <c r="PUD28" i="7" s="1"/>
  <c r="PUF28" i="7" s="1"/>
  <c r="PUH28" i="7" s="1"/>
  <c r="PUJ28" i="7" s="1"/>
  <c r="PUL28" i="7" s="1"/>
  <c r="PUN28" i="7" s="1"/>
  <c r="PUP28" i="7" s="1"/>
  <c r="PUR28" i="7" s="1"/>
  <c r="PUT28" i="7" s="1"/>
  <c r="PUV28" i="7" s="1"/>
  <c r="PUX28" i="7" s="1"/>
  <c r="PUZ28" i="7" s="1"/>
  <c r="PVB28" i="7" s="1"/>
  <c r="PVD28" i="7" s="1"/>
  <c r="PVF28" i="7" s="1"/>
  <c r="PVH28" i="7" s="1"/>
  <c r="PVJ28" i="7" s="1"/>
  <c r="PVL28" i="7" s="1"/>
  <c r="PVN28" i="7" s="1"/>
  <c r="PVP28" i="7" s="1"/>
  <c r="PVR28" i="7" s="1"/>
  <c r="PVT28" i="7" s="1"/>
  <c r="PVV28" i="7" s="1"/>
  <c r="PVX28" i="7" s="1"/>
  <c r="PVZ28" i="7" s="1"/>
  <c r="PWB28" i="7" s="1"/>
  <c r="PWD28" i="7" s="1"/>
  <c r="PWF28" i="7" s="1"/>
  <c r="PWH28" i="7" s="1"/>
  <c r="PWJ28" i="7" s="1"/>
  <c r="PWL28" i="7" s="1"/>
  <c r="PWN28" i="7" s="1"/>
  <c r="PWP28" i="7" s="1"/>
  <c r="PWR28" i="7" s="1"/>
  <c r="PWT28" i="7" s="1"/>
  <c r="PWV28" i="7" s="1"/>
  <c r="PWX28" i="7" s="1"/>
  <c r="PWZ28" i="7" s="1"/>
  <c r="PXB28" i="7" s="1"/>
  <c r="PXD28" i="7" s="1"/>
  <c r="PXF28" i="7" s="1"/>
  <c r="PXH28" i="7" s="1"/>
  <c r="PXJ28" i="7" s="1"/>
  <c r="PXL28" i="7" s="1"/>
  <c r="PXN28" i="7" s="1"/>
  <c r="PXP28" i="7" s="1"/>
  <c r="PXR28" i="7" s="1"/>
  <c r="PXT28" i="7" s="1"/>
  <c r="PXV28" i="7" s="1"/>
  <c r="PXX28" i="7" s="1"/>
  <c r="PXZ28" i="7" s="1"/>
  <c r="PYB28" i="7" s="1"/>
  <c r="PYD28" i="7" s="1"/>
  <c r="PYF28" i="7" s="1"/>
  <c r="PYH28" i="7" s="1"/>
  <c r="PYJ28" i="7" s="1"/>
  <c r="PYL28" i="7" s="1"/>
  <c r="PYN28" i="7" s="1"/>
  <c r="PYP28" i="7" s="1"/>
  <c r="PYR28" i="7" s="1"/>
  <c r="PYT28" i="7" s="1"/>
  <c r="PYV28" i="7" s="1"/>
  <c r="PYX28" i="7" s="1"/>
  <c r="PYZ28" i="7" s="1"/>
  <c r="PZB28" i="7" s="1"/>
  <c r="PZD28" i="7" s="1"/>
  <c r="PZF28" i="7" s="1"/>
  <c r="PZH28" i="7" s="1"/>
  <c r="PZJ28" i="7" s="1"/>
  <c r="PZL28" i="7" s="1"/>
  <c r="PZN28" i="7" s="1"/>
  <c r="PZP28" i="7" s="1"/>
  <c r="PZR28" i="7" s="1"/>
  <c r="PZT28" i="7" s="1"/>
  <c r="PZV28" i="7" s="1"/>
  <c r="PZX28" i="7" s="1"/>
  <c r="PZZ28" i="7" s="1"/>
  <c r="QAB28" i="7" s="1"/>
  <c r="QAD28" i="7" s="1"/>
  <c r="QAF28" i="7" s="1"/>
  <c r="QAH28" i="7" s="1"/>
  <c r="QAJ28" i="7" s="1"/>
  <c r="QAL28" i="7" s="1"/>
  <c r="QAN28" i="7" s="1"/>
  <c r="QAP28" i="7" s="1"/>
  <c r="QAR28" i="7" s="1"/>
  <c r="QAT28" i="7" s="1"/>
  <c r="QAV28" i="7" s="1"/>
  <c r="QAX28" i="7" s="1"/>
  <c r="QAZ28" i="7" s="1"/>
  <c r="QBB28" i="7" s="1"/>
  <c r="QBD28" i="7" s="1"/>
  <c r="QBF28" i="7" s="1"/>
  <c r="QBH28" i="7" s="1"/>
  <c r="QBJ28" i="7" s="1"/>
  <c r="QBL28" i="7" s="1"/>
  <c r="QBN28" i="7" s="1"/>
  <c r="QBP28" i="7" s="1"/>
  <c r="QBR28" i="7" s="1"/>
  <c r="QBT28" i="7" s="1"/>
  <c r="QBV28" i="7" s="1"/>
  <c r="QBX28" i="7" s="1"/>
  <c r="QBZ28" i="7" s="1"/>
  <c r="QCB28" i="7" s="1"/>
  <c r="QCD28" i="7" s="1"/>
  <c r="QCF28" i="7" s="1"/>
  <c r="QCH28" i="7" s="1"/>
  <c r="QCJ28" i="7" s="1"/>
  <c r="QCL28" i="7" s="1"/>
  <c r="QCN28" i="7" s="1"/>
  <c r="QCP28" i="7" s="1"/>
  <c r="QCR28" i="7" s="1"/>
  <c r="QCT28" i="7" s="1"/>
  <c r="QCV28" i="7" s="1"/>
  <c r="QCX28" i="7" s="1"/>
  <c r="QCZ28" i="7" s="1"/>
  <c r="QDB28" i="7" s="1"/>
  <c r="QDD28" i="7" s="1"/>
  <c r="QDF28" i="7" s="1"/>
  <c r="QDH28" i="7" s="1"/>
  <c r="QDJ28" i="7" s="1"/>
  <c r="QDL28" i="7" s="1"/>
  <c r="QDN28" i="7" s="1"/>
  <c r="QDP28" i="7" s="1"/>
  <c r="QDR28" i="7" s="1"/>
  <c r="QDT28" i="7" s="1"/>
  <c r="QDV28" i="7" s="1"/>
  <c r="QDX28" i="7" s="1"/>
  <c r="QDZ28" i="7" s="1"/>
  <c r="QEB28" i="7" s="1"/>
  <c r="QED28" i="7" s="1"/>
  <c r="QEF28" i="7" s="1"/>
  <c r="QEH28" i="7" s="1"/>
  <c r="QEJ28" i="7" s="1"/>
  <c r="QEL28" i="7" s="1"/>
  <c r="QEN28" i="7" s="1"/>
  <c r="QEP28" i="7" s="1"/>
  <c r="QER28" i="7" s="1"/>
  <c r="QET28" i="7" s="1"/>
  <c r="QEV28" i="7" s="1"/>
  <c r="QEX28" i="7" s="1"/>
  <c r="QEZ28" i="7" s="1"/>
  <c r="QFB28" i="7" s="1"/>
  <c r="QFD28" i="7" s="1"/>
  <c r="QFF28" i="7" s="1"/>
  <c r="QFH28" i="7" s="1"/>
  <c r="QFJ28" i="7" s="1"/>
  <c r="QFL28" i="7" s="1"/>
  <c r="QFN28" i="7" s="1"/>
  <c r="QFP28" i="7" s="1"/>
  <c r="QFR28" i="7" s="1"/>
  <c r="QFT28" i="7" s="1"/>
  <c r="QFV28" i="7" s="1"/>
  <c r="QFX28" i="7" s="1"/>
  <c r="QFZ28" i="7" s="1"/>
  <c r="QGB28" i="7" s="1"/>
  <c r="QGD28" i="7" s="1"/>
  <c r="QGF28" i="7" s="1"/>
  <c r="QGH28" i="7" s="1"/>
  <c r="QGJ28" i="7" s="1"/>
  <c r="QGL28" i="7" s="1"/>
  <c r="QGN28" i="7" s="1"/>
  <c r="QGP28" i="7" s="1"/>
  <c r="QGR28" i="7" s="1"/>
  <c r="QGT28" i="7" s="1"/>
  <c r="QGV28" i="7" s="1"/>
  <c r="QGX28" i="7" s="1"/>
  <c r="QGZ28" i="7" s="1"/>
  <c r="QHB28" i="7" s="1"/>
  <c r="QHD28" i="7" s="1"/>
  <c r="QHF28" i="7" s="1"/>
  <c r="QHH28" i="7" s="1"/>
  <c r="QHJ28" i="7" s="1"/>
  <c r="QHL28" i="7" s="1"/>
  <c r="QHN28" i="7" s="1"/>
  <c r="QHP28" i="7" s="1"/>
  <c r="QHR28" i="7" s="1"/>
  <c r="QHT28" i="7" s="1"/>
  <c r="QHV28" i="7" s="1"/>
  <c r="QHX28" i="7" s="1"/>
  <c r="QHZ28" i="7" s="1"/>
  <c r="QIB28" i="7" s="1"/>
  <c r="QID28" i="7" s="1"/>
  <c r="QIF28" i="7" s="1"/>
  <c r="QIH28" i="7" s="1"/>
  <c r="QIJ28" i="7" s="1"/>
  <c r="QIL28" i="7" s="1"/>
  <c r="QIN28" i="7" s="1"/>
  <c r="QIP28" i="7" s="1"/>
  <c r="QIR28" i="7" s="1"/>
  <c r="QIT28" i="7" s="1"/>
  <c r="QIV28" i="7" s="1"/>
  <c r="QIX28" i="7" s="1"/>
  <c r="QIZ28" i="7" s="1"/>
  <c r="QJB28" i="7" s="1"/>
  <c r="QJD28" i="7" s="1"/>
  <c r="QJF28" i="7" s="1"/>
  <c r="QJH28" i="7" s="1"/>
  <c r="QJJ28" i="7" s="1"/>
  <c r="QJL28" i="7" s="1"/>
  <c r="QJN28" i="7" s="1"/>
  <c r="QJP28" i="7" s="1"/>
  <c r="QJR28" i="7" s="1"/>
  <c r="QJT28" i="7" s="1"/>
  <c r="QJV28" i="7" s="1"/>
  <c r="QJX28" i="7" s="1"/>
  <c r="QJZ28" i="7" s="1"/>
  <c r="QKB28" i="7" s="1"/>
  <c r="QKD28" i="7" s="1"/>
  <c r="QKF28" i="7" s="1"/>
  <c r="QKH28" i="7" s="1"/>
  <c r="QKJ28" i="7" s="1"/>
  <c r="QKL28" i="7" s="1"/>
  <c r="QKN28" i="7" s="1"/>
  <c r="QKP28" i="7" s="1"/>
  <c r="QKR28" i="7" s="1"/>
  <c r="QKT28" i="7" s="1"/>
  <c r="QKV28" i="7" s="1"/>
  <c r="QKX28" i="7" s="1"/>
  <c r="QKZ28" i="7" s="1"/>
  <c r="QLB28" i="7" s="1"/>
  <c r="QLD28" i="7" s="1"/>
  <c r="QLF28" i="7" s="1"/>
  <c r="QLH28" i="7" s="1"/>
  <c r="QLJ28" i="7" s="1"/>
  <c r="QLL28" i="7" s="1"/>
  <c r="QLN28" i="7" s="1"/>
  <c r="QLP28" i="7" s="1"/>
  <c r="QLR28" i="7" s="1"/>
  <c r="QLT28" i="7" s="1"/>
  <c r="QLV28" i="7" s="1"/>
  <c r="QLX28" i="7" s="1"/>
  <c r="QLZ28" i="7" s="1"/>
  <c r="QMB28" i="7" s="1"/>
  <c r="QMD28" i="7" s="1"/>
  <c r="QMF28" i="7" s="1"/>
  <c r="QMH28" i="7" s="1"/>
  <c r="QMJ28" i="7" s="1"/>
  <c r="QML28" i="7" s="1"/>
  <c r="QMN28" i="7" s="1"/>
  <c r="QMP28" i="7" s="1"/>
  <c r="QMR28" i="7" s="1"/>
  <c r="QMT28" i="7" s="1"/>
  <c r="QMV28" i="7" s="1"/>
  <c r="QMX28" i="7" s="1"/>
  <c r="QMZ28" i="7" s="1"/>
  <c r="QNB28" i="7" s="1"/>
  <c r="QND28" i="7" s="1"/>
  <c r="QNF28" i="7" s="1"/>
  <c r="QNH28" i="7" s="1"/>
  <c r="QNJ28" i="7" s="1"/>
  <c r="QNL28" i="7" s="1"/>
  <c r="QNN28" i="7" s="1"/>
  <c r="QNP28" i="7" s="1"/>
  <c r="QNR28" i="7" s="1"/>
  <c r="QNT28" i="7" s="1"/>
  <c r="QNV28" i="7" s="1"/>
  <c r="QNX28" i="7" s="1"/>
  <c r="QNZ28" i="7" s="1"/>
  <c r="QOB28" i="7" s="1"/>
  <c r="QOD28" i="7" s="1"/>
  <c r="QOF28" i="7" s="1"/>
  <c r="QOH28" i="7" s="1"/>
  <c r="QOJ28" i="7" s="1"/>
  <c r="QOL28" i="7" s="1"/>
  <c r="QON28" i="7" s="1"/>
  <c r="QOP28" i="7" s="1"/>
  <c r="QOR28" i="7" s="1"/>
  <c r="QOT28" i="7" s="1"/>
  <c r="QOV28" i="7" s="1"/>
  <c r="QOX28" i="7" s="1"/>
  <c r="QOZ28" i="7" s="1"/>
  <c r="QPB28" i="7" s="1"/>
  <c r="QPD28" i="7" s="1"/>
  <c r="QPF28" i="7" s="1"/>
  <c r="QPH28" i="7" s="1"/>
  <c r="QPJ28" i="7" s="1"/>
  <c r="QPL28" i="7" s="1"/>
  <c r="QPN28" i="7" s="1"/>
  <c r="QPP28" i="7" s="1"/>
  <c r="QPR28" i="7" s="1"/>
  <c r="QPT28" i="7" s="1"/>
  <c r="QPV28" i="7" s="1"/>
  <c r="QPX28" i="7" s="1"/>
  <c r="QPZ28" i="7" s="1"/>
  <c r="QQB28" i="7" s="1"/>
  <c r="QQD28" i="7" s="1"/>
  <c r="QQF28" i="7" s="1"/>
  <c r="QQH28" i="7" s="1"/>
  <c r="QQJ28" i="7" s="1"/>
  <c r="QQL28" i="7" s="1"/>
  <c r="QQN28" i="7" s="1"/>
  <c r="QQP28" i="7" s="1"/>
  <c r="QQR28" i="7" s="1"/>
  <c r="QQT28" i="7" s="1"/>
  <c r="QQV28" i="7" s="1"/>
  <c r="QQX28" i="7" s="1"/>
  <c r="QQZ28" i="7" s="1"/>
  <c r="QRB28" i="7" s="1"/>
  <c r="QRD28" i="7" s="1"/>
  <c r="QRF28" i="7" s="1"/>
  <c r="QRH28" i="7" s="1"/>
  <c r="QRJ28" i="7" s="1"/>
  <c r="QRL28" i="7" s="1"/>
  <c r="QRN28" i="7" s="1"/>
  <c r="QRP28" i="7" s="1"/>
  <c r="QRR28" i="7" s="1"/>
  <c r="QRT28" i="7" s="1"/>
  <c r="QRV28" i="7" s="1"/>
  <c r="QRX28" i="7" s="1"/>
  <c r="QRZ28" i="7" s="1"/>
  <c r="QSB28" i="7" s="1"/>
  <c r="QSD28" i="7" s="1"/>
  <c r="QSF28" i="7" s="1"/>
  <c r="QSH28" i="7" s="1"/>
  <c r="QSJ28" i="7" s="1"/>
  <c r="QSL28" i="7" s="1"/>
  <c r="QSN28" i="7" s="1"/>
  <c r="QSP28" i="7" s="1"/>
  <c r="QSR28" i="7" s="1"/>
  <c r="QST28" i="7" s="1"/>
  <c r="QSV28" i="7" s="1"/>
  <c r="QSX28" i="7" s="1"/>
  <c r="QSZ28" i="7" s="1"/>
  <c r="QTB28" i="7" s="1"/>
  <c r="QTD28" i="7" s="1"/>
  <c r="QTF28" i="7" s="1"/>
  <c r="QTH28" i="7" s="1"/>
  <c r="QTJ28" i="7" s="1"/>
  <c r="QTL28" i="7" s="1"/>
  <c r="QTN28" i="7" s="1"/>
  <c r="QTP28" i="7" s="1"/>
  <c r="QTR28" i="7" s="1"/>
  <c r="QTT28" i="7" s="1"/>
  <c r="QTV28" i="7" s="1"/>
  <c r="QTX28" i="7" s="1"/>
  <c r="QTZ28" i="7" s="1"/>
  <c r="QUB28" i="7" s="1"/>
  <c r="QUD28" i="7" s="1"/>
  <c r="QUF28" i="7" s="1"/>
  <c r="QUH28" i="7" s="1"/>
  <c r="QUJ28" i="7" s="1"/>
  <c r="QUL28" i="7" s="1"/>
  <c r="QUN28" i="7" s="1"/>
  <c r="QUP28" i="7" s="1"/>
  <c r="QUR28" i="7" s="1"/>
  <c r="QUT28" i="7" s="1"/>
  <c r="QUV28" i="7" s="1"/>
  <c r="QUX28" i="7" s="1"/>
  <c r="QUZ28" i="7" s="1"/>
  <c r="QVB28" i="7" s="1"/>
  <c r="QVD28" i="7" s="1"/>
  <c r="QVF28" i="7" s="1"/>
  <c r="QVH28" i="7" s="1"/>
  <c r="QVJ28" i="7" s="1"/>
  <c r="QVL28" i="7" s="1"/>
  <c r="QVN28" i="7" s="1"/>
  <c r="QVP28" i="7" s="1"/>
  <c r="QVR28" i="7" s="1"/>
  <c r="QVT28" i="7" s="1"/>
  <c r="QVV28" i="7" s="1"/>
  <c r="QVX28" i="7" s="1"/>
  <c r="QVZ28" i="7" s="1"/>
  <c r="QWB28" i="7" s="1"/>
  <c r="QWD28" i="7" s="1"/>
  <c r="QWF28" i="7" s="1"/>
  <c r="QWH28" i="7" s="1"/>
  <c r="QWJ28" i="7" s="1"/>
  <c r="QWL28" i="7" s="1"/>
  <c r="QWN28" i="7" s="1"/>
  <c r="QWP28" i="7" s="1"/>
  <c r="QWR28" i="7" s="1"/>
  <c r="QWT28" i="7" s="1"/>
  <c r="QWV28" i="7" s="1"/>
  <c r="QWX28" i="7" s="1"/>
  <c r="QWZ28" i="7" s="1"/>
  <c r="QXB28" i="7" s="1"/>
  <c r="QXD28" i="7" s="1"/>
  <c r="QXF28" i="7" s="1"/>
  <c r="QXH28" i="7" s="1"/>
  <c r="QXJ28" i="7" s="1"/>
  <c r="QXL28" i="7" s="1"/>
  <c r="QXN28" i="7" s="1"/>
  <c r="QXP28" i="7" s="1"/>
  <c r="QXR28" i="7" s="1"/>
  <c r="QXT28" i="7" s="1"/>
  <c r="QXV28" i="7" s="1"/>
  <c r="QXX28" i="7" s="1"/>
  <c r="QXZ28" i="7" s="1"/>
  <c r="QYB28" i="7" s="1"/>
  <c r="QYD28" i="7" s="1"/>
  <c r="QYF28" i="7" s="1"/>
  <c r="QYH28" i="7" s="1"/>
  <c r="QYJ28" i="7" s="1"/>
  <c r="QYL28" i="7" s="1"/>
  <c r="QYN28" i="7" s="1"/>
  <c r="QYP28" i="7" s="1"/>
  <c r="QYR28" i="7" s="1"/>
  <c r="QYT28" i="7" s="1"/>
  <c r="QYV28" i="7" s="1"/>
  <c r="QYX28" i="7" s="1"/>
  <c r="QYZ28" i="7" s="1"/>
  <c r="QZB28" i="7" s="1"/>
  <c r="QZD28" i="7" s="1"/>
  <c r="QZF28" i="7" s="1"/>
  <c r="QZH28" i="7" s="1"/>
  <c r="QZJ28" i="7" s="1"/>
  <c r="QZL28" i="7" s="1"/>
  <c r="QZN28" i="7" s="1"/>
  <c r="QZP28" i="7" s="1"/>
  <c r="QZR28" i="7" s="1"/>
  <c r="QZT28" i="7" s="1"/>
  <c r="QZV28" i="7" s="1"/>
  <c r="QZX28" i="7" s="1"/>
  <c r="QZZ28" i="7" s="1"/>
  <c r="RAB28" i="7" s="1"/>
  <c r="RAD28" i="7" s="1"/>
  <c r="RAF28" i="7" s="1"/>
  <c r="RAH28" i="7" s="1"/>
  <c r="RAJ28" i="7" s="1"/>
  <c r="RAL28" i="7" s="1"/>
  <c r="RAN28" i="7" s="1"/>
  <c r="RAP28" i="7" s="1"/>
  <c r="RAR28" i="7" s="1"/>
  <c r="RAT28" i="7" s="1"/>
  <c r="RAV28" i="7" s="1"/>
  <c r="RAX28" i="7" s="1"/>
  <c r="RAZ28" i="7" s="1"/>
  <c r="RBB28" i="7" s="1"/>
  <c r="RBD28" i="7" s="1"/>
  <c r="RBF28" i="7" s="1"/>
  <c r="RBH28" i="7" s="1"/>
  <c r="RBJ28" i="7" s="1"/>
  <c r="RBL28" i="7" s="1"/>
  <c r="RBN28" i="7" s="1"/>
  <c r="RBP28" i="7" s="1"/>
  <c r="RBR28" i="7" s="1"/>
  <c r="RBT28" i="7" s="1"/>
  <c r="RBV28" i="7" s="1"/>
  <c r="RBX28" i="7" s="1"/>
  <c r="RBZ28" i="7" s="1"/>
  <c r="RCB28" i="7" s="1"/>
  <c r="RCD28" i="7" s="1"/>
  <c r="RCF28" i="7" s="1"/>
  <c r="RCH28" i="7" s="1"/>
  <c r="RCJ28" i="7" s="1"/>
  <c r="RCL28" i="7" s="1"/>
  <c r="RCN28" i="7" s="1"/>
  <c r="RCP28" i="7" s="1"/>
  <c r="RCR28" i="7" s="1"/>
  <c r="RCT28" i="7" s="1"/>
  <c r="RCV28" i="7" s="1"/>
  <c r="RCX28" i="7" s="1"/>
  <c r="RCZ28" i="7" s="1"/>
  <c r="RDB28" i="7" s="1"/>
  <c r="RDD28" i="7" s="1"/>
  <c r="RDF28" i="7" s="1"/>
  <c r="RDH28" i="7" s="1"/>
  <c r="RDJ28" i="7" s="1"/>
  <c r="RDL28" i="7" s="1"/>
  <c r="RDN28" i="7" s="1"/>
  <c r="RDP28" i="7" s="1"/>
  <c r="RDR28" i="7" s="1"/>
  <c r="RDT28" i="7" s="1"/>
  <c r="RDV28" i="7" s="1"/>
  <c r="RDX28" i="7" s="1"/>
  <c r="RDZ28" i="7" s="1"/>
  <c r="REB28" i="7" s="1"/>
  <c r="RED28" i="7" s="1"/>
  <c r="REF28" i="7" s="1"/>
  <c r="REH28" i="7" s="1"/>
  <c r="REJ28" i="7" s="1"/>
  <c r="REL28" i="7" s="1"/>
  <c r="REN28" i="7" s="1"/>
  <c r="REP28" i="7" s="1"/>
  <c r="RER28" i="7" s="1"/>
  <c r="RET28" i="7" s="1"/>
  <c r="REV28" i="7" s="1"/>
  <c r="REX28" i="7" s="1"/>
  <c r="REZ28" i="7" s="1"/>
  <c r="RFB28" i="7" s="1"/>
  <c r="RFD28" i="7" s="1"/>
  <c r="RFF28" i="7" s="1"/>
  <c r="RFH28" i="7" s="1"/>
  <c r="RFJ28" i="7" s="1"/>
  <c r="RFL28" i="7" s="1"/>
  <c r="RFN28" i="7" s="1"/>
  <c r="RFP28" i="7" s="1"/>
  <c r="RFR28" i="7" s="1"/>
  <c r="RFT28" i="7" s="1"/>
  <c r="RFV28" i="7" s="1"/>
  <c r="RFX28" i="7" s="1"/>
  <c r="RFZ28" i="7" s="1"/>
  <c r="RGB28" i="7" s="1"/>
  <c r="RGD28" i="7" s="1"/>
  <c r="RGF28" i="7" s="1"/>
  <c r="RGH28" i="7" s="1"/>
  <c r="RGJ28" i="7" s="1"/>
  <c r="RGL28" i="7" s="1"/>
  <c r="RGN28" i="7" s="1"/>
  <c r="RGP28" i="7" s="1"/>
  <c r="RGR28" i="7" s="1"/>
  <c r="RGT28" i="7" s="1"/>
  <c r="RGV28" i="7" s="1"/>
  <c r="RGX28" i="7" s="1"/>
  <c r="RGZ28" i="7" s="1"/>
  <c r="RHB28" i="7" s="1"/>
  <c r="RHD28" i="7" s="1"/>
  <c r="RHF28" i="7" s="1"/>
  <c r="RHH28" i="7" s="1"/>
  <c r="RHJ28" i="7" s="1"/>
  <c r="RHL28" i="7" s="1"/>
  <c r="RHN28" i="7" s="1"/>
  <c r="RHP28" i="7" s="1"/>
  <c r="RHR28" i="7" s="1"/>
  <c r="RHT28" i="7" s="1"/>
  <c r="RHV28" i="7" s="1"/>
  <c r="RHX28" i="7" s="1"/>
  <c r="RHZ28" i="7" s="1"/>
  <c r="RIB28" i="7" s="1"/>
  <c r="RID28" i="7" s="1"/>
  <c r="RIF28" i="7" s="1"/>
  <c r="RIH28" i="7" s="1"/>
  <c r="RIJ28" i="7" s="1"/>
  <c r="RIL28" i="7" s="1"/>
  <c r="RIN28" i="7" s="1"/>
  <c r="RIP28" i="7" s="1"/>
  <c r="RIR28" i="7" s="1"/>
  <c r="RIT28" i="7" s="1"/>
  <c r="RIV28" i="7" s="1"/>
  <c r="RIX28" i="7" s="1"/>
  <c r="RIZ28" i="7" s="1"/>
  <c r="RJB28" i="7" s="1"/>
  <c r="RJD28" i="7" s="1"/>
  <c r="RJF28" i="7" s="1"/>
  <c r="RJH28" i="7" s="1"/>
  <c r="RJJ28" i="7" s="1"/>
  <c r="RJL28" i="7" s="1"/>
  <c r="RJN28" i="7" s="1"/>
  <c r="RJP28" i="7" s="1"/>
  <c r="RJR28" i="7" s="1"/>
  <c r="RJT28" i="7" s="1"/>
  <c r="RJV28" i="7" s="1"/>
  <c r="RJX28" i="7" s="1"/>
  <c r="RJZ28" i="7" s="1"/>
  <c r="RKB28" i="7" s="1"/>
  <c r="RKD28" i="7" s="1"/>
  <c r="RKF28" i="7" s="1"/>
  <c r="RKH28" i="7" s="1"/>
  <c r="RKJ28" i="7" s="1"/>
  <c r="RKL28" i="7" s="1"/>
  <c r="RKN28" i="7" s="1"/>
  <c r="RKP28" i="7" s="1"/>
  <c r="RKR28" i="7" s="1"/>
  <c r="RKT28" i="7" s="1"/>
  <c r="RKV28" i="7" s="1"/>
  <c r="RKX28" i="7" s="1"/>
  <c r="RKZ28" i="7" s="1"/>
  <c r="RLB28" i="7" s="1"/>
  <c r="RLD28" i="7" s="1"/>
  <c r="RLF28" i="7" s="1"/>
  <c r="RLH28" i="7" s="1"/>
  <c r="RLJ28" i="7" s="1"/>
  <c r="RLL28" i="7" s="1"/>
  <c r="RLN28" i="7" s="1"/>
  <c r="RLP28" i="7" s="1"/>
  <c r="RLR28" i="7" s="1"/>
  <c r="RLT28" i="7" s="1"/>
  <c r="RLV28" i="7" s="1"/>
  <c r="RLX28" i="7" s="1"/>
  <c r="RLZ28" i="7" s="1"/>
  <c r="RMB28" i="7" s="1"/>
  <c r="RMD28" i="7" s="1"/>
  <c r="RMF28" i="7" s="1"/>
  <c r="RMH28" i="7" s="1"/>
  <c r="RMJ28" i="7" s="1"/>
  <c r="RML28" i="7" s="1"/>
  <c r="RMN28" i="7" s="1"/>
  <c r="RMP28" i="7" s="1"/>
  <c r="RMR28" i="7" s="1"/>
  <c r="RMT28" i="7" s="1"/>
  <c r="RMV28" i="7" s="1"/>
  <c r="RMX28" i="7" s="1"/>
  <c r="RMZ28" i="7" s="1"/>
  <c r="RNB28" i="7" s="1"/>
  <c r="RND28" i="7" s="1"/>
  <c r="RNF28" i="7" s="1"/>
  <c r="RNH28" i="7" s="1"/>
  <c r="RNJ28" i="7" s="1"/>
  <c r="RNL28" i="7" s="1"/>
  <c r="RNN28" i="7" s="1"/>
  <c r="RNP28" i="7" s="1"/>
  <c r="RNR28" i="7" s="1"/>
  <c r="RNT28" i="7" s="1"/>
  <c r="RNV28" i="7" s="1"/>
  <c r="RNX28" i="7" s="1"/>
  <c r="RNZ28" i="7" s="1"/>
  <c r="ROB28" i="7" s="1"/>
  <c r="ROD28" i="7" s="1"/>
  <c r="ROF28" i="7" s="1"/>
  <c r="ROH28" i="7" s="1"/>
  <c r="ROJ28" i="7" s="1"/>
  <c r="ROL28" i="7" s="1"/>
  <c r="RON28" i="7" s="1"/>
  <c r="ROP28" i="7" s="1"/>
  <c r="ROR28" i="7" s="1"/>
  <c r="ROT28" i="7" s="1"/>
  <c r="ROV28" i="7" s="1"/>
  <c r="ROX28" i="7" s="1"/>
  <c r="ROZ28" i="7" s="1"/>
  <c r="RPB28" i="7" s="1"/>
  <c r="RPD28" i="7" s="1"/>
  <c r="RPF28" i="7" s="1"/>
  <c r="RPH28" i="7" s="1"/>
  <c r="RPJ28" i="7" s="1"/>
  <c r="RPL28" i="7" s="1"/>
  <c r="RPN28" i="7" s="1"/>
  <c r="RPP28" i="7" s="1"/>
  <c r="RPR28" i="7" s="1"/>
  <c r="RPT28" i="7" s="1"/>
  <c r="RPV28" i="7" s="1"/>
  <c r="RPX28" i="7" s="1"/>
  <c r="RPZ28" i="7" s="1"/>
  <c r="RQB28" i="7" s="1"/>
  <c r="RQD28" i="7" s="1"/>
  <c r="RQF28" i="7" s="1"/>
  <c r="RQH28" i="7" s="1"/>
  <c r="RQJ28" i="7" s="1"/>
  <c r="RQL28" i="7" s="1"/>
  <c r="RQN28" i="7" s="1"/>
  <c r="RQP28" i="7" s="1"/>
  <c r="RQR28" i="7" s="1"/>
  <c r="RQT28" i="7" s="1"/>
  <c r="RQV28" i="7" s="1"/>
  <c r="RQX28" i="7" s="1"/>
  <c r="RQZ28" i="7" s="1"/>
  <c r="RRB28" i="7" s="1"/>
  <c r="RRD28" i="7" s="1"/>
  <c r="RRF28" i="7" s="1"/>
  <c r="RRH28" i="7" s="1"/>
  <c r="RRJ28" i="7" s="1"/>
  <c r="RRL28" i="7" s="1"/>
  <c r="RRN28" i="7" s="1"/>
  <c r="RRP28" i="7" s="1"/>
  <c r="RRR28" i="7" s="1"/>
  <c r="RRT28" i="7" s="1"/>
  <c r="RRV28" i="7" s="1"/>
  <c r="RRX28" i="7" s="1"/>
  <c r="RRZ28" i="7" s="1"/>
  <c r="RSB28" i="7" s="1"/>
  <c r="RSD28" i="7" s="1"/>
  <c r="RSF28" i="7" s="1"/>
  <c r="RSH28" i="7" s="1"/>
  <c r="RSJ28" i="7" s="1"/>
  <c r="RSL28" i="7" s="1"/>
  <c r="RSN28" i="7" s="1"/>
  <c r="RSP28" i="7" s="1"/>
  <c r="RSR28" i="7" s="1"/>
  <c r="RST28" i="7" s="1"/>
  <c r="RSV28" i="7" s="1"/>
  <c r="RSX28" i="7" s="1"/>
  <c r="RSZ28" i="7" s="1"/>
  <c r="RTB28" i="7" s="1"/>
  <c r="RTD28" i="7" s="1"/>
  <c r="RTF28" i="7" s="1"/>
  <c r="RTH28" i="7" s="1"/>
  <c r="RTJ28" i="7" s="1"/>
  <c r="RTL28" i="7" s="1"/>
  <c r="RTN28" i="7" s="1"/>
  <c r="RTP28" i="7" s="1"/>
  <c r="RTR28" i="7" s="1"/>
  <c r="RTT28" i="7" s="1"/>
  <c r="RTV28" i="7" s="1"/>
  <c r="RTX28" i="7" s="1"/>
  <c r="RTZ28" i="7" s="1"/>
  <c r="RUB28" i="7" s="1"/>
  <c r="RUD28" i="7" s="1"/>
  <c r="RUF28" i="7" s="1"/>
  <c r="RUH28" i="7" s="1"/>
  <c r="RUJ28" i="7" s="1"/>
  <c r="RUL28" i="7" s="1"/>
  <c r="RUN28" i="7" s="1"/>
  <c r="RUP28" i="7" s="1"/>
  <c r="RUR28" i="7" s="1"/>
  <c r="RUT28" i="7" s="1"/>
  <c r="RUV28" i="7" s="1"/>
  <c r="RUX28" i="7" s="1"/>
  <c r="RUZ28" i="7" s="1"/>
  <c r="RVB28" i="7" s="1"/>
  <c r="RVD28" i="7" s="1"/>
  <c r="RVF28" i="7" s="1"/>
  <c r="RVH28" i="7" s="1"/>
  <c r="RVJ28" i="7" s="1"/>
  <c r="RVL28" i="7" s="1"/>
  <c r="RVN28" i="7" s="1"/>
  <c r="RVP28" i="7" s="1"/>
  <c r="RVR28" i="7" s="1"/>
  <c r="RVT28" i="7" s="1"/>
  <c r="RVV28" i="7" s="1"/>
  <c r="RVX28" i="7" s="1"/>
  <c r="RVZ28" i="7" s="1"/>
  <c r="RWB28" i="7" s="1"/>
  <c r="RWD28" i="7" s="1"/>
  <c r="RWF28" i="7" s="1"/>
  <c r="RWH28" i="7" s="1"/>
  <c r="RWJ28" i="7" s="1"/>
  <c r="RWL28" i="7" s="1"/>
  <c r="RWN28" i="7" s="1"/>
  <c r="RWP28" i="7" s="1"/>
  <c r="RWR28" i="7" s="1"/>
  <c r="RWT28" i="7" s="1"/>
  <c r="RWV28" i="7" s="1"/>
  <c r="RWX28" i="7" s="1"/>
  <c r="RWZ28" i="7" s="1"/>
  <c r="RXB28" i="7" s="1"/>
  <c r="RXD28" i="7" s="1"/>
  <c r="RXF28" i="7" s="1"/>
  <c r="RXH28" i="7" s="1"/>
  <c r="RXJ28" i="7" s="1"/>
  <c r="RXL28" i="7" s="1"/>
  <c r="RXN28" i="7" s="1"/>
  <c r="RXP28" i="7" s="1"/>
  <c r="RXR28" i="7" s="1"/>
  <c r="RXT28" i="7" s="1"/>
  <c r="RXV28" i="7" s="1"/>
  <c r="RXX28" i="7" s="1"/>
  <c r="RXZ28" i="7" s="1"/>
  <c r="RYB28" i="7" s="1"/>
  <c r="RYD28" i="7" s="1"/>
  <c r="RYF28" i="7" s="1"/>
  <c r="RYH28" i="7" s="1"/>
  <c r="RYJ28" i="7" s="1"/>
  <c r="RYL28" i="7" s="1"/>
  <c r="RYN28" i="7" s="1"/>
  <c r="RYP28" i="7" s="1"/>
  <c r="RYR28" i="7" s="1"/>
  <c r="RYT28" i="7" s="1"/>
  <c r="RYV28" i="7" s="1"/>
  <c r="RYX28" i="7" s="1"/>
  <c r="RYZ28" i="7" s="1"/>
  <c r="RZB28" i="7" s="1"/>
  <c r="RZD28" i="7" s="1"/>
  <c r="RZF28" i="7" s="1"/>
  <c r="RZH28" i="7" s="1"/>
  <c r="RZJ28" i="7" s="1"/>
  <c r="RZL28" i="7" s="1"/>
  <c r="RZN28" i="7" s="1"/>
  <c r="RZP28" i="7" s="1"/>
  <c r="RZR28" i="7" s="1"/>
  <c r="RZT28" i="7" s="1"/>
  <c r="RZV28" i="7" s="1"/>
  <c r="RZX28" i="7" s="1"/>
  <c r="RZZ28" i="7" s="1"/>
  <c r="SAB28" i="7" s="1"/>
  <c r="SAD28" i="7" s="1"/>
  <c r="SAF28" i="7" s="1"/>
  <c r="SAH28" i="7" s="1"/>
  <c r="SAJ28" i="7" s="1"/>
  <c r="SAL28" i="7" s="1"/>
  <c r="SAN28" i="7" s="1"/>
  <c r="SAP28" i="7" s="1"/>
  <c r="SAR28" i="7" s="1"/>
  <c r="SAT28" i="7" s="1"/>
  <c r="SAV28" i="7" s="1"/>
  <c r="SAX28" i="7" s="1"/>
  <c r="SAZ28" i="7" s="1"/>
  <c r="SBB28" i="7" s="1"/>
  <c r="SBD28" i="7" s="1"/>
  <c r="SBF28" i="7" s="1"/>
  <c r="SBH28" i="7" s="1"/>
  <c r="SBJ28" i="7" s="1"/>
  <c r="SBL28" i="7" s="1"/>
  <c r="SBN28" i="7" s="1"/>
  <c r="SBP28" i="7" s="1"/>
  <c r="SBR28" i="7" s="1"/>
  <c r="SBT28" i="7" s="1"/>
  <c r="SBV28" i="7" s="1"/>
  <c r="SBX28" i="7" s="1"/>
  <c r="SBZ28" i="7" s="1"/>
  <c r="SCB28" i="7" s="1"/>
  <c r="SCD28" i="7" s="1"/>
  <c r="SCF28" i="7" s="1"/>
  <c r="SCH28" i="7" s="1"/>
  <c r="SCJ28" i="7" s="1"/>
  <c r="SCL28" i="7" s="1"/>
  <c r="SCN28" i="7" s="1"/>
  <c r="SCP28" i="7" s="1"/>
  <c r="SCR28" i="7" s="1"/>
  <c r="SCT28" i="7" s="1"/>
  <c r="SCV28" i="7" s="1"/>
  <c r="SCX28" i="7" s="1"/>
  <c r="SCZ28" i="7" s="1"/>
  <c r="SDB28" i="7" s="1"/>
  <c r="SDD28" i="7" s="1"/>
  <c r="SDF28" i="7" s="1"/>
  <c r="SDH28" i="7" s="1"/>
  <c r="SDJ28" i="7" s="1"/>
  <c r="SDL28" i="7" s="1"/>
  <c r="SDN28" i="7" s="1"/>
  <c r="SDP28" i="7" s="1"/>
  <c r="SDR28" i="7" s="1"/>
  <c r="SDT28" i="7" s="1"/>
  <c r="SDV28" i="7" s="1"/>
  <c r="SDX28" i="7" s="1"/>
  <c r="SDZ28" i="7" s="1"/>
  <c r="SEB28" i="7" s="1"/>
  <c r="SED28" i="7" s="1"/>
  <c r="SEF28" i="7" s="1"/>
  <c r="SEH28" i="7" s="1"/>
  <c r="SEJ28" i="7" s="1"/>
  <c r="SEL28" i="7" s="1"/>
  <c r="SEN28" i="7" s="1"/>
  <c r="SEP28" i="7" s="1"/>
  <c r="SER28" i="7" s="1"/>
  <c r="SET28" i="7" s="1"/>
  <c r="SEV28" i="7" s="1"/>
  <c r="SEX28" i="7" s="1"/>
  <c r="SEZ28" i="7" s="1"/>
  <c r="SFB28" i="7" s="1"/>
  <c r="SFD28" i="7" s="1"/>
  <c r="SFF28" i="7" s="1"/>
  <c r="SFH28" i="7" s="1"/>
  <c r="SFJ28" i="7" s="1"/>
  <c r="SFL28" i="7" s="1"/>
  <c r="SFN28" i="7" s="1"/>
  <c r="SFP28" i="7" s="1"/>
  <c r="SFR28" i="7" s="1"/>
  <c r="SFT28" i="7" s="1"/>
  <c r="SFV28" i="7" s="1"/>
  <c r="SFX28" i="7" s="1"/>
  <c r="SFZ28" i="7" s="1"/>
  <c r="SGB28" i="7" s="1"/>
  <c r="SGD28" i="7" s="1"/>
  <c r="SGF28" i="7" s="1"/>
  <c r="SGH28" i="7" s="1"/>
  <c r="SGJ28" i="7" s="1"/>
  <c r="SGL28" i="7" s="1"/>
  <c r="SGN28" i="7" s="1"/>
  <c r="SGP28" i="7" s="1"/>
  <c r="SGR28" i="7" s="1"/>
  <c r="SGT28" i="7" s="1"/>
  <c r="SGV28" i="7" s="1"/>
  <c r="SGX28" i="7" s="1"/>
  <c r="SGZ28" i="7" s="1"/>
  <c r="SHB28" i="7" s="1"/>
  <c r="SHD28" i="7" s="1"/>
  <c r="SHF28" i="7" s="1"/>
  <c r="SHH28" i="7" s="1"/>
  <c r="SHJ28" i="7" s="1"/>
  <c r="SHL28" i="7" s="1"/>
  <c r="SHN28" i="7" s="1"/>
  <c r="SHP28" i="7" s="1"/>
  <c r="SHR28" i="7" s="1"/>
  <c r="SHT28" i="7" s="1"/>
  <c r="SHV28" i="7" s="1"/>
  <c r="SHX28" i="7" s="1"/>
  <c r="SHZ28" i="7" s="1"/>
  <c r="SIB28" i="7" s="1"/>
  <c r="SID28" i="7" s="1"/>
  <c r="SIF28" i="7" s="1"/>
  <c r="SIH28" i="7" s="1"/>
  <c r="SIJ28" i="7" s="1"/>
  <c r="SIL28" i="7" s="1"/>
  <c r="SIN28" i="7" s="1"/>
  <c r="SIP28" i="7" s="1"/>
  <c r="SIR28" i="7" s="1"/>
  <c r="SIT28" i="7" s="1"/>
  <c r="SIV28" i="7" s="1"/>
  <c r="SIX28" i="7" s="1"/>
  <c r="SIZ28" i="7" s="1"/>
  <c r="SJB28" i="7" s="1"/>
  <c r="SJD28" i="7" s="1"/>
  <c r="SJF28" i="7" s="1"/>
  <c r="SJH28" i="7" s="1"/>
  <c r="SJJ28" i="7" s="1"/>
  <c r="SJL28" i="7" s="1"/>
  <c r="SJN28" i="7" s="1"/>
  <c r="SJP28" i="7" s="1"/>
  <c r="SJR28" i="7" s="1"/>
  <c r="SJT28" i="7" s="1"/>
  <c r="SJV28" i="7" s="1"/>
  <c r="SJX28" i="7" s="1"/>
  <c r="SJZ28" i="7" s="1"/>
  <c r="SKB28" i="7" s="1"/>
  <c r="SKD28" i="7" s="1"/>
  <c r="SKF28" i="7" s="1"/>
  <c r="SKH28" i="7" s="1"/>
  <c r="SKJ28" i="7" s="1"/>
  <c r="SKL28" i="7" s="1"/>
  <c r="SKN28" i="7" s="1"/>
  <c r="SKP28" i="7" s="1"/>
  <c r="SKR28" i="7" s="1"/>
  <c r="SKT28" i="7" s="1"/>
  <c r="SKV28" i="7" s="1"/>
  <c r="SKX28" i="7" s="1"/>
  <c r="SKZ28" i="7" s="1"/>
  <c r="SLB28" i="7" s="1"/>
  <c r="SLD28" i="7" s="1"/>
  <c r="SLF28" i="7" s="1"/>
  <c r="SLH28" i="7" s="1"/>
  <c r="SLJ28" i="7" s="1"/>
  <c r="SLL28" i="7" s="1"/>
  <c r="SLN28" i="7" s="1"/>
  <c r="SLP28" i="7" s="1"/>
  <c r="SLR28" i="7" s="1"/>
  <c r="SLT28" i="7" s="1"/>
  <c r="SLV28" i="7" s="1"/>
  <c r="SLX28" i="7" s="1"/>
  <c r="SLZ28" i="7" s="1"/>
  <c r="SMB28" i="7" s="1"/>
  <c r="SMD28" i="7" s="1"/>
  <c r="SMF28" i="7" s="1"/>
  <c r="SMH28" i="7" s="1"/>
  <c r="SMJ28" i="7" s="1"/>
  <c r="SML28" i="7" s="1"/>
  <c r="SMN28" i="7" s="1"/>
  <c r="SMP28" i="7" s="1"/>
  <c r="SMR28" i="7" s="1"/>
  <c r="SMT28" i="7" s="1"/>
  <c r="SMV28" i="7" s="1"/>
  <c r="SMX28" i="7" s="1"/>
  <c r="SMZ28" i="7" s="1"/>
  <c r="SNB28" i="7" s="1"/>
  <c r="SND28" i="7" s="1"/>
  <c r="SNF28" i="7" s="1"/>
  <c r="SNH28" i="7" s="1"/>
  <c r="SNJ28" i="7" s="1"/>
  <c r="SNL28" i="7" s="1"/>
  <c r="SNN28" i="7" s="1"/>
  <c r="SNP28" i="7" s="1"/>
  <c r="SNR28" i="7" s="1"/>
  <c r="SNT28" i="7" s="1"/>
  <c r="SNV28" i="7" s="1"/>
  <c r="SNX28" i="7" s="1"/>
  <c r="SNZ28" i="7" s="1"/>
  <c r="SOB28" i="7" s="1"/>
  <c r="SOD28" i="7" s="1"/>
  <c r="SOF28" i="7" s="1"/>
  <c r="SOH28" i="7" s="1"/>
  <c r="SOJ28" i="7" s="1"/>
  <c r="SOL28" i="7" s="1"/>
  <c r="SON28" i="7" s="1"/>
  <c r="SOP28" i="7" s="1"/>
  <c r="SOR28" i="7" s="1"/>
  <c r="SOT28" i="7" s="1"/>
  <c r="SOV28" i="7" s="1"/>
  <c r="SOX28" i="7" s="1"/>
  <c r="SOZ28" i="7" s="1"/>
  <c r="SPB28" i="7" s="1"/>
  <c r="SPD28" i="7" s="1"/>
  <c r="SPF28" i="7" s="1"/>
  <c r="SPH28" i="7" s="1"/>
  <c r="SPJ28" i="7" s="1"/>
  <c r="SPL28" i="7" s="1"/>
  <c r="SPN28" i="7" s="1"/>
  <c r="SPP28" i="7" s="1"/>
  <c r="SPR28" i="7" s="1"/>
  <c r="SPT28" i="7" s="1"/>
  <c r="SPV28" i="7" s="1"/>
  <c r="SPX28" i="7" s="1"/>
  <c r="SPZ28" i="7" s="1"/>
  <c r="SQB28" i="7" s="1"/>
  <c r="SQD28" i="7" s="1"/>
  <c r="SQF28" i="7" s="1"/>
  <c r="SQH28" i="7" s="1"/>
  <c r="SQJ28" i="7" s="1"/>
  <c r="SQL28" i="7" s="1"/>
  <c r="SQN28" i="7" s="1"/>
  <c r="SQP28" i="7" s="1"/>
  <c r="SQR28" i="7" s="1"/>
  <c r="SQT28" i="7" s="1"/>
  <c r="SQV28" i="7" s="1"/>
  <c r="SQX28" i="7" s="1"/>
  <c r="SQZ28" i="7" s="1"/>
  <c r="SRB28" i="7" s="1"/>
  <c r="SRD28" i="7" s="1"/>
  <c r="SRF28" i="7" s="1"/>
  <c r="SRH28" i="7" s="1"/>
  <c r="SRJ28" i="7" s="1"/>
  <c r="SRL28" i="7" s="1"/>
  <c r="SRN28" i="7" s="1"/>
  <c r="SRP28" i="7" s="1"/>
  <c r="SRR28" i="7" s="1"/>
  <c r="SRT28" i="7" s="1"/>
  <c r="SRV28" i="7" s="1"/>
  <c r="SRX28" i="7" s="1"/>
  <c r="SRZ28" i="7" s="1"/>
  <c r="SSB28" i="7" s="1"/>
  <c r="SSD28" i="7" s="1"/>
  <c r="SSF28" i="7" s="1"/>
  <c r="SSH28" i="7" s="1"/>
  <c r="SSJ28" i="7" s="1"/>
  <c r="SSL28" i="7" s="1"/>
  <c r="SSN28" i="7" s="1"/>
  <c r="SSP28" i="7" s="1"/>
  <c r="SSR28" i="7" s="1"/>
  <c r="SST28" i="7" s="1"/>
  <c r="SSV28" i="7" s="1"/>
  <c r="SSX28" i="7" s="1"/>
  <c r="SSZ28" i="7" s="1"/>
  <c r="STB28" i="7" s="1"/>
  <c r="STD28" i="7" s="1"/>
  <c r="STF28" i="7" s="1"/>
  <c r="STH28" i="7" s="1"/>
  <c r="STJ28" i="7" s="1"/>
  <c r="STL28" i="7" s="1"/>
  <c r="STN28" i="7" s="1"/>
  <c r="STP28" i="7" s="1"/>
  <c r="STR28" i="7" s="1"/>
  <c r="STT28" i="7" s="1"/>
  <c r="STV28" i="7" s="1"/>
  <c r="STX28" i="7" s="1"/>
  <c r="STZ28" i="7" s="1"/>
  <c r="SUB28" i="7" s="1"/>
  <c r="SUD28" i="7" s="1"/>
  <c r="SUF28" i="7" s="1"/>
  <c r="SUH28" i="7" s="1"/>
  <c r="SUJ28" i="7" s="1"/>
  <c r="SUL28" i="7" s="1"/>
  <c r="SUN28" i="7" s="1"/>
  <c r="SUP28" i="7" s="1"/>
  <c r="SUR28" i="7" s="1"/>
  <c r="SUT28" i="7" s="1"/>
  <c r="SUV28" i="7" s="1"/>
  <c r="SUX28" i="7" s="1"/>
  <c r="SUZ28" i="7" s="1"/>
  <c r="SVB28" i="7" s="1"/>
  <c r="SVD28" i="7" s="1"/>
  <c r="SVF28" i="7" s="1"/>
  <c r="SVH28" i="7" s="1"/>
  <c r="SVJ28" i="7" s="1"/>
  <c r="SVL28" i="7" s="1"/>
  <c r="SVN28" i="7" s="1"/>
  <c r="SVP28" i="7" s="1"/>
  <c r="SVR28" i="7" s="1"/>
  <c r="SVT28" i="7" s="1"/>
  <c r="SVV28" i="7" s="1"/>
  <c r="SVX28" i="7" s="1"/>
  <c r="SVZ28" i="7" s="1"/>
  <c r="SWB28" i="7" s="1"/>
  <c r="SWD28" i="7" s="1"/>
  <c r="SWF28" i="7" s="1"/>
  <c r="SWH28" i="7" s="1"/>
  <c r="SWJ28" i="7" s="1"/>
  <c r="SWL28" i="7" s="1"/>
  <c r="SWN28" i="7" s="1"/>
  <c r="SWP28" i="7" s="1"/>
  <c r="SWR28" i="7" s="1"/>
  <c r="SWT28" i="7" s="1"/>
  <c r="SWV28" i="7" s="1"/>
  <c r="SWX28" i="7" s="1"/>
  <c r="SWZ28" i="7" s="1"/>
  <c r="SXB28" i="7" s="1"/>
  <c r="SXD28" i="7" s="1"/>
  <c r="SXF28" i="7" s="1"/>
  <c r="SXH28" i="7" s="1"/>
  <c r="SXJ28" i="7" s="1"/>
  <c r="SXL28" i="7" s="1"/>
  <c r="SXN28" i="7" s="1"/>
  <c r="SXP28" i="7" s="1"/>
  <c r="SXR28" i="7" s="1"/>
  <c r="SXT28" i="7" s="1"/>
  <c r="SXV28" i="7" s="1"/>
  <c r="SXX28" i="7" s="1"/>
  <c r="SXZ28" i="7" s="1"/>
  <c r="SYB28" i="7" s="1"/>
  <c r="SYD28" i="7" s="1"/>
  <c r="SYF28" i="7" s="1"/>
  <c r="SYH28" i="7" s="1"/>
  <c r="SYJ28" i="7" s="1"/>
  <c r="SYL28" i="7" s="1"/>
  <c r="SYN28" i="7" s="1"/>
  <c r="SYP28" i="7" s="1"/>
  <c r="SYR28" i="7" s="1"/>
  <c r="SYT28" i="7" s="1"/>
  <c r="SYV28" i="7" s="1"/>
  <c r="SYX28" i="7" s="1"/>
  <c r="SYZ28" i="7" s="1"/>
  <c r="SZB28" i="7" s="1"/>
  <c r="SZD28" i="7" s="1"/>
  <c r="SZF28" i="7" s="1"/>
  <c r="SZH28" i="7" s="1"/>
  <c r="SZJ28" i="7" s="1"/>
  <c r="SZL28" i="7" s="1"/>
  <c r="SZN28" i="7" s="1"/>
  <c r="SZP28" i="7" s="1"/>
  <c r="SZR28" i="7" s="1"/>
  <c r="SZT28" i="7" s="1"/>
  <c r="SZV28" i="7" s="1"/>
  <c r="SZX28" i="7" s="1"/>
  <c r="SZZ28" i="7" s="1"/>
  <c r="TAB28" i="7" s="1"/>
  <c r="TAD28" i="7" s="1"/>
  <c r="TAF28" i="7" s="1"/>
  <c r="TAH28" i="7" s="1"/>
  <c r="TAJ28" i="7" s="1"/>
  <c r="TAL28" i="7" s="1"/>
  <c r="TAN28" i="7" s="1"/>
  <c r="TAP28" i="7" s="1"/>
  <c r="TAR28" i="7" s="1"/>
  <c r="TAT28" i="7" s="1"/>
  <c r="TAV28" i="7" s="1"/>
  <c r="TAX28" i="7" s="1"/>
  <c r="TAZ28" i="7" s="1"/>
  <c r="TBB28" i="7" s="1"/>
  <c r="TBD28" i="7" s="1"/>
  <c r="TBF28" i="7" s="1"/>
  <c r="TBH28" i="7" s="1"/>
  <c r="TBJ28" i="7" s="1"/>
  <c r="TBL28" i="7" s="1"/>
  <c r="TBN28" i="7" s="1"/>
  <c r="TBP28" i="7" s="1"/>
  <c r="TBR28" i="7" s="1"/>
  <c r="TBT28" i="7" s="1"/>
  <c r="TBV28" i="7" s="1"/>
  <c r="TBX28" i="7" s="1"/>
  <c r="TBZ28" i="7" s="1"/>
  <c r="TCB28" i="7" s="1"/>
  <c r="TCD28" i="7" s="1"/>
  <c r="TCF28" i="7" s="1"/>
  <c r="TCH28" i="7" s="1"/>
  <c r="TCJ28" i="7" s="1"/>
  <c r="TCL28" i="7" s="1"/>
  <c r="TCN28" i="7" s="1"/>
  <c r="TCP28" i="7" s="1"/>
  <c r="TCR28" i="7" s="1"/>
  <c r="TCT28" i="7" s="1"/>
  <c r="TCV28" i="7" s="1"/>
  <c r="TCX28" i="7" s="1"/>
  <c r="TCZ28" i="7" s="1"/>
  <c r="TDB28" i="7" s="1"/>
  <c r="TDD28" i="7" s="1"/>
  <c r="TDF28" i="7" s="1"/>
  <c r="TDH28" i="7" s="1"/>
  <c r="TDJ28" i="7" s="1"/>
  <c r="TDL28" i="7" s="1"/>
  <c r="TDN28" i="7" s="1"/>
  <c r="TDP28" i="7" s="1"/>
  <c r="TDR28" i="7" s="1"/>
  <c r="TDT28" i="7" s="1"/>
  <c r="TDV28" i="7" s="1"/>
  <c r="TDX28" i="7" s="1"/>
  <c r="TDZ28" i="7" s="1"/>
  <c r="TEB28" i="7" s="1"/>
  <c r="TED28" i="7" s="1"/>
  <c r="TEF28" i="7" s="1"/>
  <c r="TEH28" i="7" s="1"/>
  <c r="TEJ28" i="7" s="1"/>
  <c r="TEL28" i="7" s="1"/>
  <c r="TEN28" i="7" s="1"/>
  <c r="TEP28" i="7" s="1"/>
  <c r="TER28" i="7" s="1"/>
  <c r="TET28" i="7" s="1"/>
  <c r="TEV28" i="7" s="1"/>
  <c r="TEX28" i="7" s="1"/>
  <c r="TEZ28" i="7" s="1"/>
  <c r="TFB28" i="7" s="1"/>
  <c r="TFD28" i="7" s="1"/>
  <c r="TFF28" i="7" s="1"/>
  <c r="TFH28" i="7" s="1"/>
  <c r="TFJ28" i="7" s="1"/>
  <c r="TFL28" i="7" s="1"/>
  <c r="TFN28" i="7" s="1"/>
  <c r="TFP28" i="7" s="1"/>
  <c r="TFR28" i="7" s="1"/>
  <c r="TFT28" i="7" s="1"/>
  <c r="TFV28" i="7" s="1"/>
  <c r="TFX28" i="7" s="1"/>
  <c r="TFZ28" i="7" s="1"/>
  <c r="TGB28" i="7" s="1"/>
  <c r="TGD28" i="7" s="1"/>
  <c r="TGF28" i="7" s="1"/>
  <c r="TGH28" i="7" s="1"/>
  <c r="TGJ28" i="7" s="1"/>
  <c r="TGL28" i="7" s="1"/>
  <c r="TGN28" i="7" s="1"/>
  <c r="TGP28" i="7" s="1"/>
  <c r="TGR28" i="7" s="1"/>
  <c r="TGT28" i="7" s="1"/>
  <c r="TGV28" i="7" s="1"/>
  <c r="TGX28" i="7" s="1"/>
  <c r="TGZ28" i="7" s="1"/>
  <c r="THB28" i="7" s="1"/>
  <c r="THD28" i="7" s="1"/>
  <c r="THF28" i="7" s="1"/>
  <c r="THH28" i="7" s="1"/>
  <c r="THJ28" i="7" s="1"/>
  <c r="THL28" i="7" s="1"/>
  <c r="THN28" i="7" s="1"/>
  <c r="THP28" i="7" s="1"/>
  <c r="THR28" i="7" s="1"/>
  <c r="THT28" i="7" s="1"/>
  <c r="THV28" i="7" s="1"/>
  <c r="THX28" i="7" s="1"/>
  <c r="THZ28" i="7" s="1"/>
  <c r="TIB28" i="7" s="1"/>
  <c r="TID28" i="7" s="1"/>
  <c r="TIF28" i="7" s="1"/>
  <c r="TIH28" i="7" s="1"/>
  <c r="TIJ28" i="7" s="1"/>
  <c r="TIL28" i="7" s="1"/>
  <c r="TIN28" i="7" s="1"/>
  <c r="TIP28" i="7" s="1"/>
  <c r="TIR28" i="7" s="1"/>
  <c r="TIT28" i="7" s="1"/>
  <c r="TIV28" i="7" s="1"/>
  <c r="TIX28" i="7" s="1"/>
  <c r="TIZ28" i="7" s="1"/>
  <c r="TJB28" i="7" s="1"/>
  <c r="TJD28" i="7" s="1"/>
  <c r="TJF28" i="7" s="1"/>
  <c r="TJH28" i="7" s="1"/>
  <c r="TJJ28" i="7" s="1"/>
  <c r="TJL28" i="7" s="1"/>
  <c r="TJN28" i="7" s="1"/>
  <c r="TJP28" i="7" s="1"/>
  <c r="TJR28" i="7" s="1"/>
  <c r="TJT28" i="7" s="1"/>
  <c r="TJV28" i="7" s="1"/>
  <c r="TJX28" i="7" s="1"/>
  <c r="TJZ28" i="7" s="1"/>
  <c r="TKB28" i="7" s="1"/>
  <c r="TKD28" i="7" s="1"/>
  <c r="TKF28" i="7" s="1"/>
  <c r="TKH28" i="7" s="1"/>
  <c r="TKJ28" i="7" s="1"/>
  <c r="TKL28" i="7" s="1"/>
  <c r="TKN28" i="7" s="1"/>
  <c r="TKP28" i="7" s="1"/>
  <c r="TKR28" i="7" s="1"/>
  <c r="TKT28" i="7" s="1"/>
  <c r="TKV28" i="7" s="1"/>
  <c r="TKX28" i="7" s="1"/>
  <c r="TKZ28" i="7" s="1"/>
  <c r="TLB28" i="7" s="1"/>
  <c r="TLD28" i="7" s="1"/>
  <c r="TLF28" i="7" s="1"/>
  <c r="TLH28" i="7" s="1"/>
  <c r="TLJ28" i="7" s="1"/>
  <c r="TLL28" i="7" s="1"/>
  <c r="TLN28" i="7" s="1"/>
  <c r="TLP28" i="7" s="1"/>
  <c r="TLR28" i="7" s="1"/>
  <c r="TLT28" i="7" s="1"/>
  <c r="TLV28" i="7" s="1"/>
  <c r="TLX28" i="7" s="1"/>
  <c r="TLZ28" i="7" s="1"/>
  <c r="TMB28" i="7" s="1"/>
  <c r="TMD28" i="7" s="1"/>
  <c r="TMF28" i="7" s="1"/>
  <c r="TMH28" i="7" s="1"/>
  <c r="TMJ28" i="7" s="1"/>
  <c r="TML28" i="7" s="1"/>
  <c r="TMN28" i="7" s="1"/>
  <c r="TMP28" i="7" s="1"/>
  <c r="TMR28" i="7" s="1"/>
  <c r="TMT28" i="7" s="1"/>
  <c r="TMV28" i="7" s="1"/>
  <c r="TMX28" i="7" s="1"/>
  <c r="TMZ28" i="7" s="1"/>
  <c r="TNB28" i="7" s="1"/>
  <c r="TND28" i="7" s="1"/>
  <c r="TNF28" i="7" s="1"/>
  <c r="TNH28" i="7" s="1"/>
  <c r="TNJ28" i="7" s="1"/>
  <c r="TNL28" i="7" s="1"/>
  <c r="TNN28" i="7" s="1"/>
  <c r="TNP28" i="7" s="1"/>
  <c r="TNR28" i="7" s="1"/>
  <c r="TNT28" i="7" s="1"/>
  <c r="TNV28" i="7" s="1"/>
  <c r="TNX28" i="7" s="1"/>
  <c r="TNZ28" i="7" s="1"/>
  <c r="TOB28" i="7" s="1"/>
  <c r="TOD28" i="7" s="1"/>
  <c r="TOF28" i="7" s="1"/>
  <c r="TOH28" i="7" s="1"/>
  <c r="TOJ28" i="7" s="1"/>
  <c r="TOL28" i="7" s="1"/>
  <c r="TON28" i="7" s="1"/>
  <c r="TOP28" i="7" s="1"/>
  <c r="TOR28" i="7" s="1"/>
  <c r="TOT28" i="7" s="1"/>
  <c r="TOV28" i="7" s="1"/>
  <c r="TOX28" i="7" s="1"/>
  <c r="TOZ28" i="7" s="1"/>
  <c r="TPB28" i="7" s="1"/>
  <c r="TPD28" i="7" s="1"/>
  <c r="TPF28" i="7" s="1"/>
  <c r="TPH28" i="7" s="1"/>
  <c r="TPJ28" i="7" s="1"/>
  <c r="TPL28" i="7" s="1"/>
  <c r="TPN28" i="7" s="1"/>
  <c r="TPP28" i="7" s="1"/>
  <c r="TPR28" i="7" s="1"/>
  <c r="TPT28" i="7" s="1"/>
  <c r="TPV28" i="7" s="1"/>
  <c r="TPX28" i="7" s="1"/>
  <c r="TPZ28" i="7" s="1"/>
  <c r="TQB28" i="7" s="1"/>
  <c r="TQD28" i="7" s="1"/>
  <c r="TQF28" i="7" s="1"/>
  <c r="TQH28" i="7" s="1"/>
  <c r="TQJ28" i="7" s="1"/>
  <c r="TQL28" i="7" s="1"/>
  <c r="TQN28" i="7" s="1"/>
  <c r="TQP28" i="7" s="1"/>
  <c r="TQR28" i="7" s="1"/>
  <c r="TQT28" i="7" s="1"/>
  <c r="TQV28" i="7" s="1"/>
  <c r="TQX28" i="7" s="1"/>
  <c r="TQZ28" i="7" s="1"/>
  <c r="TRB28" i="7" s="1"/>
  <c r="TRD28" i="7" s="1"/>
  <c r="TRF28" i="7" s="1"/>
  <c r="TRH28" i="7" s="1"/>
  <c r="TRJ28" i="7" s="1"/>
  <c r="TRL28" i="7" s="1"/>
  <c r="TRN28" i="7" s="1"/>
  <c r="TRP28" i="7" s="1"/>
  <c r="TRR28" i="7" s="1"/>
  <c r="TRT28" i="7" s="1"/>
  <c r="TRV28" i="7" s="1"/>
  <c r="TRX28" i="7" s="1"/>
  <c r="TRZ28" i="7" s="1"/>
  <c r="TSB28" i="7" s="1"/>
  <c r="TSD28" i="7" s="1"/>
  <c r="TSF28" i="7" s="1"/>
  <c r="TSH28" i="7" s="1"/>
  <c r="TSJ28" i="7" s="1"/>
  <c r="TSL28" i="7" s="1"/>
  <c r="TSN28" i="7" s="1"/>
  <c r="TSP28" i="7" s="1"/>
  <c r="TSR28" i="7" s="1"/>
  <c r="TST28" i="7" s="1"/>
  <c r="TSV28" i="7" s="1"/>
  <c r="TSX28" i="7" s="1"/>
  <c r="TSZ28" i="7" s="1"/>
  <c r="TTB28" i="7" s="1"/>
  <c r="TTD28" i="7" s="1"/>
  <c r="TTF28" i="7" s="1"/>
  <c r="TTH28" i="7" s="1"/>
  <c r="TTJ28" i="7" s="1"/>
  <c r="TTL28" i="7" s="1"/>
  <c r="TTN28" i="7" s="1"/>
  <c r="TTP28" i="7" s="1"/>
  <c r="TTR28" i="7" s="1"/>
  <c r="TTT28" i="7" s="1"/>
  <c r="TTV28" i="7" s="1"/>
  <c r="TTX28" i="7" s="1"/>
  <c r="TTZ28" i="7" s="1"/>
  <c r="TUB28" i="7" s="1"/>
  <c r="TUD28" i="7" s="1"/>
  <c r="TUF28" i="7" s="1"/>
  <c r="TUH28" i="7" s="1"/>
  <c r="TUJ28" i="7" s="1"/>
  <c r="TUL28" i="7" s="1"/>
  <c r="TUN28" i="7" s="1"/>
  <c r="TUP28" i="7" s="1"/>
  <c r="TUR28" i="7" s="1"/>
  <c r="TUT28" i="7" s="1"/>
  <c r="TUV28" i="7" s="1"/>
  <c r="TUX28" i="7" s="1"/>
  <c r="TUZ28" i="7" s="1"/>
  <c r="TVB28" i="7" s="1"/>
  <c r="TVD28" i="7" s="1"/>
  <c r="TVF28" i="7" s="1"/>
  <c r="TVH28" i="7" s="1"/>
  <c r="TVJ28" i="7" s="1"/>
  <c r="TVL28" i="7" s="1"/>
  <c r="TVN28" i="7" s="1"/>
  <c r="TVP28" i="7" s="1"/>
  <c r="TVR28" i="7" s="1"/>
  <c r="TVT28" i="7" s="1"/>
  <c r="TVV28" i="7" s="1"/>
  <c r="TVX28" i="7" s="1"/>
  <c r="TVZ28" i="7" s="1"/>
  <c r="TWB28" i="7" s="1"/>
  <c r="TWD28" i="7" s="1"/>
  <c r="TWF28" i="7" s="1"/>
  <c r="TWH28" i="7" s="1"/>
  <c r="TWJ28" i="7" s="1"/>
  <c r="TWL28" i="7" s="1"/>
  <c r="TWN28" i="7" s="1"/>
  <c r="TWP28" i="7" s="1"/>
  <c r="TWR28" i="7" s="1"/>
  <c r="TWT28" i="7" s="1"/>
  <c r="TWV28" i="7" s="1"/>
  <c r="TWX28" i="7" s="1"/>
  <c r="TWZ28" i="7" s="1"/>
  <c r="TXB28" i="7" s="1"/>
  <c r="TXD28" i="7" s="1"/>
  <c r="TXF28" i="7" s="1"/>
  <c r="TXH28" i="7" s="1"/>
  <c r="TXJ28" i="7" s="1"/>
  <c r="TXL28" i="7" s="1"/>
  <c r="TXN28" i="7" s="1"/>
  <c r="TXP28" i="7" s="1"/>
  <c r="TXR28" i="7" s="1"/>
  <c r="TXT28" i="7" s="1"/>
  <c r="TXV28" i="7" s="1"/>
  <c r="TXX28" i="7" s="1"/>
  <c r="TXZ28" i="7" s="1"/>
  <c r="TYB28" i="7" s="1"/>
  <c r="TYD28" i="7" s="1"/>
  <c r="TYF28" i="7" s="1"/>
  <c r="TYH28" i="7" s="1"/>
  <c r="TYJ28" i="7" s="1"/>
  <c r="TYL28" i="7" s="1"/>
  <c r="TYN28" i="7" s="1"/>
  <c r="TYP28" i="7" s="1"/>
  <c r="TYR28" i="7" s="1"/>
  <c r="TYT28" i="7" s="1"/>
  <c r="TYV28" i="7" s="1"/>
  <c r="TYX28" i="7" s="1"/>
  <c r="TYZ28" i="7" s="1"/>
  <c r="TZB28" i="7" s="1"/>
  <c r="TZD28" i="7" s="1"/>
  <c r="TZF28" i="7" s="1"/>
  <c r="TZH28" i="7" s="1"/>
  <c r="TZJ28" i="7" s="1"/>
  <c r="TZL28" i="7" s="1"/>
  <c r="TZN28" i="7" s="1"/>
  <c r="TZP28" i="7" s="1"/>
  <c r="TZR28" i="7" s="1"/>
  <c r="TZT28" i="7" s="1"/>
  <c r="TZV28" i="7" s="1"/>
  <c r="TZX28" i="7" s="1"/>
  <c r="TZZ28" i="7" s="1"/>
  <c r="UAB28" i="7" s="1"/>
  <c r="UAD28" i="7" s="1"/>
  <c r="UAF28" i="7" s="1"/>
  <c r="UAH28" i="7" s="1"/>
  <c r="UAJ28" i="7" s="1"/>
  <c r="UAL28" i="7" s="1"/>
  <c r="UAN28" i="7" s="1"/>
  <c r="UAP28" i="7" s="1"/>
  <c r="UAR28" i="7" s="1"/>
  <c r="UAT28" i="7" s="1"/>
  <c r="UAV28" i="7" s="1"/>
  <c r="UAX28" i="7" s="1"/>
  <c r="UAZ28" i="7" s="1"/>
  <c r="UBB28" i="7" s="1"/>
  <c r="UBD28" i="7" s="1"/>
  <c r="UBF28" i="7" s="1"/>
  <c r="UBH28" i="7" s="1"/>
  <c r="UBJ28" i="7" s="1"/>
  <c r="UBL28" i="7" s="1"/>
  <c r="UBN28" i="7" s="1"/>
  <c r="UBP28" i="7" s="1"/>
  <c r="UBR28" i="7" s="1"/>
  <c r="UBT28" i="7" s="1"/>
  <c r="UBV28" i="7" s="1"/>
  <c r="UBX28" i="7" s="1"/>
  <c r="UBZ28" i="7" s="1"/>
  <c r="UCB28" i="7" s="1"/>
  <c r="UCD28" i="7" s="1"/>
  <c r="UCF28" i="7" s="1"/>
  <c r="UCH28" i="7" s="1"/>
  <c r="UCJ28" i="7" s="1"/>
  <c r="UCL28" i="7" s="1"/>
  <c r="UCN28" i="7" s="1"/>
  <c r="UCP28" i="7" s="1"/>
  <c r="UCR28" i="7" s="1"/>
  <c r="UCT28" i="7" s="1"/>
  <c r="UCV28" i="7" s="1"/>
  <c r="UCX28" i="7" s="1"/>
  <c r="UCZ28" i="7" s="1"/>
  <c r="UDB28" i="7" s="1"/>
  <c r="UDD28" i="7" s="1"/>
  <c r="UDF28" i="7" s="1"/>
  <c r="UDH28" i="7" s="1"/>
  <c r="UDJ28" i="7" s="1"/>
  <c r="UDL28" i="7" s="1"/>
  <c r="UDN28" i="7" s="1"/>
  <c r="UDP28" i="7" s="1"/>
  <c r="UDR28" i="7" s="1"/>
  <c r="UDT28" i="7" s="1"/>
  <c r="UDV28" i="7" s="1"/>
  <c r="UDX28" i="7" s="1"/>
  <c r="UDZ28" i="7" s="1"/>
  <c r="UEB28" i="7" s="1"/>
  <c r="UED28" i="7" s="1"/>
  <c r="UEF28" i="7" s="1"/>
  <c r="UEH28" i="7" s="1"/>
  <c r="UEJ28" i="7" s="1"/>
  <c r="UEL28" i="7" s="1"/>
  <c r="UEN28" i="7" s="1"/>
  <c r="UEP28" i="7" s="1"/>
  <c r="UER28" i="7" s="1"/>
  <c r="UET28" i="7" s="1"/>
  <c r="UEV28" i="7" s="1"/>
  <c r="UEX28" i="7" s="1"/>
  <c r="UEZ28" i="7" s="1"/>
  <c r="UFB28" i="7" s="1"/>
  <c r="UFD28" i="7" s="1"/>
  <c r="UFF28" i="7" s="1"/>
  <c r="UFH28" i="7" s="1"/>
  <c r="UFJ28" i="7" s="1"/>
  <c r="UFL28" i="7" s="1"/>
  <c r="UFN28" i="7" s="1"/>
  <c r="UFP28" i="7" s="1"/>
  <c r="UFR28" i="7" s="1"/>
  <c r="UFT28" i="7" s="1"/>
  <c r="UFV28" i="7" s="1"/>
  <c r="UFX28" i="7" s="1"/>
  <c r="UFZ28" i="7" s="1"/>
  <c r="UGB28" i="7" s="1"/>
  <c r="UGD28" i="7" s="1"/>
  <c r="UGF28" i="7" s="1"/>
  <c r="UGH28" i="7" s="1"/>
  <c r="UGJ28" i="7" s="1"/>
  <c r="UGL28" i="7" s="1"/>
  <c r="UGN28" i="7" s="1"/>
  <c r="UGP28" i="7" s="1"/>
  <c r="UGR28" i="7" s="1"/>
  <c r="UGT28" i="7" s="1"/>
  <c r="UGV28" i="7" s="1"/>
  <c r="UGX28" i="7" s="1"/>
  <c r="UGZ28" i="7" s="1"/>
  <c r="UHB28" i="7" s="1"/>
  <c r="UHD28" i="7" s="1"/>
  <c r="UHF28" i="7" s="1"/>
  <c r="UHH28" i="7" s="1"/>
  <c r="UHJ28" i="7" s="1"/>
  <c r="UHL28" i="7" s="1"/>
  <c r="UHN28" i="7" s="1"/>
  <c r="UHP28" i="7" s="1"/>
  <c r="UHR28" i="7" s="1"/>
  <c r="UHT28" i="7" s="1"/>
  <c r="UHV28" i="7" s="1"/>
  <c r="UHX28" i="7" s="1"/>
  <c r="UHZ28" i="7" s="1"/>
  <c r="UIB28" i="7" s="1"/>
  <c r="UID28" i="7" s="1"/>
  <c r="UIF28" i="7" s="1"/>
  <c r="UIH28" i="7" s="1"/>
  <c r="UIJ28" i="7" s="1"/>
  <c r="UIL28" i="7" s="1"/>
  <c r="UIN28" i="7" s="1"/>
  <c r="UIP28" i="7" s="1"/>
  <c r="UIR28" i="7" s="1"/>
  <c r="UIT28" i="7" s="1"/>
  <c r="UIV28" i="7" s="1"/>
  <c r="UIX28" i="7" s="1"/>
  <c r="UIZ28" i="7" s="1"/>
  <c r="UJB28" i="7" s="1"/>
  <c r="UJD28" i="7" s="1"/>
  <c r="UJF28" i="7" s="1"/>
  <c r="UJH28" i="7" s="1"/>
  <c r="UJJ28" i="7" s="1"/>
  <c r="UJL28" i="7" s="1"/>
  <c r="UJN28" i="7" s="1"/>
  <c r="UJP28" i="7" s="1"/>
  <c r="UJR28" i="7" s="1"/>
  <c r="UJT28" i="7" s="1"/>
  <c r="UJV28" i="7" s="1"/>
  <c r="UJX28" i="7" s="1"/>
  <c r="UJZ28" i="7" s="1"/>
  <c r="UKB28" i="7" s="1"/>
  <c r="UKD28" i="7" s="1"/>
  <c r="UKF28" i="7" s="1"/>
  <c r="UKH28" i="7" s="1"/>
  <c r="UKJ28" i="7" s="1"/>
  <c r="UKL28" i="7" s="1"/>
  <c r="UKN28" i="7" s="1"/>
  <c r="UKP28" i="7" s="1"/>
  <c r="UKR28" i="7" s="1"/>
  <c r="UKT28" i="7" s="1"/>
  <c r="UKV28" i="7" s="1"/>
  <c r="UKX28" i="7" s="1"/>
  <c r="UKZ28" i="7" s="1"/>
  <c r="ULB28" i="7" s="1"/>
  <c r="ULD28" i="7" s="1"/>
  <c r="ULF28" i="7" s="1"/>
  <c r="ULH28" i="7" s="1"/>
  <c r="ULJ28" i="7" s="1"/>
  <c r="ULL28" i="7" s="1"/>
  <c r="ULN28" i="7" s="1"/>
  <c r="ULP28" i="7" s="1"/>
  <c r="ULR28" i="7" s="1"/>
  <c r="ULT28" i="7" s="1"/>
  <c r="ULV28" i="7" s="1"/>
  <c r="ULX28" i="7" s="1"/>
  <c r="ULZ28" i="7" s="1"/>
  <c r="UMB28" i="7" s="1"/>
  <c r="UMD28" i="7" s="1"/>
  <c r="UMF28" i="7" s="1"/>
  <c r="UMH28" i="7" s="1"/>
  <c r="UMJ28" i="7" s="1"/>
  <c r="UML28" i="7" s="1"/>
  <c r="UMN28" i="7" s="1"/>
  <c r="UMP28" i="7" s="1"/>
  <c r="UMR28" i="7" s="1"/>
  <c r="UMT28" i="7" s="1"/>
  <c r="UMV28" i="7" s="1"/>
  <c r="UMX28" i="7" s="1"/>
  <c r="UMZ28" i="7" s="1"/>
  <c r="UNB28" i="7" s="1"/>
  <c r="UND28" i="7" s="1"/>
  <c r="UNF28" i="7" s="1"/>
  <c r="UNH28" i="7" s="1"/>
  <c r="UNJ28" i="7" s="1"/>
  <c r="UNL28" i="7" s="1"/>
  <c r="UNN28" i="7" s="1"/>
  <c r="UNP28" i="7" s="1"/>
  <c r="UNR28" i="7" s="1"/>
  <c r="UNT28" i="7" s="1"/>
  <c r="UNV28" i="7" s="1"/>
  <c r="UNX28" i="7" s="1"/>
  <c r="UNZ28" i="7" s="1"/>
  <c r="UOB28" i="7" s="1"/>
  <c r="UOD28" i="7" s="1"/>
  <c r="UOF28" i="7" s="1"/>
  <c r="UOH28" i="7" s="1"/>
  <c r="UOJ28" i="7" s="1"/>
  <c r="UOL28" i="7" s="1"/>
  <c r="UON28" i="7" s="1"/>
  <c r="UOP28" i="7" s="1"/>
  <c r="UOR28" i="7" s="1"/>
  <c r="UOT28" i="7" s="1"/>
  <c r="UOV28" i="7" s="1"/>
  <c r="UOX28" i="7" s="1"/>
  <c r="UOZ28" i="7" s="1"/>
  <c r="UPB28" i="7" s="1"/>
  <c r="UPD28" i="7" s="1"/>
  <c r="UPF28" i="7" s="1"/>
  <c r="UPH28" i="7" s="1"/>
  <c r="UPJ28" i="7" s="1"/>
  <c r="UPL28" i="7" s="1"/>
  <c r="UPN28" i="7" s="1"/>
  <c r="UPP28" i="7" s="1"/>
  <c r="UPR28" i="7" s="1"/>
  <c r="UPT28" i="7" s="1"/>
  <c r="UPV28" i="7" s="1"/>
  <c r="UPX28" i="7" s="1"/>
  <c r="UPZ28" i="7" s="1"/>
  <c r="UQB28" i="7" s="1"/>
  <c r="UQD28" i="7" s="1"/>
  <c r="UQF28" i="7" s="1"/>
  <c r="UQH28" i="7" s="1"/>
  <c r="UQJ28" i="7" s="1"/>
  <c r="UQL28" i="7" s="1"/>
  <c r="UQN28" i="7" s="1"/>
  <c r="UQP28" i="7" s="1"/>
  <c r="UQR28" i="7" s="1"/>
  <c r="UQT28" i="7" s="1"/>
  <c r="UQV28" i="7" s="1"/>
  <c r="UQX28" i="7" s="1"/>
  <c r="UQZ28" i="7" s="1"/>
  <c r="URB28" i="7" s="1"/>
  <c r="URD28" i="7" s="1"/>
  <c r="URF28" i="7" s="1"/>
  <c r="URH28" i="7" s="1"/>
  <c r="URJ28" i="7" s="1"/>
  <c r="URL28" i="7" s="1"/>
  <c r="URN28" i="7" s="1"/>
  <c r="URP28" i="7" s="1"/>
  <c r="URR28" i="7" s="1"/>
  <c r="URT28" i="7" s="1"/>
  <c r="URV28" i="7" s="1"/>
  <c r="URX28" i="7" s="1"/>
  <c r="URZ28" i="7" s="1"/>
  <c r="USB28" i="7" s="1"/>
  <c r="USD28" i="7" s="1"/>
  <c r="USF28" i="7" s="1"/>
  <c r="USH28" i="7" s="1"/>
  <c r="USJ28" i="7" s="1"/>
  <c r="USL28" i="7" s="1"/>
  <c r="USN28" i="7" s="1"/>
  <c r="USP28" i="7" s="1"/>
  <c r="USR28" i="7" s="1"/>
  <c r="UST28" i="7" s="1"/>
  <c r="USV28" i="7" s="1"/>
  <c r="USX28" i="7" s="1"/>
  <c r="USZ28" i="7" s="1"/>
  <c r="UTB28" i="7" s="1"/>
  <c r="UTD28" i="7" s="1"/>
  <c r="UTF28" i="7" s="1"/>
  <c r="UTH28" i="7" s="1"/>
  <c r="UTJ28" i="7" s="1"/>
  <c r="UTL28" i="7" s="1"/>
  <c r="UTN28" i="7" s="1"/>
  <c r="UTP28" i="7" s="1"/>
  <c r="UTR28" i="7" s="1"/>
  <c r="UTT28" i="7" s="1"/>
  <c r="UTV28" i="7" s="1"/>
  <c r="UTX28" i="7" s="1"/>
  <c r="UTZ28" i="7" s="1"/>
  <c r="UUB28" i="7" s="1"/>
  <c r="UUD28" i="7" s="1"/>
  <c r="UUF28" i="7" s="1"/>
  <c r="UUH28" i="7" s="1"/>
  <c r="UUJ28" i="7" s="1"/>
  <c r="UUL28" i="7" s="1"/>
  <c r="UUN28" i="7" s="1"/>
  <c r="UUP28" i="7" s="1"/>
  <c r="UUR28" i="7" s="1"/>
  <c r="UUT28" i="7" s="1"/>
  <c r="UUV28" i="7" s="1"/>
  <c r="UUX28" i="7" s="1"/>
  <c r="UUZ28" i="7" s="1"/>
  <c r="UVB28" i="7" s="1"/>
  <c r="UVD28" i="7" s="1"/>
  <c r="UVF28" i="7" s="1"/>
  <c r="UVH28" i="7" s="1"/>
  <c r="UVJ28" i="7" s="1"/>
  <c r="UVL28" i="7" s="1"/>
  <c r="UVN28" i="7" s="1"/>
  <c r="UVP28" i="7" s="1"/>
  <c r="UVR28" i="7" s="1"/>
  <c r="UVT28" i="7" s="1"/>
  <c r="UVV28" i="7" s="1"/>
  <c r="UVX28" i="7" s="1"/>
  <c r="UVZ28" i="7" s="1"/>
  <c r="UWB28" i="7" s="1"/>
  <c r="UWD28" i="7" s="1"/>
  <c r="UWF28" i="7" s="1"/>
  <c r="UWH28" i="7" s="1"/>
  <c r="UWJ28" i="7" s="1"/>
  <c r="UWL28" i="7" s="1"/>
  <c r="UWN28" i="7" s="1"/>
  <c r="UWP28" i="7" s="1"/>
  <c r="UWR28" i="7" s="1"/>
  <c r="UWT28" i="7" s="1"/>
  <c r="UWV28" i="7" s="1"/>
  <c r="UWX28" i="7" s="1"/>
  <c r="UWZ28" i="7" s="1"/>
  <c r="UXB28" i="7" s="1"/>
  <c r="UXD28" i="7" s="1"/>
  <c r="UXF28" i="7" s="1"/>
  <c r="UXH28" i="7" s="1"/>
  <c r="UXJ28" i="7" s="1"/>
  <c r="UXL28" i="7" s="1"/>
  <c r="UXN28" i="7" s="1"/>
  <c r="UXP28" i="7" s="1"/>
  <c r="UXR28" i="7" s="1"/>
  <c r="UXT28" i="7" s="1"/>
  <c r="UXV28" i="7" s="1"/>
  <c r="UXX28" i="7" s="1"/>
  <c r="UXZ28" i="7" s="1"/>
  <c r="UYB28" i="7" s="1"/>
  <c r="UYD28" i="7" s="1"/>
  <c r="UYF28" i="7" s="1"/>
  <c r="UYH28" i="7" s="1"/>
  <c r="UYJ28" i="7" s="1"/>
  <c r="UYL28" i="7" s="1"/>
  <c r="UYN28" i="7" s="1"/>
  <c r="UYP28" i="7" s="1"/>
  <c r="UYR28" i="7" s="1"/>
  <c r="UYT28" i="7" s="1"/>
  <c r="UYV28" i="7" s="1"/>
  <c r="UYX28" i="7" s="1"/>
  <c r="UYZ28" i="7" s="1"/>
  <c r="UZB28" i="7" s="1"/>
  <c r="UZD28" i="7" s="1"/>
  <c r="UZF28" i="7" s="1"/>
  <c r="UZH28" i="7" s="1"/>
  <c r="UZJ28" i="7" s="1"/>
  <c r="UZL28" i="7" s="1"/>
  <c r="UZN28" i="7" s="1"/>
  <c r="UZP28" i="7" s="1"/>
  <c r="UZR28" i="7" s="1"/>
  <c r="UZT28" i="7" s="1"/>
  <c r="UZV28" i="7" s="1"/>
  <c r="UZX28" i="7" s="1"/>
  <c r="UZZ28" i="7" s="1"/>
  <c r="VAB28" i="7" s="1"/>
  <c r="VAD28" i="7" s="1"/>
  <c r="VAF28" i="7" s="1"/>
  <c r="VAH28" i="7" s="1"/>
  <c r="VAJ28" i="7" s="1"/>
  <c r="VAL28" i="7" s="1"/>
  <c r="VAN28" i="7" s="1"/>
  <c r="VAP28" i="7" s="1"/>
  <c r="VAR28" i="7" s="1"/>
  <c r="VAT28" i="7" s="1"/>
  <c r="VAV28" i="7" s="1"/>
  <c r="VAX28" i="7" s="1"/>
  <c r="VAZ28" i="7" s="1"/>
  <c r="VBB28" i="7" s="1"/>
  <c r="VBD28" i="7" s="1"/>
  <c r="VBF28" i="7" s="1"/>
  <c r="VBH28" i="7" s="1"/>
  <c r="VBJ28" i="7" s="1"/>
  <c r="VBL28" i="7" s="1"/>
  <c r="VBN28" i="7" s="1"/>
  <c r="VBP28" i="7" s="1"/>
  <c r="VBR28" i="7" s="1"/>
  <c r="VBT28" i="7" s="1"/>
  <c r="VBV28" i="7" s="1"/>
  <c r="VBX28" i="7" s="1"/>
  <c r="VBZ28" i="7" s="1"/>
  <c r="VCB28" i="7" s="1"/>
  <c r="VCD28" i="7" s="1"/>
  <c r="VCF28" i="7" s="1"/>
  <c r="VCH28" i="7" s="1"/>
  <c r="VCJ28" i="7" s="1"/>
  <c r="VCL28" i="7" s="1"/>
  <c r="VCN28" i="7" s="1"/>
  <c r="VCP28" i="7" s="1"/>
  <c r="VCR28" i="7" s="1"/>
  <c r="VCT28" i="7" s="1"/>
  <c r="VCV28" i="7" s="1"/>
  <c r="VCX28" i="7" s="1"/>
  <c r="VCZ28" i="7" s="1"/>
  <c r="VDB28" i="7" s="1"/>
  <c r="VDD28" i="7" s="1"/>
  <c r="VDF28" i="7" s="1"/>
  <c r="VDH28" i="7" s="1"/>
  <c r="VDJ28" i="7" s="1"/>
  <c r="VDL28" i="7" s="1"/>
  <c r="VDN28" i="7" s="1"/>
  <c r="VDP28" i="7" s="1"/>
  <c r="VDR28" i="7" s="1"/>
  <c r="VDT28" i="7" s="1"/>
  <c r="VDV28" i="7" s="1"/>
  <c r="VDX28" i="7" s="1"/>
  <c r="VDZ28" i="7" s="1"/>
  <c r="VEB28" i="7" s="1"/>
  <c r="VED28" i="7" s="1"/>
  <c r="VEF28" i="7" s="1"/>
  <c r="VEH28" i="7" s="1"/>
  <c r="VEJ28" i="7" s="1"/>
  <c r="VEL28" i="7" s="1"/>
  <c r="VEN28" i="7" s="1"/>
  <c r="VEP28" i="7" s="1"/>
  <c r="VER28" i="7" s="1"/>
  <c r="VET28" i="7" s="1"/>
  <c r="VEV28" i="7" s="1"/>
  <c r="VEX28" i="7" s="1"/>
  <c r="VEZ28" i="7" s="1"/>
  <c r="VFB28" i="7" s="1"/>
  <c r="VFD28" i="7" s="1"/>
  <c r="VFF28" i="7" s="1"/>
  <c r="VFH28" i="7" s="1"/>
  <c r="VFJ28" i="7" s="1"/>
  <c r="VFL28" i="7" s="1"/>
  <c r="VFN28" i="7" s="1"/>
  <c r="VFP28" i="7" s="1"/>
  <c r="VFR28" i="7" s="1"/>
  <c r="VFT28" i="7" s="1"/>
  <c r="VFV28" i="7" s="1"/>
  <c r="VFX28" i="7" s="1"/>
  <c r="VFZ28" i="7" s="1"/>
  <c r="VGB28" i="7" s="1"/>
  <c r="VGD28" i="7" s="1"/>
  <c r="VGF28" i="7" s="1"/>
  <c r="VGH28" i="7" s="1"/>
  <c r="VGJ28" i="7" s="1"/>
  <c r="VGL28" i="7" s="1"/>
  <c r="VGN28" i="7" s="1"/>
  <c r="VGP28" i="7" s="1"/>
  <c r="VGR28" i="7" s="1"/>
  <c r="VGT28" i="7" s="1"/>
  <c r="VGV28" i="7" s="1"/>
  <c r="VGX28" i="7" s="1"/>
  <c r="VGZ28" i="7" s="1"/>
  <c r="VHB28" i="7" s="1"/>
  <c r="VHD28" i="7" s="1"/>
  <c r="VHF28" i="7" s="1"/>
  <c r="VHH28" i="7" s="1"/>
  <c r="VHJ28" i="7" s="1"/>
  <c r="VHL28" i="7" s="1"/>
  <c r="VHN28" i="7" s="1"/>
  <c r="VHP28" i="7" s="1"/>
  <c r="VHR28" i="7" s="1"/>
  <c r="VHT28" i="7" s="1"/>
  <c r="VHV28" i="7" s="1"/>
  <c r="VHX28" i="7" s="1"/>
  <c r="VHZ28" i="7" s="1"/>
  <c r="VIB28" i="7" s="1"/>
  <c r="VID28" i="7" s="1"/>
  <c r="VIF28" i="7" s="1"/>
  <c r="VIH28" i="7" s="1"/>
  <c r="VIJ28" i="7" s="1"/>
  <c r="VIL28" i="7" s="1"/>
  <c r="VIN28" i="7" s="1"/>
  <c r="VIP28" i="7" s="1"/>
  <c r="VIR28" i="7" s="1"/>
  <c r="VIT28" i="7" s="1"/>
  <c r="VIV28" i="7" s="1"/>
  <c r="VIX28" i="7" s="1"/>
  <c r="VIZ28" i="7" s="1"/>
  <c r="VJB28" i="7" s="1"/>
  <c r="VJD28" i="7" s="1"/>
  <c r="VJF28" i="7" s="1"/>
  <c r="VJH28" i="7" s="1"/>
  <c r="VJJ28" i="7" s="1"/>
  <c r="VJL28" i="7" s="1"/>
  <c r="VJN28" i="7" s="1"/>
  <c r="VJP28" i="7" s="1"/>
  <c r="VJR28" i="7" s="1"/>
  <c r="VJT28" i="7" s="1"/>
  <c r="VJV28" i="7" s="1"/>
  <c r="VJX28" i="7" s="1"/>
  <c r="VJZ28" i="7" s="1"/>
  <c r="VKB28" i="7" s="1"/>
  <c r="VKD28" i="7" s="1"/>
  <c r="VKF28" i="7" s="1"/>
  <c r="VKH28" i="7" s="1"/>
  <c r="VKJ28" i="7" s="1"/>
  <c r="VKL28" i="7" s="1"/>
  <c r="VKN28" i="7" s="1"/>
  <c r="VKP28" i="7" s="1"/>
  <c r="VKR28" i="7" s="1"/>
  <c r="VKT28" i="7" s="1"/>
  <c r="VKV28" i="7" s="1"/>
  <c r="VKX28" i="7" s="1"/>
  <c r="VKZ28" i="7" s="1"/>
  <c r="VLB28" i="7" s="1"/>
  <c r="VLD28" i="7" s="1"/>
  <c r="VLF28" i="7" s="1"/>
  <c r="VLH28" i="7" s="1"/>
  <c r="VLJ28" i="7" s="1"/>
  <c r="VLL28" i="7" s="1"/>
  <c r="VLN28" i="7" s="1"/>
  <c r="VLP28" i="7" s="1"/>
  <c r="VLR28" i="7" s="1"/>
  <c r="VLT28" i="7" s="1"/>
  <c r="VLV28" i="7" s="1"/>
  <c r="VLX28" i="7" s="1"/>
  <c r="VLZ28" i="7" s="1"/>
  <c r="VMB28" i="7" s="1"/>
  <c r="VMD28" i="7" s="1"/>
  <c r="VMF28" i="7" s="1"/>
  <c r="VMH28" i="7" s="1"/>
  <c r="VMJ28" i="7" s="1"/>
  <c r="VML28" i="7" s="1"/>
  <c r="VMN28" i="7" s="1"/>
  <c r="VMP28" i="7" s="1"/>
  <c r="VMR28" i="7" s="1"/>
  <c r="VMT28" i="7" s="1"/>
  <c r="VMV28" i="7" s="1"/>
  <c r="VMX28" i="7" s="1"/>
  <c r="VMZ28" i="7" s="1"/>
  <c r="VNB28" i="7" s="1"/>
  <c r="VND28" i="7" s="1"/>
  <c r="VNF28" i="7" s="1"/>
  <c r="VNH28" i="7" s="1"/>
  <c r="VNJ28" i="7" s="1"/>
  <c r="VNL28" i="7" s="1"/>
  <c r="VNN28" i="7" s="1"/>
  <c r="VNP28" i="7" s="1"/>
  <c r="VNR28" i="7" s="1"/>
  <c r="VNT28" i="7" s="1"/>
  <c r="VNV28" i="7" s="1"/>
  <c r="VNX28" i="7" s="1"/>
  <c r="VNZ28" i="7" s="1"/>
  <c r="VOB28" i="7" s="1"/>
  <c r="VOD28" i="7" s="1"/>
  <c r="VOF28" i="7" s="1"/>
  <c r="VOH28" i="7" s="1"/>
  <c r="VOJ28" i="7" s="1"/>
  <c r="VOL28" i="7" s="1"/>
  <c r="VON28" i="7" s="1"/>
  <c r="VOP28" i="7" s="1"/>
  <c r="VOR28" i="7" s="1"/>
  <c r="VOT28" i="7" s="1"/>
  <c r="VOV28" i="7" s="1"/>
  <c r="VOX28" i="7" s="1"/>
  <c r="VOZ28" i="7" s="1"/>
  <c r="VPB28" i="7" s="1"/>
  <c r="VPD28" i="7" s="1"/>
  <c r="VPF28" i="7" s="1"/>
  <c r="VPH28" i="7" s="1"/>
  <c r="VPJ28" i="7" s="1"/>
  <c r="VPL28" i="7" s="1"/>
  <c r="VPN28" i="7" s="1"/>
  <c r="VPP28" i="7" s="1"/>
  <c r="VPR28" i="7" s="1"/>
  <c r="VPT28" i="7" s="1"/>
  <c r="VPV28" i="7" s="1"/>
  <c r="VPX28" i="7" s="1"/>
  <c r="VPZ28" i="7" s="1"/>
  <c r="VQB28" i="7" s="1"/>
  <c r="VQD28" i="7" s="1"/>
  <c r="VQF28" i="7" s="1"/>
  <c r="VQH28" i="7" s="1"/>
  <c r="VQJ28" i="7" s="1"/>
  <c r="VQL28" i="7" s="1"/>
  <c r="VQN28" i="7" s="1"/>
  <c r="VQP28" i="7" s="1"/>
  <c r="VQR28" i="7" s="1"/>
  <c r="VQT28" i="7" s="1"/>
  <c r="VQV28" i="7" s="1"/>
  <c r="VQX28" i="7" s="1"/>
  <c r="VQZ28" i="7" s="1"/>
  <c r="VRB28" i="7" s="1"/>
  <c r="VRD28" i="7" s="1"/>
  <c r="VRF28" i="7" s="1"/>
  <c r="VRH28" i="7" s="1"/>
  <c r="VRJ28" i="7" s="1"/>
  <c r="VRL28" i="7" s="1"/>
  <c r="VRN28" i="7" s="1"/>
  <c r="VRP28" i="7" s="1"/>
  <c r="VRR28" i="7" s="1"/>
  <c r="VRT28" i="7" s="1"/>
  <c r="VRV28" i="7" s="1"/>
  <c r="VRX28" i="7" s="1"/>
  <c r="VRZ28" i="7" s="1"/>
  <c r="VSB28" i="7" s="1"/>
  <c r="VSD28" i="7" s="1"/>
  <c r="VSF28" i="7" s="1"/>
  <c r="VSH28" i="7" s="1"/>
  <c r="VSJ28" i="7" s="1"/>
  <c r="VSL28" i="7" s="1"/>
  <c r="VSN28" i="7" s="1"/>
  <c r="VSP28" i="7" s="1"/>
  <c r="VSR28" i="7" s="1"/>
  <c r="VST28" i="7" s="1"/>
  <c r="VSV28" i="7" s="1"/>
  <c r="VSX28" i="7" s="1"/>
  <c r="VSZ28" i="7" s="1"/>
  <c r="VTB28" i="7" s="1"/>
  <c r="VTD28" i="7" s="1"/>
  <c r="VTF28" i="7" s="1"/>
  <c r="VTH28" i="7" s="1"/>
  <c r="VTJ28" i="7" s="1"/>
  <c r="VTL28" i="7" s="1"/>
  <c r="VTN28" i="7" s="1"/>
  <c r="VTP28" i="7" s="1"/>
  <c r="VTR28" i="7" s="1"/>
  <c r="VTT28" i="7" s="1"/>
  <c r="VTV28" i="7" s="1"/>
  <c r="VTX28" i="7" s="1"/>
  <c r="VTZ28" i="7" s="1"/>
  <c r="VUB28" i="7" s="1"/>
  <c r="VUD28" i="7" s="1"/>
  <c r="VUF28" i="7" s="1"/>
  <c r="VUH28" i="7" s="1"/>
  <c r="VUJ28" i="7" s="1"/>
  <c r="VUL28" i="7" s="1"/>
  <c r="VUN28" i="7" s="1"/>
  <c r="VUP28" i="7" s="1"/>
  <c r="VUR28" i="7" s="1"/>
  <c r="VUT28" i="7" s="1"/>
  <c r="VUV28" i="7" s="1"/>
  <c r="VUX28" i="7" s="1"/>
  <c r="VUZ28" i="7" s="1"/>
  <c r="VVB28" i="7" s="1"/>
  <c r="VVD28" i="7" s="1"/>
  <c r="VVF28" i="7" s="1"/>
  <c r="VVH28" i="7" s="1"/>
  <c r="VVJ28" i="7" s="1"/>
  <c r="VVL28" i="7" s="1"/>
  <c r="VVN28" i="7" s="1"/>
  <c r="VVP28" i="7" s="1"/>
  <c r="VVR28" i="7" s="1"/>
  <c r="VVT28" i="7" s="1"/>
  <c r="VVV28" i="7" s="1"/>
  <c r="VVX28" i="7" s="1"/>
  <c r="VVZ28" i="7" s="1"/>
  <c r="VWB28" i="7" s="1"/>
  <c r="VWD28" i="7" s="1"/>
  <c r="VWF28" i="7" s="1"/>
  <c r="VWH28" i="7" s="1"/>
  <c r="VWJ28" i="7" s="1"/>
  <c r="VWL28" i="7" s="1"/>
  <c r="VWN28" i="7" s="1"/>
  <c r="VWP28" i="7" s="1"/>
  <c r="VWR28" i="7" s="1"/>
  <c r="VWT28" i="7" s="1"/>
  <c r="VWV28" i="7" s="1"/>
  <c r="VWX28" i="7" s="1"/>
  <c r="VWZ28" i="7" s="1"/>
  <c r="VXB28" i="7" s="1"/>
  <c r="VXD28" i="7" s="1"/>
  <c r="VXF28" i="7" s="1"/>
  <c r="VXH28" i="7" s="1"/>
  <c r="VXJ28" i="7" s="1"/>
  <c r="VXL28" i="7" s="1"/>
  <c r="VXN28" i="7" s="1"/>
  <c r="VXP28" i="7" s="1"/>
  <c r="VXR28" i="7" s="1"/>
  <c r="VXT28" i="7" s="1"/>
  <c r="VXV28" i="7" s="1"/>
  <c r="VXX28" i="7" s="1"/>
  <c r="VXZ28" i="7" s="1"/>
  <c r="VYB28" i="7" s="1"/>
  <c r="VYD28" i="7" s="1"/>
  <c r="VYF28" i="7" s="1"/>
  <c r="VYH28" i="7" s="1"/>
  <c r="VYJ28" i="7" s="1"/>
  <c r="VYL28" i="7" s="1"/>
  <c r="VYN28" i="7" s="1"/>
  <c r="VYP28" i="7" s="1"/>
  <c r="VYR28" i="7" s="1"/>
  <c r="VYT28" i="7" s="1"/>
  <c r="VYV28" i="7" s="1"/>
  <c r="VYX28" i="7" s="1"/>
  <c r="VYZ28" i="7" s="1"/>
  <c r="VZB28" i="7" s="1"/>
  <c r="VZD28" i="7" s="1"/>
  <c r="VZF28" i="7" s="1"/>
  <c r="VZH28" i="7" s="1"/>
  <c r="VZJ28" i="7" s="1"/>
  <c r="VZL28" i="7" s="1"/>
  <c r="VZN28" i="7" s="1"/>
  <c r="VZP28" i="7" s="1"/>
  <c r="VZR28" i="7" s="1"/>
  <c r="VZT28" i="7" s="1"/>
  <c r="VZV28" i="7" s="1"/>
  <c r="VZX28" i="7" s="1"/>
  <c r="VZZ28" i="7" s="1"/>
  <c r="WAB28" i="7" s="1"/>
  <c r="WAD28" i="7" s="1"/>
  <c r="WAF28" i="7" s="1"/>
  <c r="WAH28" i="7" s="1"/>
  <c r="WAJ28" i="7" s="1"/>
  <c r="WAL28" i="7" s="1"/>
  <c r="WAN28" i="7" s="1"/>
  <c r="WAP28" i="7" s="1"/>
  <c r="WAR28" i="7" s="1"/>
  <c r="WAT28" i="7" s="1"/>
  <c r="WAV28" i="7" s="1"/>
  <c r="WAX28" i="7" s="1"/>
  <c r="WAZ28" i="7" s="1"/>
  <c r="WBB28" i="7" s="1"/>
  <c r="WBD28" i="7" s="1"/>
  <c r="WBF28" i="7" s="1"/>
  <c r="WBH28" i="7" s="1"/>
  <c r="WBJ28" i="7" s="1"/>
  <c r="WBL28" i="7" s="1"/>
  <c r="WBN28" i="7" s="1"/>
  <c r="WBP28" i="7" s="1"/>
  <c r="WBR28" i="7" s="1"/>
  <c r="WBT28" i="7" s="1"/>
  <c r="WBV28" i="7" s="1"/>
  <c r="WBX28" i="7" s="1"/>
  <c r="WBZ28" i="7" s="1"/>
  <c r="WCB28" i="7" s="1"/>
  <c r="WCD28" i="7" s="1"/>
  <c r="WCF28" i="7" s="1"/>
  <c r="WCH28" i="7" s="1"/>
  <c r="WCJ28" i="7" s="1"/>
  <c r="WCL28" i="7" s="1"/>
  <c r="WCN28" i="7" s="1"/>
  <c r="WCP28" i="7" s="1"/>
  <c r="WCR28" i="7" s="1"/>
  <c r="WCT28" i="7" s="1"/>
  <c r="WCV28" i="7" s="1"/>
  <c r="WCX28" i="7" s="1"/>
  <c r="WCZ28" i="7" s="1"/>
  <c r="WDB28" i="7" s="1"/>
  <c r="WDD28" i="7" s="1"/>
  <c r="WDF28" i="7" s="1"/>
  <c r="WDH28" i="7" s="1"/>
  <c r="WDJ28" i="7" s="1"/>
  <c r="WDL28" i="7" s="1"/>
  <c r="WDN28" i="7" s="1"/>
  <c r="WDP28" i="7" s="1"/>
  <c r="WDR28" i="7" s="1"/>
  <c r="WDT28" i="7" s="1"/>
  <c r="WDV28" i="7" s="1"/>
  <c r="WDX28" i="7" s="1"/>
  <c r="WDZ28" i="7" s="1"/>
  <c r="WEB28" i="7" s="1"/>
  <c r="WED28" i="7" s="1"/>
  <c r="WEF28" i="7" s="1"/>
  <c r="WEH28" i="7" s="1"/>
  <c r="WEJ28" i="7" s="1"/>
  <c r="WEL28" i="7" s="1"/>
  <c r="WEN28" i="7" s="1"/>
  <c r="WEP28" i="7" s="1"/>
  <c r="WER28" i="7" s="1"/>
  <c r="WET28" i="7" s="1"/>
  <c r="WEV28" i="7" s="1"/>
  <c r="WEX28" i="7" s="1"/>
  <c r="WEZ28" i="7" s="1"/>
  <c r="WFB28" i="7" s="1"/>
  <c r="WFD28" i="7" s="1"/>
  <c r="WFF28" i="7" s="1"/>
  <c r="WFH28" i="7" s="1"/>
  <c r="WFJ28" i="7" s="1"/>
  <c r="WFL28" i="7" s="1"/>
  <c r="WFN28" i="7" s="1"/>
  <c r="WFP28" i="7" s="1"/>
  <c r="WFR28" i="7" s="1"/>
  <c r="WFT28" i="7" s="1"/>
  <c r="WFV28" i="7" s="1"/>
  <c r="WFX28" i="7" s="1"/>
  <c r="WFZ28" i="7" s="1"/>
  <c r="WGB28" i="7" s="1"/>
  <c r="WGD28" i="7" s="1"/>
  <c r="WGF28" i="7" s="1"/>
  <c r="WGH28" i="7" s="1"/>
  <c r="WGJ28" i="7" s="1"/>
  <c r="WGL28" i="7" s="1"/>
  <c r="WGN28" i="7" s="1"/>
  <c r="WGP28" i="7" s="1"/>
  <c r="WGR28" i="7" s="1"/>
  <c r="WGT28" i="7" s="1"/>
  <c r="WGV28" i="7" s="1"/>
  <c r="WGX28" i="7" s="1"/>
  <c r="WGZ28" i="7" s="1"/>
  <c r="WHB28" i="7" s="1"/>
  <c r="WHD28" i="7" s="1"/>
  <c r="WHF28" i="7" s="1"/>
  <c r="WHH28" i="7" s="1"/>
  <c r="WHJ28" i="7" s="1"/>
  <c r="WHL28" i="7" s="1"/>
  <c r="WHN28" i="7" s="1"/>
  <c r="WHP28" i="7" s="1"/>
  <c r="WHR28" i="7" s="1"/>
  <c r="WHT28" i="7" s="1"/>
  <c r="WHV28" i="7" s="1"/>
  <c r="WHX28" i="7" s="1"/>
  <c r="WHZ28" i="7" s="1"/>
  <c r="WIB28" i="7" s="1"/>
  <c r="WID28" i="7" s="1"/>
  <c r="WIF28" i="7" s="1"/>
  <c r="WIH28" i="7" s="1"/>
  <c r="WIJ28" i="7" s="1"/>
  <c r="WIL28" i="7" s="1"/>
  <c r="WIN28" i="7" s="1"/>
  <c r="WIP28" i="7" s="1"/>
  <c r="WIR28" i="7" s="1"/>
  <c r="WIT28" i="7" s="1"/>
  <c r="WIV28" i="7" s="1"/>
  <c r="WIX28" i="7" s="1"/>
  <c r="WIZ28" i="7" s="1"/>
  <c r="WJB28" i="7" s="1"/>
  <c r="WJD28" i="7" s="1"/>
  <c r="WJF28" i="7" s="1"/>
  <c r="WJH28" i="7" s="1"/>
  <c r="WJJ28" i="7" s="1"/>
  <c r="WJL28" i="7" s="1"/>
  <c r="WJN28" i="7" s="1"/>
  <c r="WJP28" i="7" s="1"/>
  <c r="WJR28" i="7" s="1"/>
  <c r="WJT28" i="7" s="1"/>
  <c r="WJV28" i="7" s="1"/>
  <c r="WJX28" i="7" s="1"/>
  <c r="WJZ28" i="7" s="1"/>
  <c r="WKB28" i="7" s="1"/>
  <c r="WKD28" i="7" s="1"/>
  <c r="WKF28" i="7" s="1"/>
  <c r="WKH28" i="7" s="1"/>
  <c r="WKJ28" i="7" s="1"/>
  <c r="WKL28" i="7" s="1"/>
  <c r="WKN28" i="7" s="1"/>
  <c r="WKP28" i="7" s="1"/>
  <c r="WKR28" i="7" s="1"/>
  <c r="WKT28" i="7" s="1"/>
  <c r="WKV28" i="7" s="1"/>
  <c r="WKX28" i="7" s="1"/>
  <c r="WKZ28" i="7" s="1"/>
  <c r="WLB28" i="7" s="1"/>
  <c r="WLD28" i="7" s="1"/>
  <c r="WLF28" i="7" s="1"/>
  <c r="WLH28" i="7" s="1"/>
  <c r="WLJ28" i="7" s="1"/>
  <c r="WLL28" i="7" s="1"/>
  <c r="WLN28" i="7" s="1"/>
  <c r="WLP28" i="7" s="1"/>
  <c r="WLR28" i="7" s="1"/>
  <c r="WLT28" i="7" s="1"/>
  <c r="WLV28" i="7" s="1"/>
  <c r="WLX28" i="7" s="1"/>
  <c r="WLZ28" i="7" s="1"/>
  <c r="WMB28" i="7" s="1"/>
  <c r="WMD28" i="7" s="1"/>
  <c r="WMF28" i="7" s="1"/>
  <c r="WMH28" i="7" s="1"/>
  <c r="WMJ28" i="7" s="1"/>
  <c r="WML28" i="7" s="1"/>
  <c r="WMN28" i="7" s="1"/>
  <c r="WMP28" i="7" s="1"/>
  <c r="WMR28" i="7" s="1"/>
  <c r="WMT28" i="7" s="1"/>
  <c r="WMV28" i="7" s="1"/>
  <c r="WMX28" i="7" s="1"/>
  <c r="WMZ28" i="7" s="1"/>
  <c r="WNB28" i="7" s="1"/>
  <c r="WND28" i="7" s="1"/>
  <c r="WNF28" i="7" s="1"/>
  <c r="WNH28" i="7" s="1"/>
  <c r="WNJ28" i="7" s="1"/>
  <c r="WNL28" i="7" s="1"/>
  <c r="WNN28" i="7" s="1"/>
  <c r="WNP28" i="7" s="1"/>
  <c r="WNR28" i="7" s="1"/>
  <c r="WNT28" i="7" s="1"/>
  <c r="WNV28" i="7" s="1"/>
  <c r="WNX28" i="7" s="1"/>
  <c r="WNZ28" i="7" s="1"/>
  <c r="WOB28" i="7" s="1"/>
  <c r="WOD28" i="7" s="1"/>
  <c r="WOF28" i="7" s="1"/>
  <c r="WOH28" i="7" s="1"/>
  <c r="WOJ28" i="7" s="1"/>
  <c r="WOL28" i="7" s="1"/>
  <c r="WON28" i="7" s="1"/>
  <c r="WOP28" i="7" s="1"/>
  <c r="WOR28" i="7" s="1"/>
  <c r="WOT28" i="7" s="1"/>
  <c r="WOV28" i="7" s="1"/>
  <c r="WOX28" i="7" s="1"/>
  <c r="WOZ28" i="7" s="1"/>
  <c r="WPB28" i="7" s="1"/>
  <c r="WPD28" i="7" s="1"/>
  <c r="WPF28" i="7" s="1"/>
  <c r="WPH28" i="7" s="1"/>
  <c r="WPJ28" i="7" s="1"/>
  <c r="WPL28" i="7" s="1"/>
  <c r="WPN28" i="7" s="1"/>
  <c r="WPP28" i="7" s="1"/>
  <c r="WPR28" i="7" s="1"/>
  <c r="WPT28" i="7" s="1"/>
  <c r="WPV28" i="7" s="1"/>
  <c r="WPX28" i="7" s="1"/>
  <c r="WPZ28" i="7" s="1"/>
  <c r="WQB28" i="7" s="1"/>
  <c r="WQD28" i="7" s="1"/>
  <c r="WQF28" i="7" s="1"/>
  <c r="WQH28" i="7" s="1"/>
  <c r="WQJ28" i="7" s="1"/>
  <c r="WQL28" i="7" s="1"/>
  <c r="WQN28" i="7" s="1"/>
  <c r="WQP28" i="7" s="1"/>
  <c r="WQR28" i="7" s="1"/>
  <c r="WQT28" i="7" s="1"/>
  <c r="WQV28" i="7" s="1"/>
  <c r="WQX28" i="7" s="1"/>
  <c r="WQZ28" i="7" s="1"/>
  <c r="WRB28" i="7" s="1"/>
  <c r="WRD28" i="7" s="1"/>
  <c r="WRF28" i="7" s="1"/>
  <c r="WRH28" i="7" s="1"/>
  <c r="WRJ28" i="7" s="1"/>
  <c r="WRL28" i="7" s="1"/>
  <c r="WRN28" i="7" s="1"/>
  <c r="WRP28" i="7" s="1"/>
  <c r="WRR28" i="7" s="1"/>
  <c r="WRT28" i="7" s="1"/>
  <c r="WRV28" i="7" s="1"/>
  <c r="WRX28" i="7" s="1"/>
  <c r="WRZ28" i="7" s="1"/>
  <c r="WSB28" i="7" s="1"/>
  <c r="WSD28" i="7" s="1"/>
  <c r="WSF28" i="7" s="1"/>
  <c r="WSH28" i="7" s="1"/>
  <c r="WSJ28" i="7" s="1"/>
  <c r="WSL28" i="7" s="1"/>
  <c r="WSN28" i="7" s="1"/>
  <c r="WSP28" i="7" s="1"/>
  <c r="WSR28" i="7" s="1"/>
  <c r="WST28" i="7" s="1"/>
  <c r="WSV28" i="7" s="1"/>
  <c r="WSX28" i="7" s="1"/>
  <c r="WSZ28" i="7" s="1"/>
  <c r="WTB28" i="7" s="1"/>
  <c r="WTD28" i="7" s="1"/>
  <c r="WTF28" i="7" s="1"/>
  <c r="WTH28" i="7" s="1"/>
  <c r="WTJ28" i="7" s="1"/>
  <c r="WTL28" i="7" s="1"/>
  <c r="WTN28" i="7" s="1"/>
  <c r="WTP28" i="7" s="1"/>
  <c r="WTR28" i="7" s="1"/>
  <c r="WTT28" i="7" s="1"/>
  <c r="WTV28" i="7" s="1"/>
  <c r="WTX28" i="7" s="1"/>
  <c r="WTZ28" i="7" s="1"/>
  <c r="WUB28" i="7" s="1"/>
  <c r="WUD28" i="7" s="1"/>
  <c r="WUF28" i="7" s="1"/>
  <c r="WUH28" i="7" s="1"/>
  <c r="WUJ28" i="7" s="1"/>
  <c r="WUL28" i="7" s="1"/>
  <c r="WUN28" i="7" s="1"/>
  <c r="WUP28" i="7" s="1"/>
  <c r="WUR28" i="7" s="1"/>
  <c r="WUT28" i="7" s="1"/>
  <c r="WUV28" i="7" s="1"/>
  <c r="WUX28" i="7" s="1"/>
  <c r="WUZ28" i="7" s="1"/>
  <c r="WVB28" i="7" s="1"/>
  <c r="WVD28" i="7" s="1"/>
  <c r="WVF28" i="7" s="1"/>
  <c r="WVH28" i="7" s="1"/>
  <c r="WVJ28" i="7" s="1"/>
  <c r="WVL28" i="7" s="1"/>
  <c r="WVN28" i="7" s="1"/>
  <c r="WVP28" i="7" s="1"/>
  <c r="WVR28" i="7" s="1"/>
  <c r="WVT28" i="7" s="1"/>
  <c r="WVV28" i="7" s="1"/>
  <c r="WVX28" i="7" s="1"/>
  <c r="WVZ28" i="7" s="1"/>
  <c r="WWB28" i="7" s="1"/>
  <c r="WWD28" i="7" s="1"/>
  <c r="WWF28" i="7" s="1"/>
  <c r="WWH28" i="7" s="1"/>
  <c r="WWJ28" i="7" s="1"/>
  <c r="WWL28" i="7" s="1"/>
  <c r="WWN28" i="7" s="1"/>
  <c r="WWP28" i="7" s="1"/>
  <c r="WWR28" i="7" s="1"/>
  <c r="WWT28" i="7" s="1"/>
  <c r="WWV28" i="7" s="1"/>
  <c r="WWX28" i="7" s="1"/>
  <c r="WWZ28" i="7" s="1"/>
  <c r="WXB28" i="7" s="1"/>
  <c r="WXD28" i="7" s="1"/>
  <c r="WXF28" i="7" s="1"/>
  <c r="WXH28" i="7" s="1"/>
  <c r="WXJ28" i="7" s="1"/>
  <c r="WXL28" i="7" s="1"/>
  <c r="WXN28" i="7" s="1"/>
  <c r="WXP28" i="7" s="1"/>
  <c r="WXR28" i="7" s="1"/>
  <c r="WXT28" i="7" s="1"/>
  <c r="WXV28" i="7" s="1"/>
  <c r="WXX28" i="7" s="1"/>
  <c r="WXZ28" i="7" s="1"/>
  <c r="WYB28" i="7" s="1"/>
  <c r="WYD28" i="7" s="1"/>
  <c r="WYF28" i="7" s="1"/>
  <c r="WYH28" i="7" s="1"/>
  <c r="WYJ28" i="7" s="1"/>
  <c r="WYL28" i="7" s="1"/>
  <c r="WYN28" i="7" s="1"/>
  <c r="WYP28" i="7" s="1"/>
  <c r="WYR28" i="7" s="1"/>
  <c r="WYT28" i="7" s="1"/>
  <c r="WYV28" i="7" s="1"/>
  <c r="WYX28" i="7" s="1"/>
  <c r="WYZ28" i="7" s="1"/>
  <c r="WZB28" i="7" s="1"/>
  <c r="WZD28" i="7" s="1"/>
  <c r="WZF28" i="7" s="1"/>
  <c r="WZH28" i="7" s="1"/>
  <c r="WZJ28" i="7" s="1"/>
  <c r="WZL28" i="7" s="1"/>
  <c r="WZN28" i="7" s="1"/>
  <c r="WZP28" i="7" s="1"/>
  <c r="WZR28" i="7" s="1"/>
  <c r="WZT28" i="7" s="1"/>
  <c r="WZV28" i="7" s="1"/>
  <c r="WZX28" i="7" s="1"/>
  <c r="WZZ28" i="7" s="1"/>
  <c r="XAB28" i="7" s="1"/>
  <c r="XAD28" i="7" s="1"/>
  <c r="XAF28" i="7" s="1"/>
  <c r="XAH28" i="7" s="1"/>
  <c r="XAJ28" i="7" s="1"/>
  <c r="XAL28" i="7" s="1"/>
  <c r="XAN28" i="7" s="1"/>
  <c r="XAP28" i="7" s="1"/>
  <c r="XAR28" i="7" s="1"/>
  <c r="XAT28" i="7" s="1"/>
  <c r="XAV28" i="7" s="1"/>
  <c r="XAX28" i="7" s="1"/>
  <c r="XAZ28" i="7" s="1"/>
  <c r="XBB28" i="7" s="1"/>
  <c r="XBD28" i="7" s="1"/>
  <c r="XBF28" i="7" s="1"/>
  <c r="XBH28" i="7" s="1"/>
  <c r="XBJ28" i="7" s="1"/>
  <c r="XBL28" i="7" s="1"/>
  <c r="XBN28" i="7" s="1"/>
  <c r="XBP28" i="7" s="1"/>
  <c r="XBR28" i="7" s="1"/>
  <c r="XBT28" i="7" s="1"/>
  <c r="XBV28" i="7" s="1"/>
  <c r="XBX28" i="7" s="1"/>
  <c r="XBZ28" i="7" s="1"/>
  <c r="XCB28" i="7" s="1"/>
  <c r="XCD28" i="7" s="1"/>
  <c r="XCF28" i="7" s="1"/>
  <c r="XCH28" i="7" s="1"/>
  <c r="XCJ28" i="7" s="1"/>
  <c r="XCL28" i="7" s="1"/>
  <c r="XCN28" i="7" s="1"/>
  <c r="XCP28" i="7" s="1"/>
  <c r="XCR28" i="7" s="1"/>
  <c r="XCT28" i="7" s="1"/>
  <c r="XCV28" i="7" s="1"/>
  <c r="XCX28" i="7" s="1"/>
  <c r="XCZ28" i="7" s="1"/>
  <c r="XDB28" i="7" s="1"/>
  <c r="XDD28" i="7" s="1"/>
  <c r="XDF28" i="7" s="1"/>
  <c r="XDH28" i="7" s="1"/>
  <c r="XDJ28" i="7" s="1"/>
  <c r="XDL28" i="7" s="1"/>
  <c r="XDN28" i="7" s="1"/>
  <c r="XDP28" i="7" s="1"/>
  <c r="XDR28" i="7" s="1"/>
  <c r="XDT28" i="7" s="1"/>
  <c r="XDV28" i="7" s="1"/>
  <c r="XDX28" i="7" s="1"/>
  <c r="XDZ28" i="7" s="1"/>
  <c r="XEB28" i="7" s="1"/>
  <c r="XED28" i="7" s="1"/>
  <c r="XEF28" i="7" s="1"/>
  <c r="XEH28" i="7" s="1"/>
  <c r="XEJ28" i="7" s="1"/>
  <c r="XEL28" i="7" s="1"/>
  <c r="XEN28" i="7" s="1"/>
  <c r="XEP28" i="7" s="1"/>
  <c r="XER28" i="7" s="1"/>
  <c r="XET28" i="7" s="1"/>
  <c r="XEV28" i="7" s="1"/>
  <c r="XEX28" i="7" s="1"/>
  <c r="XEZ28" i="7" s="1"/>
  <c r="XFB28" i="7" s="1"/>
  <c r="XFD28" i="7" s="1"/>
  <c r="C7" i="7"/>
  <c r="E52" i="7"/>
  <c r="G52" i="7" s="1"/>
  <c r="I52" i="7" s="1"/>
  <c r="K52" i="7" s="1"/>
  <c r="M52" i="7" s="1"/>
  <c r="O52" i="7" s="1"/>
  <c r="Q52" i="7" s="1"/>
  <c r="S52" i="7" s="1"/>
  <c r="U52" i="7" s="1"/>
  <c r="W52" i="7" s="1"/>
  <c r="C5" i="7"/>
  <c r="C9" i="7" s="1"/>
  <c r="E4" i="8"/>
  <c r="B5" i="8"/>
  <c r="E5" i="8" s="1"/>
  <c r="B4" i="8"/>
  <c r="AB226" i="20"/>
  <c r="AD186" i="20"/>
  <c r="AD185" i="20"/>
  <c r="AD184" i="20"/>
  <c r="AD183" i="20"/>
  <c r="AD182" i="20"/>
  <c r="M945" i="3"/>
  <c r="E34" i="4" l="1"/>
  <c r="E36" i="4"/>
  <c r="E9" i="4"/>
  <c r="E5" i="4"/>
  <c r="E7" i="4"/>
  <c r="E47" i="4"/>
  <c r="E48" i="4"/>
  <c r="E50" i="4"/>
  <c r="E87" i="4"/>
  <c r="E91" i="4"/>
  <c r="J30" i="4"/>
  <c r="K30" i="4"/>
  <c r="G4" i="4"/>
  <c r="H4" i="4" s="1"/>
  <c r="I30" i="4"/>
  <c r="C53" i="4"/>
  <c r="E53" i="4" s="1"/>
  <c r="C52" i="4"/>
  <c r="E52" i="4" s="1"/>
  <c r="C76" i="4"/>
  <c r="E76" i="4" s="1"/>
  <c r="C94" i="4"/>
  <c r="E94" i="4" s="1"/>
  <c r="AA931" i="3"/>
  <c r="AA933" i="3"/>
  <c r="AA932" i="3"/>
  <c r="AC888" i="3" l="1"/>
  <c r="AC887" i="3"/>
  <c r="Z804" i="3"/>
  <c r="G738" i="3"/>
  <c r="G737" i="3"/>
  <c r="G736" i="3"/>
  <c r="G735" i="3"/>
  <c r="G734" i="3"/>
  <c r="G733" i="3"/>
  <c r="G732" i="3"/>
  <c r="G731" i="3"/>
  <c r="G730" i="3"/>
  <c r="G729" i="3"/>
  <c r="G728" i="3"/>
  <c r="AO642" i="3"/>
  <c r="AO641" i="3"/>
  <c r="AO640" i="3"/>
  <c r="AO639" i="3"/>
  <c r="AO638" i="3"/>
  <c r="O638" i="3"/>
  <c r="O639" i="3"/>
  <c r="O640" i="3"/>
  <c r="O641" i="3"/>
  <c r="O642" i="3"/>
  <c r="R637" i="3"/>
  <c r="O637" i="3"/>
  <c r="AM568" i="3"/>
  <c r="Q568" i="3"/>
  <c r="AM567" i="3"/>
  <c r="AM566" i="3"/>
  <c r="Q567" i="3"/>
  <c r="Q566" i="3"/>
  <c r="G6" i="7" l="1"/>
  <c r="S36" i="4"/>
  <c r="G15" i="22"/>
  <c r="J9" i="22"/>
  <c r="M944" i="3"/>
  <c r="M942" i="3"/>
  <c r="I6" i="7" l="1"/>
  <c r="AG441" i="3"/>
  <c r="AF417" i="3"/>
  <c r="R66" i="4" l="1"/>
  <c r="R67" i="4"/>
  <c r="R68" i="4"/>
  <c r="K6" i="7" l="1"/>
  <c r="AD67" i="15"/>
  <c r="Y67" i="15"/>
  <c r="A104" i="11" l="1"/>
  <c r="C101" i="11"/>
  <c r="C102" i="11"/>
  <c r="C103" i="11"/>
  <c r="C104" i="11"/>
  <c r="B101" i="11"/>
  <c r="B102" i="11"/>
  <c r="B103" i="11"/>
  <c r="B104" i="11"/>
  <c r="C88" i="11"/>
  <c r="C92" i="11"/>
  <c r="C95" i="11"/>
  <c r="B88" i="11"/>
  <c r="B92" i="11"/>
  <c r="B95" i="11"/>
  <c r="A70" i="11"/>
  <c r="C67" i="11"/>
  <c r="C68" i="11"/>
  <c r="C69" i="11"/>
  <c r="B67" i="11"/>
  <c r="B68" i="11"/>
  <c r="B69" i="11"/>
  <c r="A62" i="11"/>
  <c r="A54" i="11"/>
  <c r="A38" i="11"/>
  <c r="A26" i="11"/>
  <c r="C35" i="11"/>
  <c r="C37" i="11"/>
  <c r="B35" i="11"/>
  <c r="B37" i="11"/>
  <c r="C24" i="11"/>
  <c r="C25" i="11"/>
  <c r="C26" i="11"/>
  <c r="B25" i="11"/>
  <c r="B26" i="11"/>
  <c r="D70" i="4"/>
  <c r="C54" i="11"/>
  <c r="B54" i="11"/>
  <c r="M6" i="7" l="1"/>
  <c r="AV109" i="20"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O6" i="7" l="1"/>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F36" i="13" s="1"/>
  <c r="B36" i="13"/>
  <c r="C36" i="13" s="1"/>
  <c r="H24" i="13"/>
  <c r="E24" i="13"/>
  <c r="B24" i="13"/>
  <c r="AW110" i="20" l="1"/>
  <c r="V28" i="23"/>
  <c r="AB28" i="23"/>
  <c r="AH28" i="23"/>
  <c r="AN28" i="23"/>
  <c r="P28" i="23"/>
  <c r="Q6" i="7" l="1"/>
  <c r="J28" i="23"/>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6" i="7" l="1"/>
  <c r="S15" i="23"/>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K54" i="7" l="1"/>
  <c r="M54" i="7" s="1"/>
  <c r="O54" i="7" s="1"/>
  <c r="Q54" i="7" s="1"/>
  <c r="S54" i="7" s="1"/>
  <c r="U54" i="7" s="1"/>
  <c r="W54" i="7" s="1"/>
  <c r="Y54" i="7" s="1"/>
  <c r="U6" i="7"/>
  <c r="BA500" i="3"/>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AI28" i="7" s="1"/>
  <c r="AK28" i="7" s="1"/>
  <c r="AM28" i="7" s="1"/>
  <c r="AO28" i="7" s="1"/>
  <c r="AQ28" i="7" s="1"/>
  <c r="AS28" i="7" s="1"/>
  <c r="AU28" i="7" s="1"/>
  <c r="AW28" i="7" s="1"/>
  <c r="AY28" i="7" s="1"/>
  <c r="BA28" i="7" s="1"/>
  <c r="BC28" i="7" s="1"/>
  <c r="BE28" i="7" s="1"/>
  <c r="BG28" i="7" s="1"/>
  <c r="BI28" i="7" s="1"/>
  <c r="BK28" i="7" s="1"/>
  <c r="BM28" i="7" s="1"/>
  <c r="BO28" i="7" s="1"/>
  <c r="BQ28" i="7" s="1"/>
  <c r="BS28" i="7" s="1"/>
  <c r="BU28" i="7" s="1"/>
  <c r="BW28" i="7" s="1"/>
  <c r="BY28" i="7" s="1"/>
  <c r="CA28" i="7" s="1"/>
  <c r="CC28" i="7" s="1"/>
  <c r="CE28" i="7" s="1"/>
  <c r="CG28" i="7" s="1"/>
  <c r="CI28" i="7" s="1"/>
  <c r="CK28" i="7" s="1"/>
  <c r="CM28" i="7" s="1"/>
  <c r="CO28" i="7" s="1"/>
  <c r="CQ28" i="7" s="1"/>
  <c r="CS28" i="7" s="1"/>
  <c r="CU28" i="7" s="1"/>
  <c r="CW28" i="7" s="1"/>
  <c r="CY28" i="7" s="1"/>
  <c r="DA28" i="7" s="1"/>
  <c r="DC28" i="7" s="1"/>
  <c r="DE28" i="7" s="1"/>
  <c r="DG28" i="7" s="1"/>
  <c r="DI28" i="7" s="1"/>
  <c r="DK28" i="7" s="1"/>
  <c r="DM28" i="7" s="1"/>
  <c r="DO28" i="7" s="1"/>
  <c r="DQ28" i="7" s="1"/>
  <c r="DS28" i="7" s="1"/>
  <c r="DU28" i="7" s="1"/>
  <c r="DW28" i="7" s="1"/>
  <c r="DY28" i="7" s="1"/>
  <c r="EA28" i="7" s="1"/>
  <c r="EC28" i="7" s="1"/>
  <c r="EE28" i="7" s="1"/>
  <c r="EG28" i="7" s="1"/>
  <c r="EI28" i="7" s="1"/>
  <c r="EK28" i="7" s="1"/>
  <c r="EM28" i="7" s="1"/>
  <c r="EO28" i="7" s="1"/>
  <c r="EQ28" i="7" s="1"/>
  <c r="ES28" i="7" s="1"/>
  <c r="EU28" i="7" s="1"/>
  <c r="EW28" i="7" s="1"/>
  <c r="EY28" i="7" s="1"/>
  <c r="FA28" i="7" s="1"/>
  <c r="FC28" i="7" s="1"/>
  <c r="FE28" i="7" s="1"/>
  <c r="FG28" i="7" s="1"/>
  <c r="FI28" i="7" s="1"/>
  <c r="FK28" i="7" s="1"/>
  <c r="FM28" i="7" s="1"/>
  <c r="FO28" i="7" s="1"/>
  <c r="FQ28" i="7" s="1"/>
  <c r="FS28" i="7" s="1"/>
  <c r="FU28" i="7" s="1"/>
  <c r="FW28" i="7" s="1"/>
  <c r="FY28" i="7" s="1"/>
  <c r="GA28" i="7" s="1"/>
  <c r="GC28" i="7" s="1"/>
  <c r="GE28" i="7" s="1"/>
  <c r="GG28" i="7" s="1"/>
  <c r="GI28" i="7" s="1"/>
  <c r="GK28" i="7" s="1"/>
  <c r="GM28" i="7" s="1"/>
  <c r="GO28" i="7" s="1"/>
  <c r="GQ28" i="7" s="1"/>
  <c r="GS28" i="7" s="1"/>
  <c r="GU28" i="7" s="1"/>
  <c r="GW28" i="7" s="1"/>
  <c r="GY28" i="7" s="1"/>
  <c r="HA28" i="7" s="1"/>
  <c r="HC28" i="7" s="1"/>
  <c r="HE28" i="7" s="1"/>
  <c r="HG28" i="7" s="1"/>
  <c r="HI28" i="7" s="1"/>
  <c r="HK28" i="7" s="1"/>
  <c r="HM28" i="7" s="1"/>
  <c r="HO28" i="7" s="1"/>
  <c r="HQ28" i="7" s="1"/>
  <c r="HS28" i="7" s="1"/>
  <c r="HU28" i="7" s="1"/>
  <c r="HW28" i="7" s="1"/>
  <c r="HY28" i="7" s="1"/>
  <c r="IA28" i="7" s="1"/>
  <c r="IC28" i="7" s="1"/>
  <c r="IE28" i="7" s="1"/>
  <c r="IG28" i="7" s="1"/>
  <c r="II28" i="7" s="1"/>
  <c r="IK28" i="7" s="1"/>
  <c r="IM28" i="7" s="1"/>
  <c r="IO28" i="7" s="1"/>
  <c r="IQ28" i="7" s="1"/>
  <c r="IS28" i="7" s="1"/>
  <c r="IU28" i="7" s="1"/>
  <c r="IW28" i="7" s="1"/>
  <c r="IY28" i="7" s="1"/>
  <c r="JA28" i="7" s="1"/>
  <c r="JC28" i="7" s="1"/>
  <c r="JE28" i="7" s="1"/>
  <c r="JG28" i="7" s="1"/>
  <c r="JI28" i="7" s="1"/>
  <c r="JK28" i="7" s="1"/>
  <c r="JM28" i="7" s="1"/>
  <c r="JO28" i="7" s="1"/>
  <c r="JQ28" i="7" s="1"/>
  <c r="JS28" i="7" s="1"/>
  <c r="JU28" i="7" s="1"/>
  <c r="JW28" i="7" s="1"/>
  <c r="JY28" i="7" s="1"/>
  <c r="KA28" i="7" s="1"/>
  <c r="KC28" i="7" s="1"/>
  <c r="KE28" i="7" s="1"/>
  <c r="KG28" i="7" s="1"/>
  <c r="KI28" i="7" s="1"/>
  <c r="KK28" i="7" s="1"/>
  <c r="KM28" i="7" s="1"/>
  <c r="KO28" i="7" s="1"/>
  <c r="KQ28" i="7" s="1"/>
  <c r="KS28" i="7" s="1"/>
  <c r="KU28" i="7" s="1"/>
  <c r="KW28" i="7" s="1"/>
  <c r="KY28" i="7" s="1"/>
  <c r="LA28" i="7" s="1"/>
  <c r="LC28" i="7" s="1"/>
  <c r="LE28" i="7" s="1"/>
  <c r="LG28" i="7" s="1"/>
  <c r="LI28" i="7" s="1"/>
  <c r="LK28" i="7" s="1"/>
  <c r="LM28" i="7" s="1"/>
  <c r="LO28" i="7" s="1"/>
  <c r="LQ28" i="7" s="1"/>
  <c r="LS28" i="7" s="1"/>
  <c r="LU28" i="7" s="1"/>
  <c r="LW28" i="7" s="1"/>
  <c r="LY28" i="7" s="1"/>
  <c r="MA28" i="7" s="1"/>
  <c r="MC28" i="7" s="1"/>
  <c r="ME28" i="7" s="1"/>
  <c r="MG28" i="7" s="1"/>
  <c r="MI28" i="7" s="1"/>
  <c r="MK28" i="7" s="1"/>
  <c r="MM28" i="7" s="1"/>
  <c r="MO28" i="7" s="1"/>
  <c r="MQ28" i="7" s="1"/>
  <c r="MS28" i="7" s="1"/>
  <c r="MU28" i="7" s="1"/>
  <c r="MW28" i="7" s="1"/>
  <c r="MY28" i="7" s="1"/>
  <c r="NA28" i="7" s="1"/>
  <c r="NC28" i="7" s="1"/>
  <c r="NE28" i="7" s="1"/>
  <c r="NG28" i="7" s="1"/>
  <c r="NI28" i="7" s="1"/>
  <c r="NK28" i="7" s="1"/>
  <c r="NM28" i="7" s="1"/>
  <c r="NO28" i="7" s="1"/>
  <c r="NQ28" i="7" s="1"/>
  <c r="NS28" i="7" s="1"/>
  <c r="NU28" i="7" s="1"/>
  <c r="NW28" i="7" s="1"/>
  <c r="NY28" i="7" s="1"/>
  <c r="OA28" i="7" s="1"/>
  <c r="OC28" i="7" s="1"/>
  <c r="OE28" i="7" s="1"/>
  <c r="OG28" i="7" s="1"/>
  <c r="OI28" i="7" s="1"/>
  <c r="OK28" i="7" s="1"/>
  <c r="OM28" i="7" s="1"/>
  <c r="OO28" i="7" s="1"/>
  <c r="OQ28" i="7" s="1"/>
  <c r="OS28" i="7" s="1"/>
  <c r="OU28" i="7" s="1"/>
  <c r="OW28" i="7" s="1"/>
  <c r="OY28" i="7" s="1"/>
  <c r="PA28" i="7" s="1"/>
  <c r="PC28" i="7" s="1"/>
  <c r="PE28" i="7" s="1"/>
  <c r="PG28" i="7" s="1"/>
  <c r="PI28" i="7" s="1"/>
  <c r="PK28" i="7" s="1"/>
  <c r="PM28" i="7" s="1"/>
  <c r="PO28" i="7" s="1"/>
  <c r="PQ28" i="7" s="1"/>
  <c r="PS28" i="7" s="1"/>
  <c r="PU28" i="7" s="1"/>
  <c r="PW28" i="7" s="1"/>
  <c r="PY28" i="7" s="1"/>
  <c r="QA28" i="7" s="1"/>
  <c r="QC28" i="7" s="1"/>
  <c r="QE28" i="7" s="1"/>
  <c r="QG28" i="7" s="1"/>
  <c r="QI28" i="7" s="1"/>
  <c r="QK28" i="7" s="1"/>
  <c r="QM28" i="7" s="1"/>
  <c r="QO28" i="7" s="1"/>
  <c r="QQ28" i="7" s="1"/>
  <c r="QS28" i="7" s="1"/>
  <c r="QU28" i="7" s="1"/>
  <c r="QW28" i="7" s="1"/>
  <c r="QY28" i="7" s="1"/>
  <c r="RA28" i="7" s="1"/>
  <c r="RC28" i="7" s="1"/>
  <c r="RE28" i="7" s="1"/>
  <c r="RG28" i="7" s="1"/>
  <c r="RI28" i="7" s="1"/>
  <c r="RK28" i="7" s="1"/>
  <c r="RM28" i="7" s="1"/>
  <c r="RO28" i="7" s="1"/>
  <c r="RQ28" i="7" s="1"/>
  <c r="RS28" i="7" s="1"/>
  <c r="RU28" i="7" s="1"/>
  <c r="RW28" i="7" s="1"/>
  <c r="RY28" i="7" s="1"/>
  <c r="SA28" i="7" s="1"/>
  <c r="SC28" i="7" s="1"/>
  <c r="SE28" i="7" s="1"/>
  <c r="SG28" i="7" s="1"/>
  <c r="SI28" i="7" s="1"/>
  <c r="SK28" i="7" s="1"/>
  <c r="SM28" i="7" s="1"/>
  <c r="SO28" i="7" s="1"/>
  <c r="SQ28" i="7" s="1"/>
  <c r="SS28" i="7" s="1"/>
  <c r="SU28" i="7" s="1"/>
  <c r="SW28" i="7" s="1"/>
  <c r="SY28" i="7" s="1"/>
  <c r="TA28" i="7" s="1"/>
  <c r="TC28" i="7" s="1"/>
  <c r="TE28" i="7" s="1"/>
  <c r="TG28" i="7" s="1"/>
  <c r="TI28" i="7" s="1"/>
  <c r="TK28" i="7" s="1"/>
  <c r="TM28" i="7" s="1"/>
  <c r="TO28" i="7" s="1"/>
  <c r="TQ28" i="7" s="1"/>
  <c r="TS28" i="7" s="1"/>
  <c r="TU28" i="7" s="1"/>
  <c r="TW28" i="7" s="1"/>
  <c r="TY28" i="7" s="1"/>
  <c r="UA28" i="7" s="1"/>
  <c r="UC28" i="7" s="1"/>
  <c r="UE28" i="7" s="1"/>
  <c r="UG28" i="7" s="1"/>
  <c r="UI28" i="7" s="1"/>
  <c r="UK28" i="7" s="1"/>
  <c r="UM28" i="7" s="1"/>
  <c r="UO28" i="7" s="1"/>
  <c r="UQ28" i="7" s="1"/>
  <c r="US28" i="7" s="1"/>
  <c r="UU28" i="7" s="1"/>
  <c r="UW28" i="7" s="1"/>
  <c r="UY28" i="7" s="1"/>
  <c r="VA28" i="7" s="1"/>
  <c r="VC28" i="7" s="1"/>
  <c r="VE28" i="7" s="1"/>
  <c r="VG28" i="7" s="1"/>
  <c r="VI28" i="7" s="1"/>
  <c r="VK28" i="7" s="1"/>
  <c r="VM28" i="7" s="1"/>
  <c r="VO28" i="7" s="1"/>
  <c r="VQ28" i="7" s="1"/>
  <c r="VS28" i="7" s="1"/>
  <c r="VU28" i="7" s="1"/>
  <c r="VW28" i="7" s="1"/>
  <c r="VY28" i="7" s="1"/>
  <c r="WA28" i="7" s="1"/>
  <c r="WC28" i="7" s="1"/>
  <c r="WE28" i="7" s="1"/>
  <c r="WG28" i="7" s="1"/>
  <c r="WI28" i="7" s="1"/>
  <c r="WK28" i="7" s="1"/>
  <c r="WM28" i="7" s="1"/>
  <c r="WO28" i="7" s="1"/>
  <c r="WQ28" i="7" s="1"/>
  <c r="WS28" i="7" s="1"/>
  <c r="WU28" i="7" s="1"/>
  <c r="WW28" i="7" s="1"/>
  <c r="WY28" i="7" s="1"/>
  <c r="XA28" i="7" s="1"/>
  <c r="XC28" i="7" s="1"/>
  <c r="XE28" i="7" s="1"/>
  <c r="XG28" i="7" s="1"/>
  <c r="XI28" i="7" s="1"/>
  <c r="XK28" i="7" s="1"/>
  <c r="XM28" i="7" s="1"/>
  <c r="XO28" i="7" s="1"/>
  <c r="XQ28" i="7" s="1"/>
  <c r="XS28" i="7" s="1"/>
  <c r="XU28" i="7" s="1"/>
  <c r="XW28" i="7" s="1"/>
  <c r="XY28" i="7" s="1"/>
  <c r="YA28" i="7" s="1"/>
  <c r="YC28" i="7" s="1"/>
  <c r="YE28" i="7" s="1"/>
  <c r="YG28" i="7" s="1"/>
  <c r="YI28" i="7" s="1"/>
  <c r="YK28" i="7" s="1"/>
  <c r="YM28" i="7" s="1"/>
  <c r="YO28" i="7" s="1"/>
  <c r="YQ28" i="7" s="1"/>
  <c r="YS28" i="7" s="1"/>
  <c r="YU28" i="7" s="1"/>
  <c r="YW28" i="7" s="1"/>
  <c r="YY28" i="7" s="1"/>
  <c r="ZA28" i="7" s="1"/>
  <c r="ZC28" i="7" s="1"/>
  <c r="ZE28" i="7" s="1"/>
  <c r="ZG28" i="7" s="1"/>
  <c r="ZI28" i="7" s="1"/>
  <c r="ZK28" i="7" s="1"/>
  <c r="ZM28" i="7" s="1"/>
  <c r="ZO28" i="7" s="1"/>
  <c r="ZQ28" i="7" s="1"/>
  <c r="ZS28" i="7" s="1"/>
  <c r="ZU28" i="7" s="1"/>
  <c r="ZW28" i="7" s="1"/>
  <c r="ZY28" i="7" s="1"/>
  <c r="AAA28" i="7" s="1"/>
  <c r="AAC28" i="7" s="1"/>
  <c r="AAE28" i="7" s="1"/>
  <c r="AAG28" i="7" s="1"/>
  <c r="AAI28" i="7" s="1"/>
  <c r="AAK28" i="7" s="1"/>
  <c r="AAM28" i="7" s="1"/>
  <c r="AAO28" i="7" s="1"/>
  <c r="AAQ28" i="7" s="1"/>
  <c r="AAS28" i="7" s="1"/>
  <c r="AAU28" i="7" s="1"/>
  <c r="AAW28" i="7" s="1"/>
  <c r="AAY28" i="7" s="1"/>
  <c r="ABA28" i="7" s="1"/>
  <c r="ABC28" i="7" s="1"/>
  <c r="ABE28" i="7" s="1"/>
  <c r="ABG28" i="7" s="1"/>
  <c r="ABI28" i="7" s="1"/>
  <c r="ABK28" i="7" s="1"/>
  <c r="ABM28" i="7" s="1"/>
  <c r="ABO28" i="7" s="1"/>
  <c r="ABQ28" i="7" s="1"/>
  <c r="ABS28" i="7" s="1"/>
  <c r="ABU28" i="7" s="1"/>
  <c r="ABW28" i="7" s="1"/>
  <c r="ABY28" i="7" s="1"/>
  <c r="ACA28" i="7" s="1"/>
  <c r="ACC28" i="7" s="1"/>
  <c r="ACE28" i="7" s="1"/>
  <c r="ACG28" i="7" s="1"/>
  <c r="ACI28" i="7" s="1"/>
  <c r="ACK28" i="7" s="1"/>
  <c r="ACM28" i="7" s="1"/>
  <c r="ACO28" i="7" s="1"/>
  <c r="ACQ28" i="7" s="1"/>
  <c r="ACS28" i="7" s="1"/>
  <c r="ACU28" i="7" s="1"/>
  <c r="ACW28" i="7" s="1"/>
  <c r="ACY28" i="7" s="1"/>
  <c r="ADA28" i="7" s="1"/>
  <c r="ADC28" i="7" s="1"/>
  <c r="ADE28" i="7" s="1"/>
  <c r="ADG28" i="7" s="1"/>
  <c r="ADI28" i="7" s="1"/>
  <c r="ADK28" i="7" s="1"/>
  <c r="ADM28" i="7" s="1"/>
  <c r="ADO28" i="7" s="1"/>
  <c r="ADQ28" i="7" s="1"/>
  <c r="ADS28" i="7" s="1"/>
  <c r="ADU28" i="7" s="1"/>
  <c r="ADW28" i="7" s="1"/>
  <c r="ADY28" i="7" s="1"/>
  <c r="AEA28" i="7" s="1"/>
  <c r="AEC28" i="7" s="1"/>
  <c r="AEE28" i="7" s="1"/>
  <c r="AEG28" i="7" s="1"/>
  <c r="AEI28" i="7" s="1"/>
  <c r="AEK28" i="7" s="1"/>
  <c r="AEM28" i="7" s="1"/>
  <c r="AEO28" i="7" s="1"/>
  <c r="AEQ28" i="7" s="1"/>
  <c r="AES28" i="7" s="1"/>
  <c r="AEU28" i="7" s="1"/>
  <c r="AEW28" i="7" s="1"/>
  <c r="AEY28" i="7" s="1"/>
  <c r="AFA28" i="7" s="1"/>
  <c r="AFC28" i="7" s="1"/>
  <c r="AFE28" i="7" s="1"/>
  <c r="AFG28" i="7" s="1"/>
  <c r="AFI28" i="7" s="1"/>
  <c r="AFK28" i="7" s="1"/>
  <c r="AFM28" i="7" s="1"/>
  <c r="AFO28" i="7" s="1"/>
  <c r="AFQ28" i="7" s="1"/>
  <c r="AFS28" i="7" s="1"/>
  <c r="AFU28" i="7" s="1"/>
  <c r="AFW28" i="7" s="1"/>
  <c r="AFY28" i="7" s="1"/>
  <c r="AGA28" i="7" s="1"/>
  <c r="AGC28" i="7" s="1"/>
  <c r="AGE28" i="7" s="1"/>
  <c r="AGG28" i="7" s="1"/>
  <c r="AGI28" i="7" s="1"/>
  <c r="AGK28" i="7" s="1"/>
  <c r="AGM28" i="7" s="1"/>
  <c r="AGO28" i="7" s="1"/>
  <c r="AGQ28" i="7" s="1"/>
  <c r="AGS28" i="7" s="1"/>
  <c r="AGU28" i="7" s="1"/>
  <c r="AGW28" i="7" s="1"/>
  <c r="AGY28" i="7" s="1"/>
  <c r="AHA28" i="7" s="1"/>
  <c r="AHC28" i="7" s="1"/>
  <c r="AHE28" i="7" s="1"/>
  <c r="AHG28" i="7" s="1"/>
  <c r="AHI28" i="7" s="1"/>
  <c r="AHK28" i="7" s="1"/>
  <c r="AHM28" i="7" s="1"/>
  <c r="AHO28" i="7" s="1"/>
  <c r="AHQ28" i="7" s="1"/>
  <c r="AHS28" i="7" s="1"/>
  <c r="AHU28" i="7" s="1"/>
  <c r="AHW28" i="7" s="1"/>
  <c r="AHY28" i="7" s="1"/>
  <c r="AIA28" i="7" s="1"/>
  <c r="AIC28" i="7" s="1"/>
  <c r="AIE28" i="7" s="1"/>
  <c r="AIG28" i="7" s="1"/>
  <c r="AII28" i="7" s="1"/>
  <c r="AIK28" i="7" s="1"/>
  <c r="AIM28" i="7" s="1"/>
  <c r="AIO28" i="7" s="1"/>
  <c r="AIQ28" i="7" s="1"/>
  <c r="AIS28" i="7" s="1"/>
  <c r="AIU28" i="7" s="1"/>
  <c r="AIW28" i="7" s="1"/>
  <c r="AIY28" i="7" s="1"/>
  <c r="AJA28" i="7" s="1"/>
  <c r="AJC28" i="7" s="1"/>
  <c r="AJE28" i="7" s="1"/>
  <c r="AJG28" i="7" s="1"/>
  <c r="AJI28" i="7" s="1"/>
  <c r="AJK28" i="7" s="1"/>
  <c r="AJM28" i="7" s="1"/>
  <c r="AJO28" i="7" s="1"/>
  <c r="AJQ28" i="7" s="1"/>
  <c r="AJS28" i="7" s="1"/>
  <c r="AJU28" i="7" s="1"/>
  <c r="AJW28" i="7" s="1"/>
  <c r="AJY28" i="7" s="1"/>
  <c r="AKA28" i="7" s="1"/>
  <c r="AKC28" i="7" s="1"/>
  <c r="AKE28" i="7" s="1"/>
  <c r="AKG28" i="7" s="1"/>
  <c r="AKI28" i="7" s="1"/>
  <c r="AKK28" i="7" s="1"/>
  <c r="AKM28" i="7" s="1"/>
  <c r="AKO28" i="7" s="1"/>
  <c r="AKQ28" i="7" s="1"/>
  <c r="AKS28" i="7" s="1"/>
  <c r="AKU28" i="7" s="1"/>
  <c r="AKW28" i="7" s="1"/>
  <c r="AKY28" i="7" s="1"/>
  <c r="ALA28" i="7" s="1"/>
  <c r="ALC28" i="7" s="1"/>
  <c r="ALE28" i="7" s="1"/>
  <c r="ALG28" i="7" s="1"/>
  <c r="ALI28" i="7" s="1"/>
  <c r="ALK28" i="7" s="1"/>
  <c r="ALM28" i="7" s="1"/>
  <c r="ALO28" i="7" s="1"/>
  <c r="ALQ28" i="7" s="1"/>
  <c r="ALS28" i="7" s="1"/>
  <c r="ALU28" i="7" s="1"/>
  <c r="ALW28" i="7" s="1"/>
  <c r="ALY28" i="7" s="1"/>
  <c r="AMA28" i="7" s="1"/>
  <c r="AMC28" i="7" s="1"/>
  <c r="AME28" i="7" s="1"/>
  <c r="AMG28" i="7" s="1"/>
  <c r="AMI28" i="7" s="1"/>
  <c r="AMK28" i="7" s="1"/>
  <c r="AMM28" i="7" s="1"/>
  <c r="AMO28" i="7" s="1"/>
  <c r="AMQ28" i="7" s="1"/>
  <c r="AMS28" i="7" s="1"/>
  <c r="AMU28" i="7" s="1"/>
  <c r="AMW28" i="7" s="1"/>
  <c r="AMY28" i="7" s="1"/>
  <c r="ANA28" i="7" s="1"/>
  <c r="ANC28" i="7" s="1"/>
  <c r="ANE28" i="7" s="1"/>
  <c r="ANG28" i="7" s="1"/>
  <c r="ANI28" i="7" s="1"/>
  <c r="ANK28" i="7" s="1"/>
  <c r="ANM28" i="7" s="1"/>
  <c r="ANO28" i="7" s="1"/>
  <c r="ANQ28" i="7" s="1"/>
  <c r="ANS28" i="7" s="1"/>
  <c r="ANU28" i="7" s="1"/>
  <c r="ANW28" i="7" s="1"/>
  <c r="ANY28" i="7" s="1"/>
  <c r="AOA28" i="7" s="1"/>
  <c r="AOC28" i="7" s="1"/>
  <c r="AOE28" i="7" s="1"/>
  <c r="AOG28" i="7" s="1"/>
  <c r="AOI28" i="7" s="1"/>
  <c r="AOK28" i="7" s="1"/>
  <c r="AOM28" i="7" s="1"/>
  <c r="AOO28" i="7" s="1"/>
  <c r="AOQ28" i="7" s="1"/>
  <c r="AOS28" i="7" s="1"/>
  <c r="AOU28" i="7" s="1"/>
  <c r="AOW28" i="7" s="1"/>
  <c r="AOY28" i="7" s="1"/>
  <c r="APA28" i="7" s="1"/>
  <c r="APC28" i="7" s="1"/>
  <c r="APE28" i="7" s="1"/>
  <c r="APG28" i="7" s="1"/>
  <c r="API28" i="7" s="1"/>
  <c r="APK28" i="7" s="1"/>
  <c r="APM28" i="7" s="1"/>
  <c r="APO28" i="7" s="1"/>
  <c r="APQ28" i="7" s="1"/>
  <c r="APS28" i="7" s="1"/>
  <c r="APU28" i="7" s="1"/>
  <c r="APW28" i="7" s="1"/>
  <c r="APY28" i="7" s="1"/>
  <c r="AQA28" i="7" s="1"/>
  <c r="AQC28" i="7" s="1"/>
  <c r="AQE28" i="7" s="1"/>
  <c r="AQG28" i="7" s="1"/>
  <c r="AQI28" i="7" s="1"/>
  <c r="AQK28" i="7" s="1"/>
  <c r="AQM28" i="7" s="1"/>
  <c r="AQO28" i="7" s="1"/>
  <c r="AQQ28" i="7" s="1"/>
  <c r="AQS28" i="7" s="1"/>
  <c r="AQU28" i="7" s="1"/>
  <c r="AQW28" i="7" s="1"/>
  <c r="AQY28" i="7" s="1"/>
  <c r="ARA28" i="7" s="1"/>
  <c r="ARC28" i="7" s="1"/>
  <c r="ARE28" i="7" s="1"/>
  <c r="ARG28" i="7" s="1"/>
  <c r="ARI28" i="7" s="1"/>
  <c r="ARK28" i="7" s="1"/>
  <c r="ARM28" i="7" s="1"/>
  <c r="ARO28" i="7" s="1"/>
  <c r="ARQ28" i="7" s="1"/>
  <c r="ARS28" i="7" s="1"/>
  <c r="ARU28" i="7" s="1"/>
  <c r="ARW28" i="7" s="1"/>
  <c r="ARY28" i="7" s="1"/>
  <c r="ASA28" i="7" s="1"/>
  <c r="ASC28" i="7" s="1"/>
  <c r="ASE28" i="7" s="1"/>
  <c r="ASG28" i="7" s="1"/>
  <c r="ASI28" i="7" s="1"/>
  <c r="ASK28" i="7" s="1"/>
  <c r="ASM28" i="7" s="1"/>
  <c r="ASO28" i="7" s="1"/>
  <c r="ASQ28" i="7" s="1"/>
  <c r="ASS28" i="7" s="1"/>
  <c r="ASU28" i="7" s="1"/>
  <c r="ASW28" i="7" s="1"/>
  <c r="ASY28" i="7" s="1"/>
  <c r="ATA28" i="7" s="1"/>
  <c r="ATC28" i="7" s="1"/>
  <c r="ATE28" i="7" s="1"/>
  <c r="ATG28" i="7" s="1"/>
  <c r="ATI28" i="7" s="1"/>
  <c r="ATK28" i="7" s="1"/>
  <c r="ATM28" i="7" s="1"/>
  <c r="ATO28" i="7" s="1"/>
  <c r="ATQ28" i="7" s="1"/>
  <c r="ATS28" i="7" s="1"/>
  <c r="ATU28" i="7" s="1"/>
  <c r="ATW28" i="7" s="1"/>
  <c r="ATY28" i="7" s="1"/>
  <c r="AUA28" i="7" s="1"/>
  <c r="AUC28" i="7" s="1"/>
  <c r="AUE28" i="7" s="1"/>
  <c r="AUG28" i="7" s="1"/>
  <c r="AUI28" i="7" s="1"/>
  <c r="AUK28" i="7" s="1"/>
  <c r="AUM28" i="7" s="1"/>
  <c r="AUO28" i="7" s="1"/>
  <c r="AUQ28" i="7" s="1"/>
  <c r="AUS28" i="7" s="1"/>
  <c r="AUU28" i="7" s="1"/>
  <c r="AUW28" i="7" s="1"/>
  <c r="AUY28" i="7" s="1"/>
  <c r="AVA28" i="7" s="1"/>
  <c r="AVC28" i="7" s="1"/>
  <c r="AVE28" i="7" s="1"/>
  <c r="AVG28" i="7" s="1"/>
  <c r="AVI28" i="7" s="1"/>
  <c r="AVK28" i="7" s="1"/>
  <c r="AVM28" i="7" s="1"/>
  <c r="AVO28" i="7" s="1"/>
  <c r="AVQ28" i="7" s="1"/>
  <c r="AVS28" i="7" s="1"/>
  <c r="AVU28" i="7" s="1"/>
  <c r="AVW28" i="7" s="1"/>
  <c r="AVY28" i="7" s="1"/>
  <c r="AWA28" i="7" s="1"/>
  <c r="AWC28" i="7" s="1"/>
  <c r="AWE28" i="7" s="1"/>
  <c r="AWG28" i="7" s="1"/>
  <c r="AWI28" i="7" s="1"/>
  <c r="AWK28" i="7" s="1"/>
  <c r="AWM28" i="7" s="1"/>
  <c r="AWO28" i="7" s="1"/>
  <c r="AWQ28" i="7" s="1"/>
  <c r="AWS28" i="7" s="1"/>
  <c r="AWU28" i="7" s="1"/>
  <c r="AWW28" i="7" s="1"/>
  <c r="AWY28" i="7" s="1"/>
  <c r="AXA28" i="7" s="1"/>
  <c r="AXC28" i="7" s="1"/>
  <c r="AXE28" i="7" s="1"/>
  <c r="AXG28" i="7" s="1"/>
  <c r="AXI28" i="7" s="1"/>
  <c r="AXK28" i="7" s="1"/>
  <c r="AXM28" i="7" s="1"/>
  <c r="AXO28" i="7" s="1"/>
  <c r="AXQ28" i="7" s="1"/>
  <c r="AXS28" i="7" s="1"/>
  <c r="AXU28" i="7" s="1"/>
  <c r="AXW28" i="7" s="1"/>
  <c r="AXY28" i="7" s="1"/>
  <c r="AYA28" i="7" s="1"/>
  <c r="AYC28" i="7" s="1"/>
  <c r="AYE28" i="7" s="1"/>
  <c r="AYG28" i="7" s="1"/>
  <c r="AYI28" i="7" s="1"/>
  <c r="AYK28" i="7" s="1"/>
  <c r="AYM28" i="7" s="1"/>
  <c r="AYO28" i="7" s="1"/>
  <c r="AYQ28" i="7" s="1"/>
  <c r="AYS28" i="7" s="1"/>
  <c r="AYU28" i="7" s="1"/>
  <c r="AYW28" i="7" s="1"/>
  <c r="AYY28" i="7" s="1"/>
  <c r="AZA28" i="7" s="1"/>
  <c r="AZC28" i="7" s="1"/>
  <c r="AZE28" i="7" s="1"/>
  <c r="AZG28" i="7" s="1"/>
  <c r="AZI28" i="7" s="1"/>
  <c r="AZK28" i="7" s="1"/>
  <c r="AZM28" i="7" s="1"/>
  <c r="AZO28" i="7" s="1"/>
  <c r="AZQ28" i="7" s="1"/>
  <c r="AZS28" i="7" s="1"/>
  <c r="AZU28" i="7" s="1"/>
  <c r="AZW28" i="7" s="1"/>
  <c r="AZY28" i="7" s="1"/>
  <c r="BAA28" i="7" s="1"/>
  <c r="BAC28" i="7" s="1"/>
  <c r="BAE28" i="7" s="1"/>
  <c r="BAG28" i="7" s="1"/>
  <c r="BAI28" i="7" s="1"/>
  <c r="BAK28" i="7" s="1"/>
  <c r="BAM28" i="7" s="1"/>
  <c r="BAO28" i="7" s="1"/>
  <c r="BAQ28" i="7" s="1"/>
  <c r="BAS28" i="7" s="1"/>
  <c r="BAU28" i="7" s="1"/>
  <c r="BAW28" i="7" s="1"/>
  <c r="BAY28" i="7" s="1"/>
  <c r="BBA28" i="7" s="1"/>
  <c r="BBC28" i="7" s="1"/>
  <c r="BBE28" i="7" s="1"/>
  <c r="BBG28" i="7" s="1"/>
  <c r="BBI28" i="7" s="1"/>
  <c r="BBK28" i="7" s="1"/>
  <c r="BBM28" i="7" s="1"/>
  <c r="BBO28" i="7" s="1"/>
  <c r="BBQ28" i="7" s="1"/>
  <c r="BBS28" i="7" s="1"/>
  <c r="BBU28" i="7" s="1"/>
  <c r="BBW28" i="7" s="1"/>
  <c r="BBY28" i="7" s="1"/>
  <c r="BCA28" i="7" s="1"/>
  <c r="BCC28" i="7" s="1"/>
  <c r="BCE28" i="7" s="1"/>
  <c r="BCG28" i="7" s="1"/>
  <c r="BCI28" i="7" s="1"/>
  <c r="BCK28" i="7" s="1"/>
  <c r="BCM28" i="7" s="1"/>
  <c r="BCO28" i="7" s="1"/>
  <c r="BCQ28" i="7" s="1"/>
  <c r="BCS28" i="7" s="1"/>
  <c r="BCU28" i="7" s="1"/>
  <c r="BCW28" i="7" s="1"/>
  <c r="BCY28" i="7" s="1"/>
  <c r="BDA28" i="7" s="1"/>
  <c r="BDC28" i="7" s="1"/>
  <c r="BDE28" i="7" s="1"/>
  <c r="BDG28" i="7" s="1"/>
  <c r="BDI28" i="7" s="1"/>
  <c r="BDK28" i="7" s="1"/>
  <c r="BDM28" i="7" s="1"/>
  <c r="BDO28" i="7" s="1"/>
  <c r="BDQ28" i="7" s="1"/>
  <c r="BDS28" i="7" s="1"/>
  <c r="BDU28" i="7" s="1"/>
  <c r="BDW28" i="7" s="1"/>
  <c r="BDY28" i="7" s="1"/>
  <c r="BEA28" i="7" s="1"/>
  <c r="BEC28" i="7" s="1"/>
  <c r="BEE28" i="7" s="1"/>
  <c r="BEG28" i="7" s="1"/>
  <c r="BEI28" i="7" s="1"/>
  <c r="BEK28" i="7" s="1"/>
  <c r="BEM28" i="7" s="1"/>
  <c r="BEO28" i="7" s="1"/>
  <c r="BEQ28" i="7" s="1"/>
  <c r="BES28" i="7" s="1"/>
  <c r="BEU28" i="7" s="1"/>
  <c r="BEW28" i="7" s="1"/>
  <c r="BEY28" i="7" s="1"/>
  <c r="BFA28" i="7" s="1"/>
  <c r="BFC28" i="7" s="1"/>
  <c r="BFE28" i="7" s="1"/>
  <c r="BFG28" i="7" s="1"/>
  <c r="BFI28" i="7" s="1"/>
  <c r="BFK28" i="7" s="1"/>
  <c r="BFM28" i="7" s="1"/>
  <c r="BFO28" i="7" s="1"/>
  <c r="BFQ28" i="7" s="1"/>
  <c r="BFS28" i="7" s="1"/>
  <c r="BFU28" i="7" s="1"/>
  <c r="BFW28" i="7" s="1"/>
  <c r="BFY28" i="7" s="1"/>
  <c r="BGA28" i="7" s="1"/>
  <c r="BGC28" i="7" s="1"/>
  <c r="BGE28" i="7" s="1"/>
  <c r="BGG28" i="7" s="1"/>
  <c r="BGI28" i="7" s="1"/>
  <c r="BGK28" i="7" s="1"/>
  <c r="BGM28" i="7" s="1"/>
  <c r="BGO28" i="7" s="1"/>
  <c r="BGQ28" i="7" s="1"/>
  <c r="BGS28" i="7" s="1"/>
  <c r="BGU28" i="7" s="1"/>
  <c r="BGW28" i="7" s="1"/>
  <c r="BGY28" i="7" s="1"/>
  <c r="BHA28" i="7" s="1"/>
  <c r="BHC28" i="7" s="1"/>
  <c r="BHE28" i="7" s="1"/>
  <c r="BHG28" i="7" s="1"/>
  <c r="BHI28" i="7" s="1"/>
  <c r="BHK28" i="7" s="1"/>
  <c r="BHM28" i="7" s="1"/>
  <c r="BHO28" i="7" s="1"/>
  <c r="BHQ28" i="7" s="1"/>
  <c r="BHS28" i="7" s="1"/>
  <c r="BHU28" i="7" s="1"/>
  <c r="BHW28" i="7" s="1"/>
  <c r="BHY28" i="7" s="1"/>
  <c r="BIA28" i="7" s="1"/>
  <c r="BIC28" i="7" s="1"/>
  <c r="BIE28" i="7" s="1"/>
  <c r="BIG28" i="7" s="1"/>
  <c r="BII28" i="7" s="1"/>
  <c r="BIK28" i="7" s="1"/>
  <c r="BIM28" i="7" s="1"/>
  <c r="BIO28" i="7" s="1"/>
  <c r="BIQ28" i="7" s="1"/>
  <c r="BIS28" i="7" s="1"/>
  <c r="BIU28" i="7" s="1"/>
  <c r="BIW28" i="7" s="1"/>
  <c r="BIY28" i="7" s="1"/>
  <c r="BJA28" i="7" s="1"/>
  <c r="BJC28" i="7" s="1"/>
  <c r="BJE28" i="7" s="1"/>
  <c r="BJG28" i="7" s="1"/>
  <c r="BJI28" i="7" s="1"/>
  <c r="BJK28" i="7" s="1"/>
  <c r="BJM28" i="7" s="1"/>
  <c r="BJO28" i="7" s="1"/>
  <c r="BJQ28" i="7" s="1"/>
  <c r="BJS28" i="7" s="1"/>
  <c r="BJU28" i="7" s="1"/>
  <c r="BJW28" i="7" s="1"/>
  <c r="BJY28" i="7" s="1"/>
  <c r="BKA28" i="7" s="1"/>
  <c r="BKC28" i="7" s="1"/>
  <c r="BKE28" i="7" s="1"/>
  <c r="BKG28" i="7" s="1"/>
  <c r="BKI28" i="7" s="1"/>
  <c r="BKK28" i="7" s="1"/>
  <c r="BKM28" i="7" s="1"/>
  <c r="BKO28" i="7" s="1"/>
  <c r="BKQ28" i="7" s="1"/>
  <c r="BKS28" i="7" s="1"/>
  <c r="BKU28" i="7" s="1"/>
  <c r="BKW28" i="7" s="1"/>
  <c r="BKY28" i="7" s="1"/>
  <c r="BLA28" i="7" s="1"/>
  <c r="BLC28" i="7" s="1"/>
  <c r="BLE28" i="7" s="1"/>
  <c r="BLG28" i="7" s="1"/>
  <c r="BLI28" i="7" s="1"/>
  <c r="BLK28" i="7" s="1"/>
  <c r="BLM28" i="7" s="1"/>
  <c r="BLO28" i="7" s="1"/>
  <c r="BLQ28" i="7" s="1"/>
  <c r="BLS28" i="7" s="1"/>
  <c r="BLU28" i="7" s="1"/>
  <c r="BLW28" i="7" s="1"/>
  <c r="BLY28" i="7" s="1"/>
  <c r="BMA28" i="7" s="1"/>
  <c r="BMC28" i="7" s="1"/>
  <c r="BME28" i="7" s="1"/>
  <c r="BMG28" i="7" s="1"/>
  <c r="BMI28" i="7" s="1"/>
  <c r="BMK28" i="7" s="1"/>
  <c r="BMM28" i="7" s="1"/>
  <c r="BMO28" i="7" s="1"/>
  <c r="BMQ28" i="7" s="1"/>
  <c r="BMS28" i="7" s="1"/>
  <c r="BMU28" i="7" s="1"/>
  <c r="BMW28" i="7" s="1"/>
  <c r="BMY28" i="7" s="1"/>
  <c r="BNA28" i="7" s="1"/>
  <c r="BNC28" i="7" s="1"/>
  <c r="BNE28" i="7" s="1"/>
  <c r="BNG28" i="7" s="1"/>
  <c r="BNI28" i="7" s="1"/>
  <c r="BNK28" i="7" s="1"/>
  <c r="BNM28" i="7" s="1"/>
  <c r="BNO28" i="7" s="1"/>
  <c r="BNQ28" i="7" s="1"/>
  <c r="BNS28" i="7" s="1"/>
  <c r="BNU28" i="7" s="1"/>
  <c r="BNW28" i="7" s="1"/>
  <c r="BNY28" i="7" s="1"/>
  <c r="BOA28" i="7" s="1"/>
  <c r="BOC28" i="7" s="1"/>
  <c r="BOE28" i="7" s="1"/>
  <c r="BOG28" i="7" s="1"/>
  <c r="BOI28" i="7" s="1"/>
  <c r="BOK28" i="7" s="1"/>
  <c r="BOM28" i="7" s="1"/>
  <c r="BOO28" i="7" s="1"/>
  <c r="BOQ28" i="7" s="1"/>
  <c r="BOS28" i="7" s="1"/>
  <c r="BOU28" i="7" s="1"/>
  <c r="BOW28" i="7" s="1"/>
  <c r="BOY28" i="7" s="1"/>
  <c r="BPA28" i="7" s="1"/>
  <c r="BPC28" i="7" s="1"/>
  <c r="BPE28" i="7" s="1"/>
  <c r="BPG28" i="7" s="1"/>
  <c r="BPI28" i="7" s="1"/>
  <c r="BPK28" i="7" s="1"/>
  <c r="BPM28" i="7" s="1"/>
  <c r="BPO28" i="7" s="1"/>
  <c r="BPQ28" i="7" s="1"/>
  <c r="BPS28" i="7" s="1"/>
  <c r="BPU28" i="7" s="1"/>
  <c r="BPW28" i="7" s="1"/>
  <c r="BPY28" i="7" s="1"/>
  <c r="BQA28" i="7" s="1"/>
  <c r="BQC28" i="7" s="1"/>
  <c r="BQE28" i="7" s="1"/>
  <c r="BQG28" i="7" s="1"/>
  <c r="BQI28" i="7" s="1"/>
  <c r="BQK28" i="7" s="1"/>
  <c r="BQM28" i="7" s="1"/>
  <c r="BQO28" i="7" s="1"/>
  <c r="BQQ28" i="7" s="1"/>
  <c r="BQS28" i="7" s="1"/>
  <c r="BQU28" i="7" s="1"/>
  <c r="BQW28" i="7" s="1"/>
  <c r="BQY28" i="7" s="1"/>
  <c r="BRA28" i="7" s="1"/>
  <c r="BRC28" i="7" s="1"/>
  <c r="BRE28" i="7" s="1"/>
  <c r="BRG28" i="7" s="1"/>
  <c r="BRI28" i="7" s="1"/>
  <c r="BRK28" i="7" s="1"/>
  <c r="BRM28" i="7" s="1"/>
  <c r="BRO28" i="7" s="1"/>
  <c r="BRQ28" i="7" s="1"/>
  <c r="BRS28" i="7" s="1"/>
  <c r="BRU28" i="7" s="1"/>
  <c r="BRW28" i="7" s="1"/>
  <c r="BRY28" i="7" s="1"/>
  <c r="BSA28" i="7" s="1"/>
  <c r="BSC28" i="7" s="1"/>
  <c r="BSE28" i="7" s="1"/>
  <c r="BSG28" i="7" s="1"/>
  <c r="BSI28" i="7" s="1"/>
  <c r="BSK28" i="7" s="1"/>
  <c r="BSM28" i="7" s="1"/>
  <c r="BSO28" i="7" s="1"/>
  <c r="BSQ28" i="7" s="1"/>
  <c r="BSS28" i="7" s="1"/>
  <c r="BSU28" i="7" s="1"/>
  <c r="BSW28" i="7" s="1"/>
  <c r="BSY28" i="7" s="1"/>
  <c r="BTA28" i="7" s="1"/>
  <c r="BTC28" i="7" s="1"/>
  <c r="BTE28" i="7" s="1"/>
  <c r="BTG28" i="7" s="1"/>
  <c r="BTI28" i="7" s="1"/>
  <c r="BTK28" i="7" s="1"/>
  <c r="BTM28" i="7" s="1"/>
  <c r="BTO28" i="7" s="1"/>
  <c r="BTQ28" i="7" s="1"/>
  <c r="BTS28" i="7" s="1"/>
  <c r="BTU28" i="7" s="1"/>
  <c r="BTW28" i="7" s="1"/>
  <c r="BTY28" i="7" s="1"/>
  <c r="BUA28" i="7" s="1"/>
  <c r="BUC28" i="7" s="1"/>
  <c r="BUE28" i="7" s="1"/>
  <c r="BUG28" i="7" s="1"/>
  <c r="BUI28" i="7" s="1"/>
  <c r="BUK28" i="7" s="1"/>
  <c r="BUM28" i="7" s="1"/>
  <c r="BUO28" i="7" s="1"/>
  <c r="BUQ28" i="7" s="1"/>
  <c r="BUS28" i="7" s="1"/>
  <c r="BUU28" i="7" s="1"/>
  <c r="BUW28" i="7" s="1"/>
  <c r="BUY28" i="7" s="1"/>
  <c r="BVA28" i="7" s="1"/>
  <c r="BVC28" i="7" s="1"/>
  <c r="BVE28" i="7" s="1"/>
  <c r="BVG28" i="7" s="1"/>
  <c r="BVI28" i="7" s="1"/>
  <c r="BVK28" i="7" s="1"/>
  <c r="BVM28" i="7" s="1"/>
  <c r="BVO28" i="7" s="1"/>
  <c r="BVQ28" i="7" s="1"/>
  <c r="BVS28" i="7" s="1"/>
  <c r="BVU28" i="7" s="1"/>
  <c r="BVW28" i="7" s="1"/>
  <c r="BVY28" i="7" s="1"/>
  <c r="BWA28" i="7" s="1"/>
  <c r="BWC28" i="7" s="1"/>
  <c r="BWE28" i="7" s="1"/>
  <c r="BWG28" i="7" s="1"/>
  <c r="BWI28" i="7" s="1"/>
  <c r="BWK28" i="7" s="1"/>
  <c r="BWM28" i="7" s="1"/>
  <c r="BWO28" i="7" s="1"/>
  <c r="BWQ28" i="7" s="1"/>
  <c r="BWS28" i="7" s="1"/>
  <c r="BWU28" i="7" s="1"/>
  <c r="BWW28" i="7" s="1"/>
  <c r="BWY28" i="7" s="1"/>
  <c r="BXA28" i="7" s="1"/>
  <c r="BXC28" i="7" s="1"/>
  <c r="BXE28" i="7" s="1"/>
  <c r="BXG28" i="7" s="1"/>
  <c r="BXI28" i="7" s="1"/>
  <c r="BXK28" i="7" s="1"/>
  <c r="BXM28" i="7" s="1"/>
  <c r="BXO28" i="7" s="1"/>
  <c r="BXQ28" i="7" s="1"/>
  <c r="BXS28" i="7" s="1"/>
  <c r="BXU28" i="7" s="1"/>
  <c r="BXW28" i="7" s="1"/>
  <c r="BXY28" i="7" s="1"/>
  <c r="BYA28" i="7" s="1"/>
  <c r="BYC28" i="7" s="1"/>
  <c r="BYE28" i="7" s="1"/>
  <c r="BYG28" i="7" s="1"/>
  <c r="BYI28" i="7" s="1"/>
  <c r="BYK28" i="7" s="1"/>
  <c r="BYM28" i="7" s="1"/>
  <c r="BYO28" i="7" s="1"/>
  <c r="BYQ28" i="7" s="1"/>
  <c r="BYS28" i="7" s="1"/>
  <c r="BYU28" i="7" s="1"/>
  <c r="BYW28" i="7" s="1"/>
  <c r="BYY28" i="7" s="1"/>
  <c r="BZA28" i="7" s="1"/>
  <c r="BZC28" i="7" s="1"/>
  <c r="BZE28" i="7" s="1"/>
  <c r="BZG28" i="7" s="1"/>
  <c r="BZI28" i="7" s="1"/>
  <c r="BZK28" i="7" s="1"/>
  <c r="BZM28" i="7" s="1"/>
  <c r="BZO28" i="7" s="1"/>
  <c r="BZQ28" i="7" s="1"/>
  <c r="BZS28" i="7" s="1"/>
  <c r="BZU28" i="7" s="1"/>
  <c r="BZW28" i="7" s="1"/>
  <c r="BZY28" i="7" s="1"/>
  <c r="CAA28" i="7" s="1"/>
  <c r="CAC28" i="7" s="1"/>
  <c r="CAE28" i="7" s="1"/>
  <c r="CAG28" i="7" s="1"/>
  <c r="CAI28" i="7" s="1"/>
  <c r="CAK28" i="7" s="1"/>
  <c r="CAM28" i="7" s="1"/>
  <c r="CAO28" i="7" s="1"/>
  <c r="CAQ28" i="7" s="1"/>
  <c r="CAS28" i="7" s="1"/>
  <c r="CAU28" i="7" s="1"/>
  <c r="CAW28" i="7" s="1"/>
  <c r="CAY28" i="7" s="1"/>
  <c r="CBA28" i="7" s="1"/>
  <c r="CBC28" i="7" s="1"/>
  <c r="CBE28" i="7" s="1"/>
  <c r="CBG28" i="7" s="1"/>
  <c r="CBI28" i="7" s="1"/>
  <c r="CBK28" i="7" s="1"/>
  <c r="CBM28" i="7" s="1"/>
  <c r="CBO28" i="7" s="1"/>
  <c r="CBQ28" i="7" s="1"/>
  <c r="CBS28" i="7" s="1"/>
  <c r="CBU28" i="7" s="1"/>
  <c r="CBW28" i="7" s="1"/>
  <c r="CBY28" i="7" s="1"/>
  <c r="CCA28" i="7" s="1"/>
  <c r="CCC28" i="7" s="1"/>
  <c r="CCE28" i="7" s="1"/>
  <c r="CCG28" i="7" s="1"/>
  <c r="CCI28" i="7" s="1"/>
  <c r="CCK28" i="7" s="1"/>
  <c r="CCM28" i="7" s="1"/>
  <c r="CCO28" i="7" s="1"/>
  <c r="CCQ28" i="7" s="1"/>
  <c r="CCS28" i="7" s="1"/>
  <c r="CCU28" i="7" s="1"/>
  <c r="CCW28" i="7" s="1"/>
  <c r="CCY28" i="7" s="1"/>
  <c r="CDA28" i="7" s="1"/>
  <c r="CDC28" i="7" s="1"/>
  <c r="CDE28" i="7" s="1"/>
  <c r="CDG28" i="7" s="1"/>
  <c r="CDI28" i="7" s="1"/>
  <c r="CDK28" i="7" s="1"/>
  <c r="CDM28" i="7" s="1"/>
  <c r="CDO28" i="7" s="1"/>
  <c r="CDQ28" i="7" s="1"/>
  <c r="CDS28" i="7" s="1"/>
  <c r="CDU28" i="7" s="1"/>
  <c r="CDW28" i="7" s="1"/>
  <c r="CDY28" i="7" s="1"/>
  <c r="CEA28" i="7" s="1"/>
  <c r="CEC28" i="7" s="1"/>
  <c r="CEE28" i="7" s="1"/>
  <c r="CEG28" i="7" s="1"/>
  <c r="CEI28" i="7" s="1"/>
  <c r="CEK28" i="7" s="1"/>
  <c r="CEM28" i="7" s="1"/>
  <c r="CEO28" i="7" s="1"/>
  <c r="CEQ28" i="7" s="1"/>
  <c r="CES28" i="7" s="1"/>
  <c r="CEU28" i="7" s="1"/>
  <c r="CEW28" i="7" s="1"/>
  <c r="CEY28" i="7" s="1"/>
  <c r="CFA28" i="7" s="1"/>
  <c r="CFC28" i="7" s="1"/>
  <c r="CFE28" i="7" s="1"/>
  <c r="CFG28" i="7" s="1"/>
  <c r="CFI28" i="7" s="1"/>
  <c r="CFK28" i="7" s="1"/>
  <c r="CFM28" i="7" s="1"/>
  <c r="CFO28" i="7" s="1"/>
  <c r="CFQ28" i="7" s="1"/>
  <c r="CFS28" i="7" s="1"/>
  <c r="CFU28" i="7" s="1"/>
  <c r="CFW28" i="7" s="1"/>
  <c r="CFY28" i="7" s="1"/>
  <c r="CGA28" i="7" s="1"/>
  <c r="CGC28" i="7" s="1"/>
  <c r="CGE28" i="7" s="1"/>
  <c r="CGG28" i="7" s="1"/>
  <c r="CGI28" i="7" s="1"/>
  <c r="CGK28" i="7" s="1"/>
  <c r="CGM28" i="7" s="1"/>
  <c r="CGO28" i="7" s="1"/>
  <c r="CGQ28" i="7" s="1"/>
  <c r="CGS28" i="7" s="1"/>
  <c r="CGU28" i="7" s="1"/>
  <c r="CGW28" i="7" s="1"/>
  <c r="CGY28" i="7" s="1"/>
  <c r="CHA28" i="7" s="1"/>
  <c r="CHC28" i="7" s="1"/>
  <c r="CHE28" i="7" s="1"/>
  <c r="CHG28" i="7" s="1"/>
  <c r="CHI28" i="7" s="1"/>
  <c r="CHK28" i="7" s="1"/>
  <c r="CHM28" i="7" s="1"/>
  <c r="CHO28" i="7" s="1"/>
  <c r="CHQ28" i="7" s="1"/>
  <c r="CHS28" i="7" s="1"/>
  <c r="CHU28" i="7" s="1"/>
  <c r="CHW28" i="7" s="1"/>
  <c r="CHY28" i="7" s="1"/>
  <c r="CIA28" i="7" s="1"/>
  <c r="CIC28" i="7" s="1"/>
  <c r="CIE28" i="7" s="1"/>
  <c r="CIG28" i="7" s="1"/>
  <c r="CII28" i="7" s="1"/>
  <c r="CIK28" i="7" s="1"/>
  <c r="CIM28" i="7" s="1"/>
  <c r="CIO28" i="7" s="1"/>
  <c r="CIQ28" i="7" s="1"/>
  <c r="CIS28" i="7" s="1"/>
  <c r="CIU28" i="7" s="1"/>
  <c r="CIW28" i="7" s="1"/>
  <c r="CIY28" i="7" s="1"/>
  <c r="CJA28" i="7" s="1"/>
  <c r="CJC28" i="7" s="1"/>
  <c r="CJE28" i="7" s="1"/>
  <c r="CJG28" i="7" s="1"/>
  <c r="CJI28" i="7" s="1"/>
  <c r="CJK28" i="7" s="1"/>
  <c r="CJM28" i="7" s="1"/>
  <c r="CJO28" i="7" s="1"/>
  <c r="CJQ28" i="7" s="1"/>
  <c r="CJS28" i="7" s="1"/>
  <c r="CJU28" i="7" s="1"/>
  <c r="CJW28" i="7" s="1"/>
  <c r="CJY28" i="7" s="1"/>
  <c r="CKA28" i="7" s="1"/>
  <c r="CKC28" i="7" s="1"/>
  <c r="CKE28" i="7" s="1"/>
  <c r="CKG28" i="7" s="1"/>
  <c r="CKI28" i="7" s="1"/>
  <c r="CKK28" i="7" s="1"/>
  <c r="CKM28" i="7" s="1"/>
  <c r="CKO28" i="7" s="1"/>
  <c r="CKQ28" i="7" s="1"/>
  <c r="CKS28" i="7" s="1"/>
  <c r="CKU28" i="7" s="1"/>
  <c r="CKW28" i="7" s="1"/>
  <c r="CKY28" i="7" s="1"/>
  <c r="CLA28" i="7" s="1"/>
  <c r="CLC28" i="7" s="1"/>
  <c r="CLE28" i="7" s="1"/>
  <c r="CLG28" i="7" s="1"/>
  <c r="CLI28" i="7" s="1"/>
  <c r="CLK28" i="7" s="1"/>
  <c r="CLM28" i="7" s="1"/>
  <c r="CLO28" i="7" s="1"/>
  <c r="CLQ28" i="7" s="1"/>
  <c r="CLS28" i="7" s="1"/>
  <c r="CLU28" i="7" s="1"/>
  <c r="CLW28" i="7" s="1"/>
  <c r="CLY28" i="7" s="1"/>
  <c r="CMA28" i="7" s="1"/>
  <c r="CMC28" i="7" s="1"/>
  <c r="CME28" i="7" s="1"/>
  <c r="CMG28" i="7" s="1"/>
  <c r="CMI28" i="7" s="1"/>
  <c r="CMK28" i="7" s="1"/>
  <c r="CMM28" i="7" s="1"/>
  <c r="CMO28" i="7" s="1"/>
  <c r="CMQ28" i="7" s="1"/>
  <c r="CMS28" i="7" s="1"/>
  <c r="CMU28" i="7" s="1"/>
  <c r="CMW28" i="7" s="1"/>
  <c r="CMY28" i="7" s="1"/>
  <c r="CNA28" i="7" s="1"/>
  <c r="CNC28" i="7" s="1"/>
  <c r="CNE28" i="7" s="1"/>
  <c r="CNG28" i="7" s="1"/>
  <c r="CNI28" i="7" s="1"/>
  <c r="CNK28" i="7" s="1"/>
  <c r="CNM28" i="7" s="1"/>
  <c r="CNO28" i="7" s="1"/>
  <c r="CNQ28" i="7" s="1"/>
  <c r="CNS28" i="7" s="1"/>
  <c r="CNU28" i="7" s="1"/>
  <c r="CNW28" i="7" s="1"/>
  <c r="CNY28" i="7" s="1"/>
  <c r="COA28" i="7" s="1"/>
  <c r="COC28" i="7" s="1"/>
  <c r="COE28" i="7" s="1"/>
  <c r="COG28" i="7" s="1"/>
  <c r="COI28" i="7" s="1"/>
  <c r="COK28" i="7" s="1"/>
  <c r="COM28" i="7" s="1"/>
  <c r="COO28" i="7" s="1"/>
  <c r="COQ28" i="7" s="1"/>
  <c r="COS28" i="7" s="1"/>
  <c r="COU28" i="7" s="1"/>
  <c r="COW28" i="7" s="1"/>
  <c r="COY28" i="7" s="1"/>
  <c r="CPA28" i="7" s="1"/>
  <c r="CPC28" i="7" s="1"/>
  <c r="CPE28" i="7" s="1"/>
  <c r="CPG28" i="7" s="1"/>
  <c r="CPI28" i="7" s="1"/>
  <c r="CPK28" i="7" s="1"/>
  <c r="CPM28" i="7" s="1"/>
  <c r="CPO28" i="7" s="1"/>
  <c r="CPQ28" i="7" s="1"/>
  <c r="CPS28" i="7" s="1"/>
  <c r="CPU28" i="7" s="1"/>
  <c r="CPW28" i="7" s="1"/>
  <c r="CPY28" i="7" s="1"/>
  <c r="CQA28" i="7" s="1"/>
  <c r="CQC28" i="7" s="1"/>
  <c r="CQE28" i="7" s="1"/>
  <c r="CQG28" i="7" s="1"/>
  <c r="CQI28" i="7" s="1"/>
  <c r="CQK28" i="7" s="1"/>
  <c r="CQM28" i="7" s="1"/>
  <c r="CQO28" i="7" s="1"/>
  <c r="CQQ28" i="7" s="1"/>
  <c r="CQS28" i="7" s="1"/>
  <c r="CQU28" i="7" s="1"/>
  <c r="CQW28" i="7" s="1"/>
  <c r="CQY28" i="7" s="1"/>
  <c r="CRA28" i="7" s="1"/>
  <c r="CRC28" i="7" s="1"/>
  <c r="CRE28" i="7" s="1"/>
  <c r="CRG28" i="7" s="1"/>
  <c r="CRI28" i="7" s="1"/>
  <c r="CRK28" i="7" s="1"/>
  <c r="CRM28" i="7" s="1"/>
  <c r="CRO28" i="7" s="1"/>
  <c r="CRQ28" i="7" s="1"/>
  <c r="CRS28" i="7" s="1"/>
  <c r="CRU28" i="7" s="1"/>
  <c r="CRW28" i="7" s="1"/>
  <c r="CRY28" i="7" s="1"/>
  <c r="CSA28" i="7" s="1"/>
  <c r="CSC28" i="7" s="1"/>
  <c r="CSE28" i="7" s="1"/>
  <c r="CSG28" i="7" s="1"/>
  <c r="CSI28" i="7" s="1"/>
  <c r="CSK28" i="7" s="1"/>
  <c r="CSM28" i="7" s="1"/>
  <c r="CSO28" i="7" s="1"/>
  <c r="CSQ28" i="7" s="1"/>
  <c r="CSS28" i="7" s="1"/>
  <c r="CSU28" i="7" s="1"/>
  <c r="CSW28" i="7" s="1"/>
  <c r="CSY28" i="7" s="1"/>
  <c r="CTA28" i="7" s="1"/>
  <c r="CTC28" i="7" s="1"/>
  <c r="CTE28" i="7" s="1"/>
  <c r="CTG28" i="7" s="1"/>
  <c r="CTI28" i="7" s="1"/>
  <c r="CTK28" i="7" s="1"/>
  <c r="CTM28" i="7" s="1"/>
  <c r="CTO28" i="7" s="1"/>
  <c r="CTQ28" i="7" s="1"/>
  <c r="CTS28" i="7" s="1"/>
  <c r="CTU28" i="7" s="1"/>
  <c r="CTW28" i="7" s="1"/>
  <c r="CTY28" i="7" s="1"/>
  <c r="CUA28" i="7" s="1"/>
  <c r="CUC28" i="7" s="1"/>
  <c r="CUE28" i="7" s="1"/>
  <c r="CUG28" i="7" s="1"/>
  <c r="CUI28" i="7" s="1"/>
  <c r="CUK28" i="7" s="1"/>
  <c r="CUM28" i="7" s="1"/>
  <c r="CUO28" i="7" s="1"/>
  <c r="CUQ28" i="7" s="1"/>
  <c r="CUS28" i="7" s="1"/>
  <c r="CUU28" i="7" s="1"/>
  <c r="CUW28" i="7" s="1"/>
  <c r="CUY28" i="7" s="1"/>
  <c r="CVA28" i="7" s="1"/>
  <c r="CVC28" i="7" s="1"/>
  <c r="CVE28" i="7" s="1"/>
  <c r="CVG28" i="7" s="1"/>
  <c r="CVI28" i="7" s="1"/>
  <c r="CVK28" i="7" s="1"/>
  <c r="CVM28" i="7" s="1"/>
  <c r="CVO28" i="7" s="1"/>
  <c r="CVQ28" i="7" s="1"/>
  <c r="CVS28" i="7" s="1"/>
  <c r="CVU28" i="7" s="1"/>
  <c r="CVW28" i="7" s="1"/>
  <c r="CVY28" i="7" s="1"/>
  <c r="CWA28" i="7" s="1"/>
  <c r="CWC28" i="7" s="1"/>
  <c r="CWE28" i="7" s="1"/>
  <c r="CWG28" i="7" s="1"/>
  <c r="CWI28" i="7" s="1"/>
  <c r="CWK28" i="7" s="1"/>
  <c r="CWM28" i="7" s="1"/>
  <c r="CWO28" i="7" s="1"/>
  <c r="CWQ28" i="7" s="1"/>
  <c r="CWS28" i="7" s="1"/>
  <c r="CWU28" i="7" s="1"/>
  <c r="CWW28" i="7" s="1"/>
  <c r="CWY28" i="7" s="1"/>
  <c r="CXA28" i="7" s="1"/>
  <c r="CXC28" i="7" s="1"/>
  <c r="CXE28" i="7" s="1"/>
  <c r="CXG28" i="7" s="1"/>
  <c r="CXI28" i="7" s="1"/>
  <c r="CXK28" i="7" s="1"/>
  <c r="CXM28" i="7" s="1"/>
  <c r="CXO28" i="7" s="1"/>
  <c r="CXQ28" i="7" s="1"/>
  <c r="CXS28" i="7" s="1"/>
  <c r="CXU28" i="7" s="1"/>
  <c r="CXW28" i="7" s="1"/>
  <c r="CXY28" i="7" s="1"/>
  <c r="CYA28" i="7" s="1"/>
  <c r="CYC28" i="7" s="1"/>
  <c r="CYE28" i="7" s="1"/>
  <c r="CYG28" i="7" s="1"/>
  <c r="CYI28" i="7" s="1"/>
  <c r="CYK28" i="7" s="1"/>
  <c r="CYM28" i="7" s="1"/>
  <c r="CYO28" i="7" s="1"/>
  <c r="CYQ28" i="7" s="1"/>
  <c r="CYS28" i="7" s="1"/>
  <c r="CYU28" i="7" s="1"/>
  <c r="CYW28" i="7" s="1"/>
  <c r="CYY28" i="7" s="1"/>
  <c r="CZA28" i="7" s="1"/>
  <c r="CZC28" i="7" s="1"/>
  <c r="CZE28" i="7" s="1"/>
  <c r="CZG28" i="7" s="1"/>
  <c r="CZI28" i="7" s="1"/>
  <c r="CZK28" i="7" s="1"/>
  <c r="CZM28" i="7" s="1"/>
  <c r="CZO28" i="7" s="1"/>
  <c r="CZQ28" i="7" s="1"/>
  <c r="CZS28" i="7" s="1"/>
  <c r="CZU28" i="7" s="1"/>
  <c r="CZW28" i="7" s="1"/>
  <c r="CZY28" i="7" s="1"/>
  <c r="DAA28" i="7" s="1"/>
  <c r="DAC28" i="7" s="1"/>
  <c r="DAE28" i="7" s="1"/>
  <c r="DAG28" i="7" s="1"/>
  <c r="DAI28" i="7" s="1"/>
  <c r="DAK28" i="7" s="1"/>
  <c r="DAM28" i="7" s="1"/>
  <c r="DAO28" i="7" s="1"/>
  <c r="DAQ28" i="7" s="1"/>
  <c r="DAS28" i="7" s="1"/>
  <c r="DAU28" i="7" s="1"/>
  <c r="DAW28" i="7" s="1"/>
  <c r="DAY28" i="7" s="1"/>
  <c r="DBA28" i="7" s="1"/>
  <c r="DBC28" i="7" s="1"/>
  <c r="DBE28" i="7" s="1"/>
  <c r="DBG28" i="7" s="1"/>
  <c r="DBI28" i="7" s="1"/>
  <c r="DBK28" i="7" s="1"/>
  <c r="DBM28" i="7" s="1"/>
  <c r="DBO28" i="7" s="1"/>
  <c r="DBQ28" i="7" s="1"/>
  <c r="DBS28" i="7" s="1"/>
  <c r="DBU28" i="7" s="1"/>
  <c r="DBW28" i="7" s="1"/>
  <c r="DBY28" i="7" s="1"/>
  <c r="DCA28" i="7" s="1"/>
  <c r="DCC28" i="7" s="1"/>
  <c r="DCE28" i="7" s="1"/>
  <c r="DCG28" i="7" s="1"/>
  <c r="DCI28" i="7" s="1"/>
  <c r="DCK28" i="7" s="1"/>
  <c r="DCM28" i="7" s="1"/>
  <c r="DCO28" i="7" s="1"/>
  <c r="DCQ28" i="7" s="1"/>
  <c r="DCS28" i="7" s="1"/>
  <c r="DCU28" i="7" s="1"/>
  <c r="DCW28" i="7" s="1"/>
  <c r="DCY28" i="7" s="1"/>
  <c r="DDA28" i="7" s="1"/>
  <c r="DDC28" i="7" s="1"/>
  <c r="DDE28" i="7" s="1"/>
  <c r="DDG28" i="7" s="1"/>
  <c r="DDI28" i="7" s="1"/>
  <c r="DDK28" i="7" s="1"/>
  <c r="DDM28" i="7" s="1"/>
  <c r="DDO28" i="7" s="1"/>
  <c r="DDQ28" i="7" s="1"/>
  <c r="DDS28" i="7" s="1"/>
  <c r="DDU28" i="7" s="1"/>
  <c r="DDW28" i="7" s="1"/>
  <c r="DDY28" i="7" s="1"/>
  <c r="DEA28" i="7" s="1"/>
  <c r="DEC28" i="7" s="1"/>
  <c r="DEE28" i="7" s="1"/>
  <c r="DEG28" i="7" s="1"/>
  <c r="DEI28" i="7" s="1"/>
  <c r="DEK28" i="7" s="1"/>
  <c r="DEM28" i="7" s="1"/>
  <c r="DEO28" i="7" s="1"/>
  <c r="DEQ28" i="7" s="1"/>
  <c r="DES28" i="7" s="1"/>
  <c r="DEU28" i="7" s="1"/>
  <c r="DEW28" i="7" s="1"/>
  <c r="DEY28" i="7" s="1"/>
  <c r="DFA28" i="7" s="1"/>
  <c r="DFC28" i="7" s="1"/>
  <c r="DFE28" i="7" s="1"/>
  <c r="DFG28" i="7" s="1"/>
  <c r="DFI28" i="7" s="1"/>
  <c r="DFK28" i="7" s="1"/>
  <c r="DFM28" i="7" s="1"/>
  <c r="DFO28" i="7" s="1"/>
  <c r="DFQ28" i="7" s="1"/>
  <c r="DFS28" i="7" s="1"/>
  <c r="DFU28" i="7" s="1"/>
  <c r="DFW28" i="7" s="1"/>
  <c r="DFY28" i="7" s="1"/>
  <c r="DGA28" i="7" s="1"/>
  <c r="DGC28" i="7" s="1"/>
  <c r="DGE28" i="7" s="1"/>
  <c r="DGG28" i="7" s="1"/>
  <c r="DGI28" i="7" s="1"/>
  <c r="DGK28" i="7" s="1"/>
  <c r="DGM28" i="7" s="1"/>
  <c r="DGO28" i="7" s="1"/>
  <c r="DGQ28" i="7" s="1"/>
  <c r="DGS28" i="7" s="1"/>
  <c r="DGU28" i="7" s="1"/>
  <c r="DGW28" i="7" s="1"/>
  <c r="DGY28" i="7" s="1"/>
  <c r="DHA28" i="7" s="1"/>
  <c r="DHC28" i="7" s="1"/>
  <c r="DHE28" i="7" s="1"/>
  <c r="DHG28" i="7" s="1"/>
  <c r="DHI28" i="7" s="1"/>
  <c r="DHK28" i="7" s="1"/>
  <c r="DHM28" i="7" s="1"/>
  <c r="DHO28" i="7" s="1"/>
  <c r="DHQ28" i="7" s="1"/>
  <c r="DHS28" i="7" s="1"/>
  <c r="DHU28" i="7" s="1"/>
  <c r="DHW28" i="7" s="1"/>
  <c r="DHY28" i="7" s="1"/>
  <c r="DIA28" i="7" s="1"/>
  <c r="DIC28" i="7" s="1"/>
  <c r="DIE28" i="7" s="1"/>
  <c r="DIG28" i="7" s="1"/>
  <c r="DII28" i="7" s="1"/>
  <c r="DIK28" i="7" s="1"/>
  <c r="DIM28" i="7" s="1"/>
  <c r="DIO28" i="7" s="1"/>
  <c r="DIQ28" i="7" s="1"/>
  <c r="DIS28" i="7" s="1"/>
  <c r="DIU28" i="7" s="1"/>
  <c r="DIW28" i="7" s="1"/>
  <c r="DIY28" i="7" s="1"/>
  <c r="DJA28" i="7" s="1"/>
  <c r="DJC28" i="7" s="1"/>
  <c r="DJE28" i="7" s="1"/>
  <c r="DJG28" i="7" s="1"/>
  <c r="DJI28" i="7" s="1"/>
  <c r="DJK28" i="7" s="1"/>
  <c r="DJM28" i="7" s="1"/>
  <c r="DJO28" i="7" s="1"/>
  <c r="DJQ28" i="7" s="1"/>
  <c r="DJS28" i="7" s="1"/>
  <c r="DJU28" i="7" s="1"/>
  <c r="DJW28" i="7" s="1"/>
  <c r="DJY28" i="7" s="1"/>
  <c r="DKA28" i="7" s="1"/>
  <c r="DKC28" i="7" s="1"/>
  <c r="DKE28" i="7" s="1"/>
  <c r="DKG28" i="7" s="1"/>
  <c r="DKI28" i="7" s="1"/>
  <c r="DKK28" i="7" s="1"/>
  <c r="DKM28" i="7" s="1"/>
  <c r="DKO28" i="7" s="1"/>
  <c r="DKQ28" i="7" s="1"/>
  <c r="DKS28" i="7" s="1"/>
  <c r="DKU28" i="7" s="1"/>
  <c r="DKW28" i="7" s="1"/>
  <c r="DKY28" i="7" s="1"/>
  <c r="DLA28" i="7" s="1"/>
  <c r="DLC28" i="7" s="1"/>
  <c r="DLE28" i="7" s="1"/>
  <c r="DLG28" i="7" s="1"/>
  <c r="DLI28" i="7" s="1"/>
  <c r="DLK28" i="7" s="1"/>
  <c r="DLM28" i="7" s="1"/>
  <c r="DLO28" i="7" s="1"/>
  <c r="DLQ28" i="7" s="1"/>
  <c r="DLS28" i="7" s="1"/>
  <c r="DLU28" i="7" s="1"/>
  <c r="DLW28" i="7" s="1"/>
  <c r="DLY28" i="7" s="1"/>
  <c r="DMA28" i="7" s="1"/>
  <c r="DMC28" i="7" s="1"/>
  <c r="DME28" i="7" s="1"/>
  <c r="DMG28" i="7" s="1"/>
  <c r="DMI28" i="7" s="1"/>
  <c r="DMK28" i="7" s="1"/>
  <c r="DMM28" i="7" s="1"/>
  <c r="DMO28" i="7" s="1"/>
  <c r="DMQ28" i="7" s="1"/>
  <c r="DMS28" i="7" s="1"/>
  <c r="DMU28" i="7" s="1"/>
  <c r="DMW28" i="7" s="1"/>
  <c r="DMY28" i="7" s="1"/>
  <c r="DNA28" i="7" s="1"/>
  <c r="DNC28" i="7" s="1"/>
  <c r="DNE28" i="7" s="1"/>
  <c r="DNG28" i="7" s="1"/>
  <c r="DNI28" i="7" s="1"/>
  <c r="DNK28" i="7" s="1"/>
  <c r="DNM28" i="7" s="1"/>
  <c r="DNO28" i="7" s="1"/>
  <c r="DNQ28" i="7" s="1"/>
  <c r="DNS28" i="7" s="1"/>
  <c r="DNU28" i="7" s="1"/>
  <c r="DNW28" i="7" s="1"/>
  <c r="DNY28" i="7" s="1"/>
  <c r="DOA28" i="7" s="1"/>
  <c r="DOC28" i="7" s="1"/>
  <c r="DOE28" i="7" s="1"/>
  <c r="DOG28" i="7" s="1"/>
  <c r="DOI28" i="7" s="1"/>
  <c r="DOK28" i="7" s="1"/>
  <c r="DOM28" i="7" s="1"/>
  <c r="DOO28" i="7" s="1"/>
  <c r="DOQ28" i="7" s="1"/>
  <c r="DOS28" i="7" s="1"/>
  <c r="DOU28" i="7" s="1"/>
  <c r="DOW28" i="7" s="1"/>
  <c r="DOY28" i="7" s="1"/>
  <c r="DPA28" i="7" s="1"/>
  <c r="DPC28" i="7" s="1"/>
  <c r="DPE28" i="7" s="1"/>
  <c r="DPG28" i="7" s="1"/>
  <c r="DPI28" i="7" s="1"/>
  <c r="DPK28" i="7" s="1"/>
  <c r="DPM28" i="7" s="1"/>
  <c r="DPO28" i="7" s="1"/>
  <c r="DPQ28" i="7" s="1"/>
  <c r="DPS28" i="7" s="1"/>
  <c r="DPU28" i="7" s="1"/>
  <c r="DPW28" i="7" s="1"/>
  <c r="DPY28" i="7" s="1"/>
  <c r="DQA28" i="7" s="1"/>
  <c r="DQC28" i="7" s="1"/>
  <c r="DQE28" i="7" s="1"/>
  <c r="DQG28" i="7" s="1"/>
  <c r="DQI28" i="7" s="1"/>
  <c r="DQK28" i="7" s="1"/>
  <c r="DQM28" i="7" s="1"/>
  <c r="DQO28" i="7" s="1"/>
  <c r="DQQ28" i="7" s="1"/>
  <c r="DQS28" i="7" s="1"/>
  <c r="DQU28" i="7" s="1"/>
  <c r="DQW28" i="7" s="1"/>
  <c r="DQY28" i="7" s="1"/>
  <c r="DRA28" i="7" s="1"/>
  <c r="DRC28" i="7" s="1"/>
  <c r="DRE28" i="7" s="1"/>
  <c r="DRG28" i="7" s="1"/>
  <c r="DRI28" i="7" s="1"/>
  <c r="DRK28" i="7" s="1"/>
  <c r="DRM28" i="7" s="1"/>
  <c r="DRO28" i="7" s="1"/>
  <c r="DRQ28" i="7" s="1"/>
  <c r="DRS28" i="7" s="1"/>
  <c r="DRU28" i="7" s="1"/>
  <c r="DRW28" i="7" s="1"/>
  <c r="DRY28" i="7" s="1"/>
  <c r="DSA28" i="7" s="1"/>
  <c r="DSC28" i="7" s="1"/>
  <c r="DSE28" i="7" s="1"/>
  <c r="DSG28" i="7" s="1"/>
  <c r="DSI28" i="7" s="1"/>
  <c r="DSK28" i="7" s="1"/>
  <c r="DSM28" i="7" s="1"/>
  <c r="DSO28" i="7" s="1"/>
  <c r="DSQ28" i="7" s="1"/>
  <c r="DSS28" i="7" s="1"/>
  <c r="DSU28" i="7" s="1"/>
  <c r="DSW28" i="7" s="1"/>
  <c r="DSY28" i="7" s="1"/>
  <c r="DTA28" i="7" s="1"/>
  <c r="DTC28" i="7" s="1"/>
  <c r="DTE28" i="7" s="1"/>
  <c r="DTG28" i="7" s="1"/>
  <c r="DTI28" i="7" s="1"/>
  <c r="DTK28" i="7" s="1"/>
  <c r="DTM28" i="7" s="1"/>
  <c r="DTO28" i="7" s="1"/>
  <c r="DTQ28" i="7" s="1"/>
  <c r="DTS28" i="7" s="1"/>
  <c r="DTU28" i="7" s="1"/>
  <c r="DTW28" i="7" s="1"/>
  <c r="DTY28" i="7" s="1"/>
  <c r="DUA28" i="7" s="1"/>
  <c r="DUC28" i="7" s="1"/>
  <c r="DUE28" i="7" s="1"/>
  <c r="DUG28" i="7" s="1"/>
  <c r="DUI28" i="7" s="1"/>
  <c r="DUK28" i="7" s="1"/>
  <c r="DUM28" i="7" s="1"/>
  <c r="DUO28" i="7" s="1"/>
  <c r="DUQ28" i="7" s="1"/>
  <c r="DUS28" i="7" s="1"/>
  <c r="DUU28" i="7" s="1"/>
  <c r="DUW28" i="7" s="1"/>
  <c r="DUY28" i="7" s="1"/>
  <c r="DVA28" i="7" s="1"/>
  <c r="DVC28" i="7" s="1"/>
  <c r="DVE28" i="7" s="1"/>
  <c r="DVG28" i="7" s="1"/>
  <c r="DVI28" i="7" s="1"/>
  <c r="DVK28" i="7" s="1"/>
  <c r="DVM28" i="7" s="1"/>
  <c r="DVO28" i="7" s="1"/>
  <c r="DVQ28" i="7" s="1"/>
  <c r="DVS28" i="7" s="1"/>
  <c r="DVU28" i="7" s="1"/>
  <c r="DVW28" i="7" s="1"/>
  <c r="DVY28" i="7" s="1"/>
  <c r="DWA28" i="7" s="1"/>
  <c r="DWC28" i="7" s="1"/>
  <c r="DWE28" i="7" s="1"/>
  <c r="DWG28" i="7" s="1"/>
  <c r="DWI28" i="7" s="1"/>
  <c r="DWK28" i="7" s="1"/>
  <c r="DWM28" i="7" s="1"/>
  <c r="DWO28" i="7" s="1"/>
  <c r="DWQ28" i="7" s="1"/>
  <c r="DWS28" i="7" s="1"/>
  <c r="DWU28" i="7" s="1"/>
  <c r="DWW28" i="7" s="1"/>
  <c r="DWY28" i="7" s="1"/>
  <c r="DXA28" i="7" s="1"/>
  <c r="DXC28" i="7" s="1"/>
  <c r="DXE28" i="7" s="1"/>
  <c r="DXG28" i="7" s="1"/>
  <c r="DXI28" i="7" s="1"/>
  <c r="DXK28" i="7" s="1"/>
  <c r="DXM28" i="7" s="1"/>
  <c r="DXO28" i="7" s="1"/>
  <c r="DXQ28" i="7" s="1"/>
  <c r="DXS28" i="7" s="1"/>
  <c r="DXU28" i="7" s="1"/>
  <c r="DXW28" i="7" s="1"/>
  <c r="DXY28" i="7" s="1"/>
  <c r="DYA28" i="7" s="1"/>
  <c r="DYC28" i="7" s="1"/>
  <c r="DYE28" i="7" s="1"/>
  <c r="DYG28" i="7" s="1"/>
  <c r="DYI28" i="7" s="1"/>
  <c r="DYK28" i="7" s="1"/>
  <c r="DYM28" i="7" s="1"/>
  <c r="DYO28" i="7" s="1"/>
  <c r="DYQ28" i="7" s="1"/>
  <c r="DYS28" i="7" s="1"/>
  <c r="DYU28" i="7" s="1"/>
  <c r="DYW28" i="7" s="1"/>
  <c r="DYY28" i="7" s="1"/>
  <c r="DZA28" i="7" s="1"/>
  <c r="DZC28" i="7" s="1"/>
  <c r="DZE28" i="7" s="1"/>
  <c r="DZG28" i="7" s="1"/>
  <c r="DZI28" i="7" s="1"/>
  <c r="DZK28" i="7" s="1"/>
  <c r="DZM28" i="7" s="1"/>
  <c r="DZO28" i="7" s="1"/>
  <c r="DZQ28" i="7" s="1"/>
  <c r="DZS28" i="7" s="1"/>
  <c r="DZU28" i="7" s="1"/>
  <c r="DZW28" i="7" s="1"/>
  <c r="DZY28" i="7" s="1"/>
  <c r="EAA28" i="7" s="1"/>
  <c r="EAC28" i="7" s="1"/>
  <c r="EAE28" i="7" s="1"/>
  <c r="EAG28" i="7" s="1"/>
  <c r="EAI28" i="7" s="1"/>
  <c r="EAK28" i="7" s="1"/>
  <c r="EAM28" i="7" s="1"/>
  <c r="EAO28" i="7" s="1"/>
  <c r="EAQ28" i="7" s="1"/>
  <c r="EAS28" i="7" s="1"/>
  <c r="EAU28" i="7" s="1"/>
  <c r="EAW28" i="7" s="1"/>
  <c r="EAY28" i="7" s="1"/>
  <c r="EBA28" i="7" s="1"/>
  <c r="EBC28" i="7" s="1"/>
  <c r="EBE28" i="7" s="1"/>
  <c r="EBG28" i="7" s="1"/>
  <c r="EBI28" i="7" s="1"/>
  <c r="EBK28" i="7" s="1"/>
  <c r="EBM28" i="7" s="1"/>
  <c r="EBO28" i="7" s="1"/>
  <c r="EBQ28" i="7" s="1"/>
  <c r="EBS28" i="7" s="1"/>
  <c r="EBU28" i="7" s="1"/>
  <c r="EBW28" i="7" s="1"/>
  <c r="EBY28" i="7" s="1"/>
  <c r="ECA28" i="7" s="1"/>
  <c r="ECC28" i="7" s="1"/>
  <c r="ECE28" i="7" s="1"/>
  <c r="ECG28" i="7" s="1"/>
  <c r="ECI28" i="7" s="1"/>
  <c r="ECK28" i="7" s="1"/>
  <c r="ECM28" i="7" s="1"/>
  <c r="ECO28" i="7" s="1"/>
  <c r="ECQ28" i="7" s="1"/>
  <c r="ECS28" i="7" s="1"/>
  <c r="ECU28" i="7" s="1"/>
  <c r="ECW28" i="7" s="1"/>
  <c r="ECY28" i="7" s="1"/>
  <c r="EDA28" i="7" s="1"/>
  <c r="EDC28" i="7" s="1"/>
  <c r="EDE28" i="7" s="1"/>
  <c r="EDG28" i="7" s="1"/>
  <c r="EDI28" i="7" s="1"/>
  <c r="EDK28" i="7" s="1"/>
  <c r="EDM28" i="7" s="1"/>
  <c r="EDO28" i="7" s="1"/>
  <c r="EDQ28" i="7" s="1"/>
  <c r="EDS28" i="7" s="1"/>
  <c r="EDU28" i="7" s="1"/>
  <c r="EDW28" i="7" s="1"/>
  <c r="EDY28" i="7" s="1"/>
  <c r="EEA28" i="7" s="1"/>
  <c r="EEC28" i="7" s="1"/>
  <c r="EEE28" i="7" s="1"/>
  <c r="EEG28" i="7" s="1"/>
  <c r="EEI28" i="7" s="1"/>
  <c r="EEK28" i="7" s="1"/>
  <c r="EEM28" i="7" s="1"/>
  <c r="EEO28" i="7" s="1"/>
  <c r="EEQ28" i="7" s="1"/>
  <c r="EES28" i="7" s="1"/>
  <c r="EEU28" i="7" s="1"/>
  <c r="EEW28" i="7" s="1"/>
  <c r="EEY28" i="7" s="1"/>
  <c r="EFA28" i="7" s="1"/>
  <c r="EFC28" i="7" s="1"/>
  <c r="EFE28" i="7" s="1"/>
  <c r="EFG28" i="7" s="1"/>
  <c r="EFI28" i="7" s="1"/>
  <c r="EFK28" i="7" s="1"/>
  <c r="EFM28" i="7" s="1"/>
  <c r="EFO28" i="7" s="1"/>
  <c r="EFQ28" i="7" s="1"/>
  <c r="EFS28" i="7" s="1"/>
  <c r="EFU28" i="7" s="1"/>
  <c r="EFW28" i="7" s="1"/>
  <c r="EFY28" i="7" s="1"/>
  <c r="EGA28" i="7" s="1"/>
  <c r="EGC28" i="7" s="1"/>
  <c r="EGE28" i="7" s="1"/>
  <c r="EGG28" i="7" s="1"/>
  <c r="EGI28" i="7" s="1"/>
  <c r="EGK28" i="7" s="1"/>
  <c r="EGM28" i="7" s="1"/>
  <c r="EGO28" i="7" s="1"/>
  <c r="EGQ28" i="7" s="1"/>
  <c r="EGS28" i="7" s="1"/>
  <c r="EGU28" i="7" s="1"/>
  <c r="EGW28" i="7" s="1"/>
  <c r="EGY28" i="7" s="1"/>
  <c r="EHA28" i="7" s="1"/>
  <c r="EHC28" i="7" s="1"/>
  <c r="EHE28" i="7" s="1"/>
  <c r="EHG28" i="7" s="1"/>
  <c r="EHI28" i="7" s="1"/>
  <c r="EHK28" i="7" s="1"/>
  <c r="EHM28" i="7" s="1"/>
  <c r="EHO28" i="7" s="1"/>
  <c r="EHQ28" i="7" s="1"/>
  <c r="EHS28" i="7" s="1"/>
  <c r="EHU28" i="7" s="1"/>
  <c r="EHW28" i="7" s="1"/>
  <c r="EHY28" i="7" s="1"/>
  <c r="EIA28" i="7" s="1"/>
  <c r="EIC28" i="7" s="1"/>
  <c r="EIE28" i="7" s="1"/>
  <c r="EIG28" i="7" s="1"/>
  <c r="EII28" i="7" s="1"/>
  <c r="EIK28" i="7" s="1"/>
  <c r="EIM28" i="7" s="1"/>
  <c r="EIO28" i="7" s="1"/>
  <c r="EIQ28" i="7" s="1"/>
  <c r="EIS28" i="7" s="1"/>
  <c r="EIU28" i="7" s="1"/>
  <c r="EIW28" i="7" s="1"/>
  <c r="EIY28" i="7" s="1"/>
  <c r="EJA28" i="7" s="1"/>
  <c r="EJC28" i="7" s="1"/>
  <c r="EJE28" i="7" s="1"/>
  <c r="EJG28" i="7" s="1"/>
  <c r="EJI28" i="7" s="1"/>
  <c r="EJK28" i="7" s="1"/>
  <c r="EJM28" i="7" s="1"/>
  <c r="EJO28" i="7" s="1"/>
  <c r="EJQ28" i="7" s="1"/>
  <c r="EJS28" i="7" s="1"/>
  <c r="EJU28" i="7" s="1"/>
  <c r="EJW28" i="7" s="1"/>
  <c r="EJY28" i="7" s="1"/>
  <c r="EKA28" i="7" s="1"/>
  <c r="EKC28" i="7" s="1"/>
  <c r="EKE28" i="7" s="1"/>
  <c r="EKG28" i="7" s="1"/>
  <c r="EKI28" i="7" s="1"/>
  <c r="EKK28" i="7" s="1"/>
  <c r="EKM28" i="7" s="1"/>
  <c r="EKO28" i="7" s="1"/>
  <c r="EKQ28" i="7" s="1"/>
  <c r="EKS28" i="7" s="1"/>
  <c r="EKU28" i="7" s="1"/>
  <c r="EKW28" i="7" s="1"/>
  <c r="EKY28" i="7" s="1"/>
  <c r="ELA28" i="7" s="1"/>
  <c r="ELC28" i="7" s="1"/>
  <c r="ELE28" i="7" s="1"/>
  <c r="ELG28" i="7" s="1"/>
  <c r="ELI28" i="7" s="1"/>
  <c r="ELK28" i="7" s="1"/>
  <c r="ELM28" i="7" s="1"/>
  <c r="ELO28" i="7" s="1"/>
  <c r="ELQ28" i="7" s="1"/>
  <c r="ELS28" i="7" s="1"/>
  <c r="ELU28" i="7" s="1"/>
  <c r="ELW28" i="7" s="1"/>
  <c r="ELY28" i="7" s="1"/>
  <c r="EMA28" i="7" s="1"/>
  <c r="EMC28" i="7" s="1"/>
  <c r="EME28" i="7" s="1"/>
  <c r="EMG28" i="7" s="1"/>
  <c r="EMI28" i="7" s="1"/>
  <c r="EMK28" i="7" s="1"/>
  <c r="EMM28" i="7" s="1"/>
  <c r="EMO28" i="7" s="1"/>
  <c r="EMQ28" i="7" s="1"/>
  <c r="EMS28" i="7" s="1"/>
  <c r="EMU28" i="7" s="1"/>
  <c r="EMW28" i="7" s="1"/>
  <c r="EMY28" i="7" s="1"/>
  <c r="ENA28" i="7" s="1"/>
  <c r="ENC28" i="7" s="1"/>
  <c r="ENE28" i="7" s="1"/>
  <c r="ENG28" i="7" s="1"/>
  <c r="ENI28" i="7" s="1"/>
  <c r="ENK28" i="7" s="1"/>
  <c r="ENM28" i="7" s="1"/>
  <c r="ENO28" i="7" s="1"/>
  <c r="ENQ28" i="7" s="1"/>
  <c r="ENS28" i="7" s="1"/>
  <c r="ENU28" i="7" s="1"/>
  <c r="ENW28" i="7" s="1"/>
  <c r="ENY28" i="7" s="1"/>
  <c r="EOA28" i="7" s="1"/>
  <c r="EOC28" i="7" s="1"/>
  <c r="EOE28" i="7" s="1"/>
  <c r="EOG28" i="7" s="1"/>
  <c r="EOI28" i="7" s="1"/>
  <c r="EOK28" i="7" s="1"/>
  <c r="EOM28" i="7" s="1"/>
  <c r="EOO28" i="7" s="1"/>
  <c r="EOQ28" i="7" s="1"/>
  <c r="EOS28" i="7" s="1"/>
  <c r="EOU28" i="7" s="1"/>
  <c r="EOW28" i="7" s="1"/>
  <c r="EOY28" i="7" s="1"/>
  <c r="EPA28" i="7" s="1"/>
  <c r="EPC28" i="7" s="1"/>
  <c r="EPE28" i="7" s="1"/>
  <c r="EPG28" i="7" s="1"/>
  <c r="EPI28" i="7" s="1"/>
  <c r="EPK28" i="7" s="1"/>
  <c r="EPM28" i="7" s="1"/>
  <c r="EPO28" i="7" s="1"/>
  <c r="EPQ28" i="7" s="1"/>
  <c r="EPS28" i="7" s="1"/>
  <c r="EPU28" i="7" s="1"/>
  <c r="EPW28" i="7" s="1"/>
  <c r="EPY28" i="7" s="1"/>
  <c r="EQA28" i="7" s="1"/>
  <c r="EQC28" i="7" s="1"/>
  <c r="EQE28" i="7" s="1"/>
  <c r="EQG28" i="7" s="1"/>
  <c r="EQI28" i="7" s="1"/>
  <c r="EQK28" i="7" s="1"/>
  <c r="EQM28" i="7" s="1"/>
  <c r="EQO28" i="7" s="1"/>
  <c r="EQQ28" i="7" s="1"/>
  <c r="EQS28" i="7" s="1"/>
  <c r="EQU28" i="7" s="1"/>
  <c r="EQW28" i="7" s="1"/>
  <c r="EQY28" i="7" s="1"/>
  <c r="ERA28" i="7" s="1"/>
  <c r="ERC28" i="7" s="1"/>
  <c r="ERE28" i="7" s="1"/>
  <c r="ERG28" i="7" s="1"/>
  <c r="ERI28" i="7" s="1"/>
  <c r="ERK28" i="7" s="1"/>
  <c r="ERM28" i="7" s="1"/>
  <c r="ERO28" i="7" s="1"/>
  <c r="ERQ28" i="7" s="1"/>
  <c r="ERS28" i="7" s="1"/>
  <c r="ERU28" i="7" s="1"/>
  <c r="ERW28" i="7" s="1"/>
  <c r="ERY28" i="7" s="1"/>
  <c r="ESA28" i="7" s="1"/>
  <c r="ESC28" i="7" s="1"/>
  <c r="ESE28" i="7" s="1"/>
  <c r="ESG28" i="7" s="1"/>
  <c r="ESI28" i="7" s="1"/>
  <c r="ESK28" i="7" s="1"/>
  <c r="ESM28" i="7" s="1"/>
  <c r="ESO28" i="7" s="1"/>
  <c r="ESQ28" i="7" s="1"/>
  <c r="ESS28" i="7" s="1"/>
  <c r="ESU28" i="7" s="1"/>
  <c r="ESW28" i="7" s="1"/>
  <c r="ESY28" i="7" s="1"/>
  <c r="ETA28" i="7" s="1"/>
  <c r="ETC28" i="7" s="1"/>
  <c r="ETE28" i="7" s="1"/>
  <c r="ETG28" i="7" s="1"/>
  <c r="ETI28" i="7" s="1"/>
  <c r="ETK28" i="7" s="1"/>
  <c r="ETM28" i="7" s="1"/>
  <c r="ETO28" i="7" s="1"/>
  <c r="ETQ28" i="7" s="1"/>
  <c r="ETS28" i="7" s="1"/>
  <c r="ETU28" i="7" s="1"/>
  <c r="ETW28" i="7" s="1"/>
  <c r="ETY28" i="7" s="1"/>
  <c r="EUA28" i="7" s="1"/>
  <c r="EUC28" i="7" s="1"/>
  <c r="EUE28" i="7" s="1"/>
  <c r="EUG28" i="7" s="1"/>
  <c r="EUI28" i="7" s="1"/>
  <c r="EUK28" i="7" s="1"/>
  <c r="EUM28" i="7" s="1"/>
  <c r="EUO28" i="7" s="1"/>
  <c r="EUQ28" i="7" s="1"/>
  <c r="EUS28" i="7" s="1"/>
  <c r="EUU28" i="7" s="1"/>
  <c r="EUW28" i="7" s="1"/>
  <c r="EUY28" i="7" s="1"/>
  <c r="EVA28" i="7" s="1"/>
  <c r="EVC28" i="7" s="1"/>
  <c r="EVE28" i="7" s="1"/>
  <c r="EVG28" i="7" s="1"/>
  <c r="EVI28" i="7" s="1"/>
  <c r="EVK28" i="7" s="1"/>
  <c r="EVM28" i="7" s="1"/>
  <c r="EVO28" i="7" s="1"/>
  <c r="EVQ28" i="7" s="1"/>
  <c r="EVS28" i="7" s="1"/>
  <c r="EVU28" i="7" s="1"/>
  <c r="EVW28" i="7" s="1"/>
  <c r="EVY28" i="7" s="1"/>
  <c r="EWA28" i="7" s="1"/>
  <c r="EWC28" i="7" s="1"/>
  <c r="EWE28" i="7" s="1"/>
  <c r="EWG28" i="7" s="1"/>
  <c r="EWI28" i="7" s="1"/>
  <c r="EWK28" i="7" s="1"/>
  <c r="EWM28" i="7" s="1"/>
  <c r="EWO28" i="7" s="1"/>
  <c r="EWQ28" i="7" s="1"/>
  <c r="EWS28" i="7" s="1"/>
  <c r="EWU28" i="7" s="1"/>
  <c r="EWW28" i="7" s="1"/>
  <c r="EWY28" i="7" s="1"/>
  <c r="EXA28" i="7" s="1"/>
  <c r="EXC28" i="7" s="1"/>
  <c r="EXE28" i="7" s="1"/>
  <c r="EXG28" i="7" s="1"/>
  <c r="EXI28" i="7" s="1"/>
  <c r="EXK28" i="7" s="1"/>
  <c r="EXM28" i="7" s="1"/>
  <c r="EXO28" i="7" s="1"/>
  <c r="EXQ28" i="7" s="1"/>
  <c r="EXS28" i="7" s="1"/>
  <c r="EXU28" i="7" s="1"/>
  <c r="EXW28" i="7" s="1"/>
  <c r="EXY28" i="7" s="1"/>
  <c r="EYA28" i="7" s="1"/>
  <c r="EYC28" i="7" s="1"/>
  <c r="EYE28" i="7" s="1"/>
  <c r="EYG28" i="7" s="1"/>
  <c r="EYI28" i="7" s="1"/>
  <c r="EYK28" i="7" s="1"/>
  <c r="EYM28" i="7" s="1"/>
  <c r="EYO28" i="7" s="1"/>
  <c r="EYQ28" i="7" s="1"/>
  <c r="EYS28" i="7" s="1"/>
  <c r="EYU28" i="7" s="1"/>
  <c r="EYW28" i="7" s="1"/>
  <c r="EYY28" i="7" s="1"/>
  <c r="EZA28" i="7" s="1"/>
  <c r="EZC28" i="7" s="1"/>
  <c r="EZE28" i="7" s="1"/>
  <c r="EZG28" i="7" s="1"/>
  <c r="EZI28" i="7" s="1"/>
  <c r="EZK28" i="7" s="1"/>
  <c r="EZM28" i="7" s="1"/>
  <c r="EZO28" i="7" s="1"/>
  <c r="EZQ28" i="7" s="1"/>
  <c r="EZS28" i="7" s="1"/>
  <c r="EZU28" i="7" s="1"/>
  <c r="EZW28" i="7" s="1"/>
  <c r="EZY28" i="7" s="1"/>
  <c r="FAA28" i="7" s="1"/>
  <c r="FAC28" i="7" s="1"/>
  <c r="FAE28" i="7" s="1"/>
  <c r="FAG28" i="7" s="1"/>
  <c r="FAI28" i="7" s="1"/>
  <c r="FAK28" i="7" s="1"/>
  <c r="FAM28" i="7" s="1"/>
  <c r="FAO28" i="7" s="1"/>
  <c r="FAQ28" i="7" s="1"/>
  <c r="FAS28" i="7" s="1"/>
  <c r="FAU28" i="7" s="1"/>
  <c r="FAW28" i="7" s="1"/>
  <c r="FAY28" i="7" s="1"/>
  <c r="FBA28" i="7" s="1"/>
  <c r="FBC28" i="7" s="1"/>
  <c r="FBE28" i="7" s="1"/>
  <c r="FBG28" i="7" s="1"/>
  <c r="FBI28" i="7" s="1"/>
  <c r="FBK28" i="7" s="1"/>
  <c r="FBM28" i="7" s="1"/>
  <c r="FBO28" i="7" s="1"/>
  <c r="FBQ28" i="7" s="1"/>
  <c r="FBS28" i="7" s="1"/>
  <c r="FBU28" i="7" s="1"/>
  <c r="FBW28" i="7" s="1"/>
  <c r="FBY28" i="7" s="1"/>
  <c r="FCA28" i="7" s="1"/>
  <c r="FCC28" i="7" s="1"/>
  <c r="FCE28" i="7" s="1"/>
  <c r="FCG28" i="7" s="1"/>
  <c r="FCI28" i="7" s="1"/>
  <c r="FCK28" i="7" s="1"/>
  <c r="FCM28" i="7" s="1"/>
  <c r="FCO28" i="7" s="1"/>
  <c r="FCQ28" i="7" s="1"/>
  <c r="FCS28" i="7" s="1"/>
  <c r="FCU28" i="7" s="1"/>
  <c r="FCW28" i="7" s="1"/>
  <c r="FCY28" i="7" s="1"/>
  <c r="FDA28" i="7" s="1"/>
  <c r="FDC28" i="7" s="1"/>
  <c r="FDE28" i="7" s="1"/>
  <c r="FDG28" i="7" s="1"/>
  <c r="FDI28" i="7" s="1"/>
  <c r="FDK28" i="7" s="1"/>
  <c r="FDM28" i="7" s="1"/>
  <c r="FDO28" i="7" s="1"/>
  <c r="FDQ28" i="7" s="1"/>
  <c r="FDS28" i="7" s="1"/>
  <c r="FDU28" i="7" s="1"/>
  <c r="FDW28" i="7" s="1"/>
  <c r="FDY28" i="7" s="1"/>
  <c r="FEA28" i="7" s="1"/>
  <c r="FEC28" i="7" s="1"/>
  <c r="FEE28" i="7" s="1"/>
  <c r="FEG28" i="7" s="1"/>
  <c r="FEI28" i="7" s="1"/>
  <c r="FEK28" i="7" s="1"/>
  <c r="FEM28" i="7" s="1"/>
  <c r="FEO28" i="7" s="1"/>
  <c r="FEQ28" i="7" s="1"/>
  <c r="FES28" i="7" s="1"/>
  <c r="FEU28" i="7" s="1"/>
  <c r="FEW28" i="7" s="1"/>
  <c r="FEY28" i="7" s="1"/>
  <c r="FFA28" i="7" s="1"/>
  <c r="FFC28" i="7" s="1"/>
  <c r="FFE28" i="7" s="1"/>
  <c r="FFG28" i="7" s="1"/>
  <c r="FFI28" i="7" s="1"/>
  <c r="FFK28" i="7" s="1"/>
  <c r="FFM28" i="7" s="1"/>
  <c r="FFO28" i="7" s="1"/>
  <c r="FFQ28" i="7" s="1"/>
  <c r="FFS28" i="7" s="1"/>
  <c r="FFU28" i="7" s="1"/>
  <c r="FFW28" i="7" s="1"/>
  <c r="FFY28" i="7" s="1"/>
  <c r="FGA28" i="7" s="1"/>
  <c r="FGC28" i="7" s="1"/>
  <c r="FGE28" i="7" s="1"/>
  <c r="FGG28" i="7" s="1"/>
  <c r="FGI28" i="7" s="1"/>
  <c r="FGK28" i="7" s="1"/>
  <c r="FGM28" i="7" s="1"/>
  <c r="FGO28" i="7" s="1"/>
  <c r="FGQ28" i="7" s="1"/>
  <c r="FGS28" i="7" s="1"/>
  <c r="FGU28" i="7" s="1"/>
  <c r="FGW28" i="7" s="1"/>
  <c r="FGY28" i="7" s="1"/>
  <c r="FHA28" i="7" s="1"/>
  <c r="FHC28" i="7" s="1"/>
  <c r="FHE28" i="7" s="1"/>
  <c r="FHG28" i="7" s="1"/>
  <c r="FHI28" i="7" s="1"/>
  <c r="FHK28" i="7" s="1"/>
  <c r="FHM28" i="7" s="1"/>
  <c r="FHO28" i="7" s="1"/>
  <c r="FHQ28" i="7" s="1"/>
  <c r="FHS28" i="7" s="1"/>
  <c r="FHU28" i="7" s="1"/>
  <c r="FHW28" i="7" s="1"/>
  <c r="FHY28" i="7" s="1"/>
  <c r="FIA28" i="7" s="1"/>
  <c r="FIC28" i="7" s="1"/>
  <c r="FIE28" i="7" s="1"/>
  <c r="FIG28" i="7" s="1"/>
  <c r="FII28" i="7" s="1"/>
  <c r="FIK28" i="7" s="1"/>
  <c r="FIM28" i="7" s="1"/>
  <c r="FIO28" i="7" s="1"/>
  <c r="FIQ28" i="7" s="1"/>
  <c r="FIS28" i="7" s="1"/>
  <c r="FIU28" i="7" s="1"/>
  <c r="FIW28" i="7" s="1"/>
  <c r="FIY28" i="7" s="1"/>
  <c r="FJA28" i="7" s="1"/>
  <c r="FJC28" i="7" s="1"/>
  <c r="FJE28" i="7" s="1"/>
  <c r="FJG28" i="7" s="1"/>
  <c r="FJI28" i="7" s="1"/>
  <c r="FJK28" i="7" s="1"/>
  <c r="FJM28" i="7" s="1"/>
  <c r="FJO28" i="7" s="1"/>
  <c r="FJQ28" i="7" s="1"/>
  <c r="FJS28" i="7" s="1"/>
  <c r="FJU28" i="7" s="1"/>
  <c r="FJW28" i="7" s="1"/>
  <c r="FJY28" i="7" s="1"/>
  <c r="FKA28" i="7" s="1"/>
  <c r="FKC28" i="7" s="1"/>
  <c r="FKE28" i="7" s="1"/>
  <c r="FKG28" i="7" s="1"/>
  <c r="FKI28" i="7" s="1"/>
  <c r="FKK28" i="7" s="1"/>
  <c r="FKM28" i="7" s="1"/>
  <c r="FKO28" i="7" s="1"/>
  <c r="FKQ28" i="7" s="1"/>
  <c r="FKS28" i="7" s="1"/>
  <c r="FKU28" i="7" s="1"/>
  <c r="FKW28" i="7" s="1"/>
  <c r="FKY28" i="7" s="1"/>
  <c r="FLA28" i="7" s="1"/>
  <c r="FLC28" i="7" s="1"/>
  <c r="FLE28" i="7" s="1"/>
  <c r="FLG28" i="7" s="1"/>
  <c r="FLI28" i="7" s="1"/>
  <c r="FLK28" i="7" s="1"/>
  <c r="FLM28" i="7" s="1"/>
  <c r="FLO28" i="7" s="1"/>
  <c r="FLQ28" i="7" s="1"/>
  <c r="FLS28" i="7" s="1"/>
  <c r="FLU28" i="7" s="1"/>
  <c r="FLW28" i="7" s="1"/>
  <c r="FLY28" i="7" s="1"/>
  <c r="FMA28" i="7" s="1"/>
  <c r="FMC28" i="7" s="1"/>
  <c r="FME28" i="7" s="1"/>
  <c r="FMG28" i="7" s="1"/>
  <c r="FMI28" i="7" s="1"/>
  <c r="FMK28" i="7" s="1"/>
  <c r="FMM28" i="7" s="1"/>
  <c r="FMO28" i="7" s="1"/>
  <c r="FMQ28" i="7" s="1"/>
  <c r="FMS28" i="7" s="1"/>
  <c r="FMU28" i="7" s="1"/>
  <c r="FMW28" i="7" s="1"/>
  <c r="FMY28" i="7" s="1"/>
  <c r="FNA28" i="7" s="1"/>
  <c r="FNC28" i="7" s="1"/>
  <c r="FNE28" i="7" s="1"/>
  <c r="FNG28" i="7" s="1"/>
  <c r="FNI28" i="7" s="1"/>
  <c r="FNK28" i="7" s="1"/>
  <c r="FNM28" i="7" s="1"/>
  <c r="FNO28" i="7" s="1"/>
  <c r="FNQ28" i="7" s="1"/>
  <c r="FNS28" i="7" s="1"/>
  <c r="FNU28" i="7" s="1"/>
  <c r="FNW28" i="7" s="1"/>
  <c r="FNY28" i="7" s="1"/>
  <c r="FOA28" i="7" s="1"/>
  <c r="FOC28" i="7" s="1"/>
  <c r="FOE28" i="7" s="1"/>
  <c r="FOG28" i="7" s="1"/>
  <c r="FOI28" i="7" s="1"/>
  <c r="FOK28" i="7" s="1"/>
  <c r="FOM28" i="7" s="1"/>
  <c r="FOO28" i="7" s="1"/>
  <c r="FOQ28" i="7" s="1"/>
  <c r="FOS28" i="7" s="1"/>
  <c r="FOU28" i="7" s="1"/>
  <c r="FOW28" i="7" s="1"/>
  <c r="FOY28" i="7" s="1"/>
  <c r="FPA28" i="7" s="1"/>
  <c r="FPC28" i="7" s="1"/>
  <c r="FPE28" i="7" s="1"/>
  <c r="FPG28" i="7" s="1"/>
  <c r="FPI28" i="7" s="1"/>
  <c r="FPK28" i="7" s="1"/>
  <c r="FPM28" i="7" s="1"/>
  <c r="FPO28" i="7" s="1"/>
  <c r="FPQ28" i="7" s="1"/>
  <c r="FPS28" i="7" s="1"/>
  <c r="FPU28" i="7" s="1"/>
  <c r="FPW28" i="7" s="1"/>
  <c r="FPY28" i="7" s="1"/>
  <c r="FQA28" i="7" s="1"/>
  <c r="FQC28" i="7" s="1"/>
  <c r="FQE28" i="7" s="1"/>
  <c r="FQG28" i="7" s="1"/>
  <c r="FQI28" i="7" s="1"/>
  <c r="FQK28" i="7" s="1"/>
  <c r="FQM28" i="7" s="1"/>
  <c r="FQO28" i="7" s="1"/>
  <c r="FQQ28" i="7" s="1"/>
  <c r="FQS28" i="7" s="1"/>
  <c r="FQU28" i="7" s="1"/>
  <c r="FQW28" i="7" s="1"/>
  <c r="FQY28" i="7" s="1"/>
  <c r="FRA28" i="7" s="1"/>
  <c r="FRC28" i="7" s="1"/>
  <c r="FRE28" i="7" s="1"/>
  <c r="FRG28" i="7" s="1"/>
  <c r="FRI28" i="7" s="1"/>
  <c r="FRK28" i="7" s="1"/>
  <c r="FRM28" i="7" s="1"/>
  <c r="FRO28" i="7" s="1"/>
  <c r="FRQ28" i="7" s="1"/>
  <c r="FRS28" i="7" s="1"/>
  <c r="FRU28" i="7" s="1"/>
  <c r="FRW28" i="7" s="1"/>
  <c r="FRY28" i="7" s="1"/>
  <c r="FSA28" i="7" s="1"/>
  <c r="FSC28" i="7" s="1"/>
  <c r="FSE28" i="7" s="1"/>
  <c r="FSG28" i="7" s="1"/>
  <c r="FSI28" i="7" s="1"/>
  <c r="FSK28" i="7" s="1"/>
  <c r="FSM28" i="7" s="1"/>
  <c r="FSO28" i="7" s="1"/>
  <c r="FSQ28" i="7" s="1"/>
  <c r="FSS28" i="7" s="1"/>
  <c r="FSU28" i="7" s="1"/>
  <c r="FSW28" i="7" s="1"/>
  <c r="FSY28" i="7" s="1"/>
  <c r="FTA28" i="7" s="1"/>
  <c r="FTC28" i="7" s="1"/>
  <c r="FTE28" i="7" s="1"/>
  <c r="FTG28" i="7" s="1"/>
  <c r="FTI28" i="7" s="1"/>
  <c r="FTK28" i="7" s="1"/>
  <c r="FTM28" i="7" s="1"/>
  <c r="FTO28" i="7" s="1"/>
  <c r="FTQ28" i="7" s="1"/>
  <c r="FTS28" i="7" s="1"/>
  <c r="FTU28" i="7" s="1"/>
  <c r="FTW28" i="7" s="1"/>
  <c r="FTY28" i="7" s="1"/>
  <c r="FUA28" i="7" s="1"/>
  <c r="FUC28" i="7" s="1"/>
  <c r="FUE28" i="7" s="1"/>
  <c r="FUG28" i="7" s="1"/>
  <c r="FUI28" i="7" s="1"/>
  <c r="FUK28" i="7" s="1"/>
  <c r="FUM28" i="7" s="1"/>
  <c r="FUO28" i="7" s="1"/>
  <c r="FUQ28" i="7" s="1"/>
  <c r="FUS28" i="7" s="1"/>
  <c r="FUU28" i="7" s="1"/>
  <c r="FUW28" i="7" s="1"/>
  <c r="FUY28" i="7" s="1"/>
  <c r="FVA28" i="7" s="1"/>
  <c r="FVC28" i="7" s="1"/>
  <c r="FVE28" i="7" s="1"/>
  <c r="FVG28" i="7" s="1"/>
  <c r="FVI28" i="7" s="1"/>
  <c r="FVK28" i="7" s="1"/>
  <c r="FVM28" i="7" s="1"/>
  <c r="FVO28" i="7" s="1"/>
  <c r="FVQ28" i="7" s="1"/>
  <c r="FVS28" i="7" s="1"/>
  <c r="FVU28" i="7" s="1"/>
  <c r="FVW28" i="7" s="1"/>
  <c r="FVY28" i="7" s="1"/>
  <c r="FWA28" i="7" s="1"/>
  <c r="FWC28" i="7" s="1"/>
  <c r="FWE28" i="7" s="1"/>
  <c r="FWG28" i="7" s="1"/>
  <c r="FWI28" i="7" s="1"/>
  <c r="FWK28" i="7" s="1"/>
  <c r="FWM28" i="7" s="1"/>
  <c r="FWO28" i="7" s="1"/>
  <c r="FWQ28" i="7" s="1"/>
  <c r="FWS28" i="7" s="1"/>
  <c r="FWU28" i="7" s="1"/>
  <c r="FWW28" i="7" s="1"/>
  <c r="FWY28" i="7" s="1"/>
  <c r="FXA28" i="7" s="1"/>
  <c r="FXC28" i="7" s="1"/>
  <c r="FXE28" i="7" s="1"/>
  <c r="FXG28" i="7" s="1"/>
  <c r="FXI28" i="7" s="1"/>
  <c r="FXK28" i="7" s="1"/>
  <c r="FXM28" i="7" s="1"/>
  <c r="FXO28" i="7" s="1"/>
  <c r="FXQ28" i="7" s="1"/>
  <c r="FXS28" i="7" s="1"/>
  <c r="FXU28" i="7" s="1"/>
  <c r="FXW28" i="7" s="1"/>
  <c r="FXY28" i="7" s="1"/>
  <c r="FYA28" i="7" s="1"/>
  <c r="FYC28" i="7" s="1"/>
  <c r="FYE28" i="7" s="1"/>
  <c r="FYG28" i="7" s="1"/>
  <c r="FYI28" i="7" s="1"/>
  <c r="FYK28" i="7" s="1"/>
  <c r="FYM28" i="7" s="1"/>
  <c r="FYO28" i="7" s="1"/>
  <c r="FYQ28" i="7" s="1"/>
  <c r="FYS28" i="7" s="1"/>
  <c r="FYU28" i="7" s="1"/>
  <c r="FYW28" i="7" s="1"/>
  <c r="FYY28" i="7" s="1"/>
  <c r="FZA28" i="7" s="1"/>
  <c r="FZC28" i="7" s="1"/>
  <c r="FZE28" i="7" s="1"/>
  <c r="FZG28" i="7" s="1"/>
  <c r="FZI28" i="7" s="1"/>
  <c r="FZK28" i="7" s="1"/>
  <c r="FZM28" i="7" s="1"/>
  <c r="FZO28" i="7" s="1"/>
  <c r="FZQ28" i="7" s="1"/>
  <c r="FZS28" i="7" s="1"/>
  <c r="FZU28" i="7" s="1"/>
  <c r="FZW28" i="7" s="1"/>
  <c r="FZY28" i="7" s="1"/>
  <c r="GAA28" i="7" s="1"/>
  <c r="GAC28" i="7" s="1"/>
  <c r="GAE28" i="7" s="1"/>
  <c r="GAG28" i="7" s="1"/>
  <c r="GAI28" i="7" s="1"/>
  <c r="GAK28" i="7" s="1"/>
  <c r="GAM28" i="7" s="1"/>
  <c r="GAO28" i="7" s="1"/>
  <c r="GAQ28" i="7" s="1"/>
  <c r="GAS28" i="7" s="1"/>
  <c r="GAU28" i="7" s="1"/>
  <c r="GAW28" i="7" s="1"/>
  <c r="GAY28" i="7" s="1"/>
  <c r="GBA28" i="7" s="1"/>
  <c r="GBC28" i="7" s="1"/>
  <c r="GBE28" i="7" s="1"/>
  <c r="GBG28" i="7" s="1"/>
  <c r="GBI28" i="7" s="1"/>
  <c r="GBK28" i="7" s="1"/>
  <c r="GBM28" i="7" s="1"/>
  <c r="GBO28" i="7" s="1"/>
  <c r="GBQ28" i="7" s="1"/>
  <c r="GBS28" i="7" s="1"/>
  <c r="GBU28" i="7" s="1"/>
  <c r="GBW28" i="7" s="1"/>
  <c r="GBY28" i="7" s="1"/>
  <c r="GCA28" i="7" s="1"/>
  <c r="GCC28" i="7" s="1"/>
  <c r="GCE28" i="7" s="1"/>
  <c r="GCG28" i="7" s="1"/>
  <c r="GCI28" i="7" s="1"/>
  <c r="GCK28" i="7" s="1"/>
  <c r="GCM28" i="7" s="1"/>
  <c r="GCO28" i="7" s="1"/>
  <c r="GCQ28" i="7" s="1"/>
  <c r="GCS28" i="7" s="1"/>
  <c r="GCU28" i="7" s="1"/>
  <c r="GCW28" i="7" s="1"/>
  <c r="GCY28" i="7" s="1"/>
  <c r="GDA28" i="7" s="1"/>
  <c r="GDC28" i="7" s="1"/>
  <c r="GDE28" i="7" s="1"/>
  <c r="GDG28" i="7" s="1"/>
  <c r="GDI28" i="7" s="1"/>
  <c r="GDK28" i="7" s="1"/>
  <c r="GDM28" i="7" s="1"/>
  <c r="GDO28" i="7" s="1"/>
  <c r="GDQ28" i="7" s="1"/>
  <c r="GDS28" i="7" s="1"/>
  <c r="GDU28" i="7" s="1"/>
  <c r="GDW28" i="7" s="1"/>
  <c r="GDY28" i="7" s="1"/>
  <c r="GEA28" i="7" s="1"/>
  <c r="GEC28" i="7" s="1"/>
  <c r="GEE28" i="7" s="1"/>
  <c r="GEG28" i="7" s="1"/>
  <c r="GEI28" i="7" s="1"/>
  <c r="GEK28" i="7" s="1"/>
  <c r="GEM28" i="7" s="1"/>
  <c r="GEO28" i="7" s="1"/>
  <c r="GEQ28" i="7" s="1"/>
  <c r="GES28" i="7" s="1"/>
  <c r="GEU28" i="7" s="1"/>
  <c r="GEW28" i="7" s="1"/>
  <c r="GEY28" i="7" s="1"/>
  <c r="GFA28" i="7" s="1"/>
  <c r="GFC28" i="7" s="1"/>
  <c r="GFE28" i="7" s="1"/>
  <c r="GFG28" i="7" s="1"/>
  <c r="GFI28" i="7" s="1"/>
  <c r="GFK28" i="7" s="1"/>
  <c r="GFM28" i="7" s="1"/>
  <c r="GFO28" i="7" s="1"/>
  <c r="GFQ28" i="7" s="1"/>
  <c r="GFS28" i="7" s="1"/>
  <c r="GFU28" i="7" s="1"/>
  <c r="GFW28" i="7" s="1"/>
  <c r="GFY28" i="7" s="1"/>
  <c r="GGA28" i="7" s="1"/>
  <c r="GGC28" i="7" s="1"/>
  <c r="GGE28" i="7" s="1"/>
  <c r="GGG28" i="7" s="1"/>
  <c r="GGI28" i="7" s="1"/>
  <c r="GGK28" i="7" s="1"/>
  <c r="GGM28" i="7" s="1"/>
  <c r="GGO28" i="7" s="1"/>
  <c r="GGQ28" i="7" s="1"/>
  <c r="GGS28" i="7" s="1"/>
  <c r="GGU28" i="7" s="1"/>
  <c r="GGW28" i="7" s="1"/>
  <c r="GGY28" i="7" s="1"/>
  <c r="GHA28" i="7" s="1"/>
  <c r="GHC28" i="7" s="1"/>
  <c r="GHE28" i="7" s="1"/>
  <c r="GHG28" i="7" s="1"/>
  <c r="GHI28" i="7" s="1"/>
  <c r="GHK28" i="7" s="1"/>
  <c r="GHM28" i="7" s="1"/>
  <c r="GHO28" i="7" s="1"/>
  <c r="GHQ28" i="7" s="1"/>
  <c r="GHS28" i="7" s="1"/>
  <c r="GHU28" i="7" s="1"/>
  <c r="GHW28" i="7" s="1"/>
  <c r="GHY28" i="7" s="1"/>
  <c r="GIA28" i="7" s="1"/>
  <c r="GIC28" i="7" s="1"/>
  <c r="GIE28" i="7" s="1"/>
  <c r="GIG28" i="7" s="1"/>
  <c r="GII28" i="7" s="1"/>
  <c r="GIK28" i="7" s="1"/>
  <c r="GIM28" i="7" s="1"/>
  <c r="GIO28" i="7" s="1"/>
  <c r="GIQ28" i="7" s="1"/>
  <c r="GIS28" i="7" s="1"/>
  <c r="GIU28" i="7" s="1"/>
  <c r="GIW28" i="7" s="1"/>
  <c r="GIY28" i="7" s="1"/>
  <c r="GJA28" i="7" s="1"/>
  <c r="GJC28" i="7" s="1"/>
  <c r="GJE28" i="7" s="1"/>
  <c r="GJG28" i="7" s="1"/>
  <c r="GJI28" i="7" s="1"/>
  <c r="GJK28" i="7" s="1"/>
  <c r="GJM28" i="7" s="1"/>
  <c r="GJO28" i="7" s="1"/>
  <c r="GJQ28" i="7" s="1"/>
  <c r="GJS28" i="7" s="1"/>
  <c r="GJU28" i="7" s="1"/>
  <c r="GJW28" i="7" s="1"/>
  <c r="GJY28" i="7" s="1"/>
  <c r="GKA28" i="7" s="1"/>
  <c r="GKC28" i="7" s="1"/>
  <c r="GKE28" i="7" s="1"/>
  <c r="GKG28" i="7" s="1"/>
  <c r="GKI28" i="7" s="1"/>
  <c r="GKK28" i="7" s="1"/>
  <c r="GKM28" i="7" s="1"/>
  <c r="GKO28" i="7" s="1"/>
  <c r="GKQ28" i="7" s="1"/>
  <c r="GKS28" i="7" s="1"/>
  <c r="GKU28" i="7" s="1"/>
  <c r="GKW28" i="7" s="1"/>
  <c r="GKY28" i="7" s="1"/>
  <c r="GLA28" i="7" s="1"/>
  <c r="GLC28" i="7" s="1"/>
  <c r="GLE28" i="7" s="1"/>
  <c r="GLG28" i="7" s="1"/>
  <c r="GLI28" i="7" s="1"/>
  <c r="GLK28" i="7" s="1"/>
  <c r="GLM28" i="7" s="1"/>
  <c r="GLO28" i="7" s="1"/>
  <c r="GLQ28" i="7" s="1"/>
  <c r="GLS28" i="7" s="1"/>
  <c r="GLU28" i="7" s="1"/>
  <c r="GLW28" i="7" s="1"/>
  <c r="GLY28" i="7" s="1"/>
  <c r="GMA28" i="7" s="1"/>
  <c r="GMC28" i="7" s="1"/>
  <c r="GME28" i="7" s="1"/>
  <c r="GMG28" i="7" s="1"/>
  <c r="GMI28" i="7" s="1"/>
  <c r="GMK28" i="7" s="1"/>
  <c r="GMM28" i="7" s="1"/>
  <c r="GMO28" i="7" s="1"/>
  <c r="GMQ28" i="7" s="1"/>
  <c r="GMS28" i="7" s="1"/>
  <c r="GMU28" i="7" s="1"/>
  <c r="GMW28" i="7" s="1"/>
  <c r="GMY28" i="7" s="1"/>
  <c r="GNA28" i="7" s="1"/>
  <c r="GNC28" i="7" s="1"/>
  <c r="GNE28" i="7" s="1"/>
  <c r="GNG28" i="7" s="1"/>
  <c r="GNI28" i="7" s="1"/>
  <c r="GNK28" i="7" s="1"/>
  <c r="GNM28" i="7" s="1"/>
  <c r="GNO28" i="7" s="1"/>
  <c r="GNQ28" i="7" s="1"/>
  <c r="GNS28" i="7" s="1"/>
  <c r="GNU28" i="7" s="1"/>
  <c r="GNW28" i="7" s="1"/>
  <c r="GNY28" i="7" s="1"/>
  <c r="GOA28" i="7" s="1"/>
  <c r="GOC28" i="7" s="1"/>
  <c r="GOE28" i="7" s="1"/>
  <c r="GOG28" i="7" s="1"/>
  <c r="GOI28" i="7" s="1"/>
  <c r="GOK28" i="7" s="1"/>
  <c r="GOM28" i="7" s="1"/>
  <c r="GOO28" i="7" s="1"/>
  <c r="GOQ28" i="7" s="1"/>
  <c r="GOS28" i="7" s="1"/>
  <c r="GOU28" i="7" s="1"/>
  <c r="GOW28" i="7" s="1"/>
  <c r="GOY28" i="7" s="1"/>
  <c r="GPA28" i="7" s="1"/>
  <c r="GPC28" i="7" s="1"/>
  <c r="GPE28" i="7" s="1"/>
  <c r="GPG28" i="7" s="1"/>
  <c r="GPI28" i="7" s="1"/>
  <c r="GPK28" i="7" s="1"/>
  <c r="GPM28" i="7" s="1"/>
  <c r="GPO28" i="7" s="1"/>
  <c r="GPQ28" i="7" s="1"/>
  <c r="GPS28" i="7" s="1"/>
  <c r="GPU28" i="7" s="1"/>
  <c r="GPW28" i="7" s="1"/>
  <c r="GPY28" i="7" s="1"/>
  <c r="GQA28" i="7" s="1"/>
  <c r="GQC28" i="7" s="1"/>
  <c r="GQE28" i="7" s="1"/>
  <c r="GQG28" i="7" s="1"/>
  <c r="GQI28" i="7" s="1"/>
  <c r="GQK28" i="7" s="1"/>
  <c r="GQM28" i="7" s="1"/>
  <c r="GQO28" i="7" s="1"/>
  <c r="GQQ28" i="7" s="1"/>
  <c r="GQS28" i="7" s="1"/>
  <c r="GQU28" i="7" s="1"/>
  <c r="GQW28" i="7" s="1"/>
  <c r="GQY28" i="7" s="1"/>
  <c r="GRA28" i="7" s="1"/>
  <c r="GRC28" i="7" s="1"/>
  <c r="GRE28" i="7" s="1"/>
  <c r="GRG28" i="7" s="1"/>
  <c r="GRI28" i="7" s="1"/>
  <c r="GRK28" i="7" s="1"/>
  <c r="GRM28" i="7" s="1"/>
  <c r="GRO28" i="7" s="1"/>
  <c r="GRQ28" i="7" s="1"/>
  <c r="GRS28" i="7" s="1"/>
  <c r="GRU28" i="7" s="1"/>
  <c r="GRW28" i="7" s="1"/>
  <c r="GRY28" i="7" s="1"/>
  <c r="GSA28" i="7" s="1"/>
  <c r="GSC28" i="7" s="1"/>
  <c r="GSE28" i="7" s="1"/>
  <c r="GSG28" i="7" s="1"/>
  <c r="GSI28" i="7" s="1"/>
  <c r="GSK28" i="7" s="1"/>
  <c r="GSM28" i="7" s="1"/>
  <c r="GSO28" i="7" s="1"/>
  <c r="GSQ28" i="7" s="1"/>
  <c r="GSS28" i="7" s="1"/>
  <c r="GSU28" i="7" s="1"/>
  <c r="GSW28" i="7" s="1"/>
  <c r="GSY28" i="7" s="1"/>
  <c r="GTA28" i="7" s="1"/>
  <c r="GTC28" i="7" s="1"/>
  <c r="GTE28" i="7" s="1"/>
  <c r="GTG28" i="7" s="1"/>
  <c r="GTI28" i="7" s="1"/>
  <c r="GTK28" i="7" s="1"/>
  <c r="GTM28" i="7" s="1"/>
  <c r="GTO28" i="7" s="1"/>
  <c r="GTQ28" i="7" s="1"/>
  <c r="GTS28" i="7" s="1"/>
  <c r="GTU28" i="7" s="1"/>
  <c r="GTW28" i="7" s="1"/>
  <c r="GTY28" i="7" s="1"/>
  <c r="GUA28" i="7" s="1"/>
  <c r="GUC28" i="7" s="1"/>
  <c r="GUE28" i="7" s="1"/>
  <c r="GUG28" i="7" s="1"/>
  <c r="GUI28" i="7" s="1"/>
  <c r="GUK28" i="7" s="1"/>
  <c r="GUM28" i="7" s="1"/>
  <c r="GUO28" i="7" s="1"/>
  <c r="GUQ28" i="7" s="1"/>
  <c r="GUS28" i="7" s="1"/>
  <c r="GUU28" i="7" s="1"/>
  <c r="GUW28" i="7" s="1"/>
  <c r="GUY28" i="7" s="1"/>
  <c r="GVA28" i="7" s="1"/>
  <c r="GVC28" i="7" s="1"/>
  <c r="GVE28" i="7" s="1"/>
  <c r="GVG28" i="7" s="1"/>
  <c r="GVI28" i="7" s="1"/>
  <c r="GVK28" i="7" s="1"/>
  <c r="GVM28" i="7" s="1"/>
  <c r="GVO28" i="7" s="1"/>
  <c r="GVQ28" i="7" s="1"/>
  <c r="GVS28" i="7" s="1"/>
  <c r="GVU28" i="7" s="1"/>
  <c r="GVW28" i="7" s="1"/>
  <c r="GVY28" i="7" s="1"/>
  <c r="GWA28" i="7" s="1"/>
  <c r="GWC28" i="7" s="1"/>
  <c r="GWE28" i="7" s="1"/>
  <c r="GWG28" i="7" s="1"/>
  <c r="GWI28" i="7" s="1"/>
  <c r="GWK28" i="7" s="1"/>
  <c r="GWM28" i="7" s="1"/>
  <c r="GWO28" i="7" s="1"/>
  <c r="GWQ28" i="7" s="1"/>
  <c r="GWS28" i="7" s="1"/>
  <c r="GWU28" i="7" s="1"/>
  <c r="GWW28" i="7" s="1"/>
  <c r="GWY28" i="7" s="1"/>
  <c r="GXA28" i="7" s="1"/>
  <c r="GXC28" i="7" s="1"/>
  <c r="GXE28" i="7" s="1"/>
  <c r="GXG28" i="7" s="1"/>
  <c r="GXI28" i="7" s="1"/>
  <c r="GXK28" i="7" s="1"/>
  <c r="GXM28" i="7" s="1"/>
  <c r="GXO28" i="7" s="1"/>
  <c r="GXQ28" i="7" s="1"/>
  <c r="GXS28" i="7" s="1"/>
  <c r="GXU28" i="7" s="1"/>
  <c r="GXW28" i="7" s="1"/>
  <c r="GXY28" i="7" s="1"/>
  <c r="GYA28" i="7" s="1"/>
  <c r="GYC28" i="7" s="1"/>
  <c r="GYE28" i="7" s="1"/>
  <c r="GYG28" i="7" s="1"/>
  <c r="GYI28" i="7" s="1"/>
  <c r="GYK28" i="7" s="1"/>
  <c r="GYM28" i="7" s="1"/>
  <c r="GYO28" i="7" s="1"/>
  <c r="GYQ28" i="7" s="1"/>
  <c r="GYS28" i="7" s="1"/>
  <c r="GYU28" i="7" s="1"/>
  <c r="GYW28" i="7" s="1"/>
  <c r="GYY28" i="7" s="1"/>
  <c r="GZA28" i="7" s="1"/>
  <c r="GZC28" i="7" s="1"/>
  <c r="GZE28" i="7" s="1"/>
  <c r="GZG28" i="7" s="1"/>
  <c r="GZI28" i="7" s="1"/>
  <c r="GZK28" i="7" s="1"/>
  <c r="GZM28" i="7" s="1"/>
  <c r="GZO28" i="7" s="1"/>
  <c r="GZQ28" i="7" s="1"/>
  <c r="GZS28" i="7" s="1"/>
  <c r="GZU28" i="7" s="1"/>
  <c r="GZW28" i="7" s="1"/>
  <c r="GZY28" i="7" s="1"/>
  <c r="HAA28" i="7" s="1"/>
  <c r="HAC28" i="7" s="1"/>
  <c r="HAE28" i="7" s="1"/>
  <c r="HAG28" i="7" s="1"/>
  <c r="HAI28" i="7" s="1"/>
  <c r="HAK28" i="7" s="1"/>
  <c r="HAM28" i="7" s="1"/>
  <c r="HAO28" i="7" s="1"/>
  <c r="HAQ28" i="7" s="1"/>
  <c r="HAS28" i="7" s="1"/>
  <c r="HAU28" i="7" s="1"/>
  <c r="HAW28" i="7" s="1"/>
  <c r="HAY28" i="7" s="1"/>
  <c r="HBA28" i="7" s="1"/>
  <c r="HBC28" i="7" s="1"/>
  <c r="HBE28" i="7" s="1"/>
  <c r="HBG28" i="7" s="1"/>
  <c r="HBI28" i="7" s="1"/>
  <c r="HBK28" i="7" s="1"/>
  <c r="HBM28" i="7" s="1"/>
  <c r="HBO28" i="7" s="1"/>
  <c r="HBQ28" i="7" s="1"/>
  <c r="HBS28" i="7" s="1"/>
  <c r="HBU28" i="7" s="1"/>
  <c r="HBW28" i="7" s="1"/>
  <c r="HBY28" i="7" s="1"/>
  <c r="HCA28" i="7" s="1"/>
  <c r="HCC28" i="7" s="1"/>
  <c r="HCE28" i="7" s="1"/>
  <c r="HCG28" i="7" s="1"/>
  <c r="HCI28" i="7" s="1"/>
  <c r="HCK28" i="7" s="1"/>
  <c r="HCM28" i="7" s="1"/>
  <c r="HCO28" i="7" s="1"/>
  <c r="HCQ28" i="7" s="1"/>
  <c r="HCS28" i="7" s="1"/>
  <c r="HCU28" i="7" s="1"/>
  <c r="HCW28" i="7" s="1"/>
  <c r="HCY28" i="7" s="1"/>
  <c r="HDA28" i="7" s="1"/>
  <c r="HDC28" i="7" s="1"/>
  <c r="HDE28" i="7" s="1"/>
  <c r="HDG28" i="7" s="1"/>
  <c r="HDI28" i="7" s="1"/>
  <c r="HDK28" i="7" s="1"/>
  <c r="HDM28" i="7" s="1"/>
  <c r="HDO28" i="7" s="1"/>
  <c r="HDQ28" i="7" s="1"/>
  <c r="HDS28" i="7" s="1"/>
  <c r="HDU28" i="7" s="1"/>
  <c r="HDW28" i="7" s="1"/>
  <c r="HDY28" i="7" s="1"/>
  <c r="HEA28" i="7" s="1"/>
  <c r="HEC28" i="7" s="1"/>
  <c r="HEE28" i="7" s="1"/>
  <c r="HEG28" i="7" s="1"/>
  <c r="HEI28" i="7" s="1"/>
  <c r="HEK28" i="7" s="1"/>
  <c r="HEM28" i="7" s="1"/>
  <c r="HEO28" i="7" s="1"/>
  <c r="HEQ28" i="7" s="1"/>
  <c r="HES28" i="7" s="1"/>
  <c r="HEU28" i="7" s="1"/>
  <c r="HEW28" i="7" s="1"/>
  <c r="HEY28" i="7" s="1"/>
  <c r="HFA28" i="7" s="1"/>
  <c r="HFC28" i="7" s="1"/>
  <c r="HFE28" i="7" s="1"/>
  <c r="HFG28" i="7" s="1"/>
  <c r="HFI28" i="7" s="1"/>
  <c r="HFK28" i="7" s="1"/>
  <c r="HFM28" i="7" s="1"/>
  <c r="HFO28" i="7" s="1"/>
  <c r="HFQ28" i="7" s="1"/>
  <c r="HFS28" i="7" s="1"/>
  <c r="HFU28" i="7" s="1"/>
  <c r="HFW28" i="7" s="1"/>
  <c r="HFY28" i="7" s="1"/>
  <c r="HGA28" i="7" s="1"/>
  <c r="HGC28" i="7" s="1"/>
  <c r="HGE28" i="7" s="1"/>
  <c r="HGG28" i="7" s="1"/>
  <c r="HGI28" i="7" s="1"/>
  <c r="HGK28" i="7" s="1"/>
  <c r="HGM28" i="7" s="1"/>
  <c r="HGO28" i="7" s="1"/>
  <c r="HGQ28" i="7" s="1"/>
  <c r="HGS28" i="7" s="1"/>
  <c r="HGU28" i="7" s="1"/>
  <c r="HGW28" i="7" s="1"/>
  <c r="HGY28" i="7" s="1"/>
  <c r="HHA28" i="7" s="1"/>
  <c r="HHC28" i="7" s="1"/>
  <c r="HHE28" i="7" s="1"/>
  <c r="HHG28" i="7" s="1"/>
  <c r="HHI28" i="7" s="1"/>
  <c r="HHK28" i="7" s="1"/>
  <c r="HHM28" i="7" s="1"/>
  <c r="HHO28" i="7" s="1"/>
  <c r="HHQ28" i="7" s="1"/>
  <c r="HHS28" i="7" s="1"/>
  <c r="HHU28" i="7" s="1"/>
  <c r="HHW28" i="7" s="1"/>
  <c r="HHY28" i="7" s="1"/>
  <c r="HIA28" i="7" s="1"/>
  <c r="HIC28" i="7" s="1"/>
  <c r="HIE28" i="7" s="1"/>
  <c r="HIG28" i="7" s="1"/>
  <c r="HII28" i="7" s="1"/>
  <c r="HIK28" i="7" s="1"/>
  <c r="HIM28" i="7" s="1"/>
  <c r="HIO28" i="7" s="1"/>
  <c r="HIQ28" i="7" s="1"/>
  <c r="HIS28" i="7" s="1"/>
  <c r="HIU28" i="7" s="1"/>
  <c r="HIW28" i="7" s="1"/>
  <c r="HIY28" i="7" s="1"/>
  <c r="HJA28" i="7" s="1"/>
  <c r="HJC28" i="7" s="1"/>
  <c r="HJE28" i="7" s="1"/>
  <c r="HJG28" i="7" s="1"/>
  <c r="HJI28" i="7" s="1"/>
  <c r="HJK28" i="7" s="1"/>
  <c r="HJM28" i="7" s="1"/>
  <c r="HJO28" i="7" s="1"/>
  <c r="HJQ28" i="7" s="1"/>
  <c r="HJS28" i="7" s="1"/>
  <c r="HJU28" i="7" s="1"/>
  <c r="HJW28" i="7" s="1"/>
  <c r="HJY28" i="7" s="1"/>
  <c r="HKA28" i="7" s="1"/>
  <c r="HKC28" i="7" s="1"/>
  <c r="HKE28" i="7" s="1"/>
  <c r="HKG28" i="7" s="1"/>
  <c r="HKI28" i="7" s="1"/>
  <c r="HKK28" i="7" s="1"/>
  <c r="HKM28" i="7" s="1"/>
  <c r="HKO28" i="7" s="1"/>
  <c r="HKQ28" i="7" s="1"/>
  <c r="HKS28" i="7" s="1"/>
  <c r="HKU28" i="7" s="1"/>
  <c r="HKW28" i="7" s="1"/>
  <c r="HKY28" i="7" s="1"/>
  <c r="HLA28" i="7" s="1"/>
  <c r="HLC28" i="7" s="1"/>
  <c r="HLE28" i="7" s="1"/>
  <c r="HLG28" i="7" s="1"/>
  <c r="HLI28" i="7" s="1"/>
  <c r="HLK28" i="7" s="1"/>
  <c r="HLM28" i="7" s="1"/>
  <c r="HLO28" i="7" s="1"/>
  <c r="HLQ28" i="7" s="1"/>
  <c r="HLS28" i="7" s="1"/>
  <c r="HLU28" i="7" s="1"/>
  <c r="HLW28" i="7" s="1"/>
  <c r="HLY28" i="7" s="1"/>
  <c r="HMA28" i="7" s="1"/>
  <c r="HMC28" i="7" s="1"/>
  <c r="HME28" i="7" s="1"/>
  <c r="HMG28" i="7" s="1"/>
  <c r="HMI28" i="7" s="1"/>
  <c r="HMK28" i="7" s="1"/>
  <c r="HMM28" i="7" s="1"/>
  <c r="HMO28" i="7" s="1"/>
  <c r="HMQ28" i="7" s="1"/>
  <c r="HMS28" i="7" s="1"/>
  <c r="HMU28" i="7" s="1"/>
  <c r="HMW28" i="7" s="1"/>
  <c r="HMY28" i="7" s="1"/>
  <c r="HNA28" i="7" s="1"/>
  <c r="HNC28" i="7" s="1"/>
  <c r="HNE28" i="7" s="1"/>
  <c r="HNG28" i="7" s="1"/>
  <c r="HNI28" i="7" s="1"/>
  <c r="HNK28" i="7" s="1"/>
  <c r="HNM28" i="7" s="1"/>
  <c r="HNO28" i="7" s="1"/>
  <c r="HNQ28" i="7" s="1"/>
  <c r="HNS28" i="7" s="1"/>
  <c r="HNU28" i="7" s="1"/>
  <c r="HNW28" i="7" s="1"/>
  <c r="HNY28" i="7" s="1"/>
  <c r="HOA28" i="7" s="1"/>
  <c r="HOC28" i="7" s="1"/>
  <c r="HOE28" i="7" s="1"/>
  <c r="HOG28" i="7" s="1"/>
  <c r="HOI28" i="7" s="1"/>
  <c r="HOK28" i="7" s="1"/>
  <c r="HOM28" i="7" s="1"/>
  <c r="HOO28" i="7" s="1"/>
  <c r="HOQ28" i="7" s="1"/>
  <c r="HOS28" i="7" s="1"/>
  <c r="HOU28" i="7" s="1"/>
  <c r="HOW28" i="7" s="1"/>
  <c r="HOY28" i="7" s="1"/>
  <c r="HPA28" i="7" s="1"/>
  <c r="HPC28" i="7" s="1"/>
  <c r="HPE28" i="7" s="1"/>
  <c r="HPG28" i="7" s="1"/>
  <c r="HPI28" i="7" s="1"/>
  <c r="HPK28" i="7" s="1"/>
  <c r="HPM28" i="7" s="1"/>
  <c r="HPO28" i="7" s="1"/>
  <c r="HPQ28" i="7" s="1"/>
  <c r="HPS28" i="7" s="1"/>
  <c r="HPU28" i="7" s="1"/>
  <c r="HPW28" i="7" s="1"/>
  <c r="HPY28" i="7" s="1"/>
  <c r="HQA28" i="7" s="1"/>
  <c r="HQC28" i="7" s="1"/>
  <c r="HQE28" i="7" s="1"/>
  <c r="HQG28" i="7" s="1"/>
  <c r="HQI28" i="7" s="1"/>
  <c r="HQK28" i="7" s="1"/>
  <c r="HQM28" i="7" s="1"/>
  <c r="HQO28" i="7" s="1"/>
  <c r="HQQ28" i="7" s="1"/>
  <c r="HQS28" i="7" s="1"/>
  <c r="HQU28" i="7" s="1"/>
  <c r="HQW28" i="7" s="1"/>
  <c r="HQY28" i="7" s="1"/>
  <c r="HRA28" i="7" s="1"/>
  <c r="HRC28" i="7" s="1"/>
  <c r="HRE28" i="7" s="1"/>
  <c r="HRG28" i="7" s="1"/>
  <c r="HRI28" i="7" s="1"/>
  <c r="HRK28" i="7" s="1"/>
  <c r="HRM28" i="7" s="1"/>
  <c r="HRO28" i="7" s="1"/>
  <c r="HRQ28" i="7" s="1"/>
  <c r="HRS28" i="7" s="1"/>
  <c r="HRU28" i="7" s="1"/>
  <c r="HRW28" i="7" s="1"/>
  <c r="HRY28" i="7" s="1"/>
  <c r="HSA28" i="7" s="1"/>
  <c r="HSC28" i="7" s="1"/>
  <c r="HSE28" i="7" s="1"/>
  <c r="HSG28" i="7" s="1"/>
  <c r="HSI28" i="7" s="1"/>
  <c r="HSK28" i="7" s="1"/>
  <c r="HSM28" i="7" s="1"/>
  <c r="HSO28" i="7" s="1"/>
  <c r="HSQ28" i="7" s="1"/>
  <c r="HSS28" i="7" s="1"/>
  <c r="HSU28" i="7" s="1"/>
  <c r="HSW28" i="7" s="1"/>
  <c r="HSY28" i="7" s="1"/>
  <c r="HTA28" i="7" s="1"/>
  <c r="HTC28" i="7" s="1"/>
  <c r="HTE28" i="7" s="1"/>
  <c r="HTG28" i="7" s="1"/>
  <c r="HTI28" i="7" s="1"/>
  <c r="HTK28" i="7" s="1"/>
  <c r="HTM28" i="7" s="1"/>
  <c r="HTO28" i="7" s="1"/>
  <c r="HTQ28" i="7" s="1"/>
  <c r="HTS28" i="7" s="1"/>
  <c r="HTU28" i="7" s="1"/>
  <c r="HTW28" i="7" s="1"/>
  <c r="HTY28" i="7" s="1"/>
  <c r="HUA28" i="7" s="1"/>
  <c r="HUC28" i="7" s="1"/>
  <c r="HUE28" i="7" s="1"/>
  <c r="HUG28" i="7" s="1"/>
  <c r="HUI28" i="7" s="1"/>
  <c r="HUK28" i="7" s="1"/>
  <c r="HUM28" i="7" s="1"/>
  <c r="HUO28" i="7" s="1"/>
  <c r="HUQ28" i="7" s="1"/>
  <c r="HUS28" i="7" s="1"/>
  <c r="HUU28" i="7" s="1"/>
  <c r="HUW28" i="7" s="1"/>
  <c r="HUY28" i="7" s="1"/>
  <c r="HVA28" i="7" s="1"/>
  <c r="HVC28" i="7" s="1"/>
  <c r="HVE28" i="7" s="1"/>
  <c r="HVG28" i="7" s="1"/>
  <c r="HVI28" i="7" s="1"/>
  <c r="HVK28" i="7" s="1"/>
  <c r="HVM28" i="7" s="1"/>
  <c r="HVO28" i="7" s="1"/>
  <c r="HVQ28" i="7" s="1"/>
  <c r="HVS28" i="7" s="1"/>
  <c r="HVU28" i="7" s="1"/>
  <c r="HVW28" i="7" s="1"/>
  <c r="HVY28" i="7" s="1"/>
  <c r="HWA28" i="7" s="1"/>
  <c r="HWC28" i="7" s="1"/>
  <c r="HWE28" i="7" s="1"/>
  <c r="HWG28" i="7" s="1"/>
  <c r="HWI28" i="7" s="1"/>
  <c r="HWK28" i="7" s="1"/>
  <c r="HWM28" i="7" s="1"/>
  <c r="HWO28" i="7" s="1"/>
  <c r="HWQ28" i="7" s="1"/>
  <c r="HWS28" i="7" s="1"/>
  <c r="HWU28" i="7" s="1"/>
  <c r="HWW28" i="7" s="1"/>
  <c r="HWY28" i="7" s="1"/>
  <c r="HXA28" i="7" s="1"/>
  <c r="HXC28" i="7" s="1"/>
  <c r="HXE28" i="7" s="1"/>
  <c r="HXG28" i="7" s="1"/>
  <c r="HXI28" i="7" s="1"/>
  <c r="HXK28" i="7" s="1"/>
  <c r="HXM28" i="7" s="1"/>
  <c r="HXO28" i="7" s="1"/>
  <c r="HXQ28" i="7" s="1"/>
  <c r="HXS28" i="7" s="1"/>
  <c r="HXU28" i="7" s="1"/>
  <c r="HXW28" i="7" s="1"/>
  <c r="HXY28" i="7" s="1"/>
  <c r="HYA28" i="7" s="1"/>
  <c r="HYC28" i="7" s="1"/>
  <c r="HYE28" i="7" s="1"/>
  <c r="HYG28" i="7" s="1"/>
  <c r="HYI28" i="7" s="1"/>
  <c r="HYK28" i="7" s="1"/>
  <c r="HYM28" i="7" s="1"/>
  <c r="HYO28" i="7" s="1"/>
  <c r="HYQ28" i="7" s="1"/>
  <c r="HYS28" i="7" s="1"/>
  <c r="HYU28" i="7" s="1"/>
  <c r="HYW28" i="7" s="1"/>
  <c r="HYY28" i="7" s="1"/>
  <c r="HZA28" i="7" s="1"/>
  <c r="HZC28" i="7" s="1"/>
  <c r="HZE28" i="7" s="1"/>
  <c r="HZG28" i="7" s="1"/>
  <c r="HZI28" i="7" s="1"/>
  <c r="HZK28" i="7" s="1"/>
  <c r="HZM28" i="7" s="1"/>
  <c r="HZO28" i="7" s="1"/>
  <c r="HZQ28" i="7" s="1"/>
  <c r="HZS28" i="7" s="1"/>
  <c r="HZU28" i="7" s="1"/>
  <c r="HZW28" i="7" s="1"/>
  <c r="HZY28" i="7" s="1"/>
  <c r="IAA28" i="7" s="1"/>
  <c r="IAC28" i="7" s="1"/>
  <c r="IAE28" i="7" s="1"/>
  <c r="IAG28" i="7" s="1"/>
  <c r="IAI28" i="7" s="1"/>
  <c r="IAK28" i="7" s="1"/>
  <c r="IAM28" i="7" s="1"/>
  <c r="IAO28" i="7" s="1"/>
  <c r="IAQ28" i="7" s="1"/>
  <c r="IAS28" i="7" s="1"/>
  <c r="IAU28" i="7" s="1"/>
  <c r="IAW28" i="7" s="1"/>
  <c r="IAY28" i="7" s="1"/>
  <c r="IBA28" i="7" s="1"/>
  <c r="IBC28" i="7" s="1"/>
  <c r="IBE28" i="7" s="1"/>
  <c r="IBG28" i="7" s="1"/>
  <c r="IBI28" i="7" s="1"/>
  <c r="IBK28" i="7" s="1"/>
  <c r="IBM28" i="7" s="1"/>
  <c r="IBO28" i="7" s="1"/>
  <c r="IBQ28" i="7" s="1"/>
  <c r="IBS28" i="7" s="1"/>
  <c r="IBU28" i="7" s="1"/>
  <c r="IBW28" i="7" s="1"/>
  <c r="IBY28" i="7" s="1"/>
  <c r="ICA28" i="7" s="1"/>
  <c r="ICC28" i="7" s="1"/>
  <c r="ICE28" i="7" s="1"/>
  <c r="ICG28" i="7" s="1"/>
  <c r="ICI28" i="7" s="1"/>
  <c r="ICK28" i="7" s="1"/>
  <c r="ICM28" i="7" s="1"/>
  <c r="ICO28" i="7" s="1"/>
  <c r="ICQ28" i="7" s="1"/>
  <c r="ICS28" i="7" s="1"/>
  <c r="ICU28" i="7" s="1"/>
  <c r="ICW28" i="7" s="1"/>
  <c r="ICY28" i="7" s="1"/>
  <c r="IDA28" i="7" s="1"/>
  <c r="IDC28" i="7" s="1"/>
  <c r="IDE28" i="7" s="1"/>
  <c r="IDG28" i="7" s="1"/>
  <c r="IDI28" i="7" s="1"/>
  <c r="IDK28" i="7" s="1"/>
  <c r="IDM28" i="7" s="1"/>
  <c r="IDO28" i="7" s="1"/>
  <c r="IDQ28" i="7" s="1"/>
  <c r="IDS28" i="7" s="1"/>
  <c r="IDU28" i="7" s="1"/>
  <c r="IDW28" i="7" s="1"/>
  <c r="IDY28" i="7" s="1"/>
  <c r="IEA28" i="7" s="1"/>
  <c r="IEC28" i="7" s="1"/>
  <c r="IEE28" i="7" s="1"/>
  <c r="IEG28" i="7" s="1"/>
  <c r="IEI28" i="7" s="1"/>
  <c r="IEK28" i="7" s="1"/>
  <c r="IEM28" i="7" s="1"/>
  <c r="IEO28" i="7" s="1"/>
  <c r="IEQ28" i="7" s="1"/>
  <c r="IES28" i="7" s="1"/>
  <c r="IEU28" i="7" s="1"/>
  <c r="IEW28" i="7" s="1"/>
  <c r="IEY28" i="7" s="1"/>
  <c r="IFA28" i="7" s="1"/>
  <c r="IFC28" i="7" s="1"/>
  <c r="IFE28" i="7" s="1"/>
  <c r="IFG28" i="7" s="1"/>
  <c r="IFI28" i="7" s="1"/>
  <c r="IFK28" i="7" s="1"/>
  <c r="IFM28" i="7" s="1"/>
  <c r="IFO28" i="7" s="1"/>
  <c r="IFQ28" i="7" s="1"/>
  <c r="IFS28" i="7" s="1"/>
  <c r="IFU28" i="7" s="1"/>
  <c r="IFW28" i="7" s="1"/>
  <c r="IFY28" i="7" s="1"/>
  <c r="IGA28" i="7" s="1"/>
  <c r="IGC28" i="7" s="1"/>
  <c r="IGE28" i="7" s="1"/>
  <c r="IGG28" i="7" s="1"/>
  <c r="IGI28" i="7" s="1"/>
  <c r="IGK28" i="7" s="1"/>
  <c r="IGM28" i="7" s="1"/>
  <c r="IGO28" i="7" s="1"/>
  <c r="IGQ28" i="7" s="1"/>
  <c r="IGS28" i="7" s="1"/>
  <c r="IGU28" i="7" s="1"/>
  <c r="IGW28" i="7" s="1"/>
  <c r="IGY28" i="7" s="1"/>
  <c r="IHA28" i="7" s="1"/>
  <c r="IHC28" i="7" s="1"/>
  <c r="IHE28" i="7" s="1"/>
  <c r="IHG28" i="7" s="1"/>
  <c r="IHI28" i="7" s="1"/>
  <c r="IHK28" i="7" s="1"/>
  <c r="IHM28" i="7" s="1"/>
  <c r="IHO28" i="7" s="1"/>
  <c r="IHQ28" i="7" s="1"/>
  <c r="IHS28" i="7" s="1"/>
  <c r="IHU28" i="7" s="1"/>
  <c r="IHW28" i="7" s="1"/>
  <c r="IHY28" i="7" s="1"/>
  <c r="IIA28" i="7" s="1"/>
  <c r="IIC28" i="7" s="1"/>
  <c r="IIE28" i="7" s="1"/>
  <c r="IIG28" i="7" s="1"/>
  <c r="III28" i="7" s="1"/>
  <c r="IIK28" i="7" s="1"/>
  <c r="IIM28" i="7" s="1"/>
  <c r="IIO28" i="7" s="1"/>
  <c r="IIQ28" i="7" s="1"/>
  <c r="IIS28" i="7" s="1"/>
  <c r="IIU28" i="7" s="1"/>
  <c r="IIW28" i="7" s="1"/>
  <c r="IIY28" i="7" s="1"/>
  <c r="IJA28" i="7" s="1"/>
  <c r="IJC28" i="7" s="1"/>
  <c r="IJE28" i="7" s="1"/>
  <c r="IJG28" i="7" s="1"/>
  <c r="IJI28" i="7" s="1"/>
  <c r="IJK28" i="7" s="1"/>
  <c r="IJM28" i="7" s="1"/>
  <c r="IJO28" i="7" s="1"/>
  <c r="IJQ28" i="7" s="1"/>
  <c r="IJS28" i="7" s="1"/>
  <c r="IJU28" i="7" s="1"/>
  <c r="IJW28" i="7" s="1"/>
  <c r="IJY28" i="7" s="1"/>
  <c r="IKA28" i="7" s="1"/>
  <c r="IKC28" i="7" s="1"/>
  <c r="IKE28" i="7" s="1"/>
  <c r="IKG28" i="7" s="1"/>
  <c r="IKI28" i="7" s="1"/>
  <c r="IKK28" i="7" s="1"/>
  <c r="IKM28" i="7" s="1"/>
  <c r="IKO28" i="7" s="1"/>
  <c r="IKQ28" i="7" s="1"/>
  <c r="IKS28" i="7" s="1"/>
  <c r="IKU28" i="7" s="1"/>
  <c r="IKW28" i="7" s="1"/>
  <c r="IKY28" i="7" s="1"/>
  <c r="ILA28" i="7" s="1"/>
  <c r="ILC28" i="7" s="1"/>
  <c r="ILE28" i="7" s="1"/>
  <c r="ILG28" i="7" s="1"/>
  <c r="ILI28" i="7" s="1"/>
  <c r="ILK28" i="7" s="1"/>
  <c r="ILM28" i="7" s="1"/>
  <c r="ILO28" i="7" s="1"/>
  <c r="ILQ28" i="7" s="1"/>
  <c r="ILS28" i="7" s="1"/>
  <c r="ILU28" i="7" s="1"/>
  <c r="ILW28" i="7" s="1"/>
  <c r="ILY28" i="7" s="1"/>
  <c r="IMA28" i="7" s="1"/>
  <c r="IMC28" i="7" s="1"/>
  <c r="IME28" i="7" s="1"/>
  <c r="IMG28" i="7" s="1"/>
  <c r="IMI28" i="7" s="1"/>
  <c r="IMK28" i="7" s="1"/>
  <c r="IMM28" i="7" s="1"/>
  <c r="IMO28" i="7" s="1"/>
  <c r="IMQ28" i="7" s="1"/>
  <c r="IMS28" i="7" s="1"/>
  <c r="IMU28" i="7" s="1"/>
  <c r="IMW28" i="7" s="1"/>
  <c r="IMY28" i="7" s="1"/>
  <c r="INA28" i="7" s="1"/>
  <c r="INC28" i="7" s="1"/>
  <c r="INE28" i="7" s="1"/>
  <c r="ING28" i="7" s="1"/>
  <c r="INI28" i="7" s="1"/>
  <c r="INK28" i="7" s="1"/>
  <c r="INM28" i="7" s="1"/>
  <c r="INO28" i="7" s="1"/>
  <c r="INQ28" i="7" s="1"/>
  <c r="INS28" i="7" s="1"/>
  <c r="INU28" i="7" s="1"/>
  <c r="INW28" i="7" s="1"/>
  <c r="INY28" i="7" s="1"/>
  <c r="IOA28" i="7" s="1"/>
  <c r="IOC28" i="7" s="1"/>
  <c r="IOE28" i="7" s="1"/>
  <c r="IOG28" i="7" s="1"/>
  <c r="IOI28" i="7" s="1"/>
  <c r="IOK28" i="7" s="1"/>
  <c r="IOM28" i="7" s="1"/>
  <c r="IOO28" i="7" s="1"/>
  <c r="IOQ28" i="7" s="1"/>
  <c r="IOS28" i="7" s="1"/>
  <c r="IOU28" i="7" s="1"/>
  <c r="IOW28" i="7" s="1"/>
  <c r="IOY28" i="7" s="1"/>
  <c r="IPA28" i="7" s="1"/>
  <c r="IPC28" i="7" s="1"/>
  <c r="IPE28" i="7" s="1"/>
  <c r="IPG28" i="7" s="1"/>
  <c r="IPI28" i="7" s="1"/>
  <c r="IPK28" i="7" s="1"/>
  <c r="IPM28" i="7" s="1"/>
  <c r="IPO28" i="7" s="1"/>
  <c r="IPQ28" i="7" s="1"/>
  <c r="IPS28" i="7" s="1"/>
  <c r="IPU28" i="7" s="1"/>
  <c r="IPW28" i="7" s="1"/>
  <c r="IPY28" i="7" s="1"/>
  <c r="IQA28" i="7" s="1"/>
  <c r="IQC28" i="7" s="1"/>
  <c r="IQE28" i="7" s="1"/>
  <c r="IQG28" i="7" s="1"/>
  <c r="IQI28" i="7" s="1"/>
  <c r="IQK28" i="7" s="1"/>
  <c r="IQM28" i="7" s="1"/>
  <c r="IQO28" i="7" s="1"/>
  <c r="IQQ28" i="7" s="1"/>
  <c r="IQS28" i="7" s="1"/>
  <c r="IQU28" i="7" s="1"/>
  <c r="IQW28" i="7" s="1"/>
  <c r="IQY28" i="7" s="1"/>
  <c r="IRA28" i="7" s="1"/>
  <c r="IRC28" i="7" s="1"/>
  <c r="IRE28" i="7" s="1"/>
  <c r="IRG28" i="7" s="1"/>
  <c r="IRI28" i="7" s="1"/>
  <c r="IRK28" i="7" s="1"/>
  <c r="IRM28" i="7" s="1"/>
  <c r="IRO28" i="7" s="1"/>
  <c r="IRQ28" i="7" s="1"/>
  <c r="IRS28" i="7" s="1"/>
  <c r="IRU28" i="7" s="1"/>
  <c r="IRW28" i="7" s="1"/>
  <c r="IRY28" i="7" s="1"/>
  <c r="ISA28" i="7" s="1"/>
  <c r="ISC28" i="7" s="1"/>
  <c r="ISE28" i="7" s="1"/>
  <c r="ISG28" i="7" s="1"/>
  <c r="ISI28" i="7" s="1"/>
  <c r="ISK28" i="7" s="1"/>
  <c r="ISM28" i="7" s="1"/>
  <c r="ISO28" i="7" s="1"/>
  <c r="ISQ28" i="7" s="1"/>
  <c r="ISS28" i="7" s="1"/>
  <c r="ISU28" i="7" s="1"/>
  <c r="ISW28" i="7" s="1"/>
  <c r="ISY28" i="7" s="1"/>
  <c r="ITA28" i="7" s="1"/>
  <c r="ITC28" i="7" s="1"/>
  <c r="ITE28" i="7" s="1"/>
  <c r="ITG28" i="7" s="1"/>
  <c r="ITI28" i="7" s="1"/>
  <c r="ITK28" i="7" s="1"/>
  <c r="ITM28" i="7" s="1"/>
  <c r="ITO28" i="7" s="1"/>
  <c r="ITQ28" i="7" s="1"/>
  <c r="ITS28" i="7" s="1"/>
  <c r="ITU28" i="7" s="1"/>
  <c r="ITW28" i="7" s="1"/>
  <c r="ITY28" i="7" s="1"/>
  <c r="IUA28" i="7" s="1"/>
  <c r="IUC28" i="7" s="1"/>
  <c r="IUE28" i="7" s="1"/>
  <c r="IUG28" i="7" s="1"/>
  <c r="IUI28" i="7" s="1"/>
  <c r="IUK28" i="7" s="1"/>
  <c r="IUM28" i="7" s="1"/>
  <c r="IUO28" i="7" s="1"/>
  <c r="IUQ28" i="7" s="1"/>
  <c r="IUS28" i="7" s="1"/>
  <c r="IUU28" i="7" s="1"/>
  <c r="IUW28" i="7" s="1"/>
  <c r="IUY28" i="7" s="1"/>
  <c r="IVA28" i="7" s="1"/>
  <c r="IVC28" i="7" s="1"/>
  <c r="IVE28" i="7" s="1"/>
  <c r="IVG28" i="7" s="1"/>
  <c r="IVI28" i="7" s="1"/>
  <c r="IVK28" i="7" s="1"/>
  <c r="IVM28" i="7" s="1"/>
  <c r="IVO28" i="7" s="1"/>
  <c r="IVQ28" i="7" s="1"/>
  <c r="IVS28" i="7" s="1"/>
  <c r="IVU28" i="7" s="1"/>
  <c r="IVW28" i="7" s="1"/>
  <c r="IVY28" i="7" s="1"/>
  <c r="IWA28" i="7" s="1"/>
  <c r="IWC28" i="7" s="1"/>
  <c r="IWE28" i="7" s="1"/>
  <c r="IWG28" i="7" s="1"/>
  <c r="IWI28" i="7" s="1"/>
  <c r="IWK28" i="7" s="1"/>
  <c r="IWM28" i="7" s="1"/>
  <c r="IWO28" i="7" s="1"/>
  <c r="IWQ28" i="7" s="1"/>
  <c r="IWS28" i="7" s="1"/>
  <c r="IWU28" i="7" s="1"/>
  <c r="IWW28" i="7" s="1"/>
  <c r="IWY28" i="7" s="1"/>
  <c r="IXA28" i="7" s="1"/>
  <c r="IXC28" i="7" s="1"/>
  <c r="IXE28" i="7" s="1"/>
  <c r="IXG28" i="7" s="1"/>
  <c r="IXI28" i="7" s="1"/>
  <c r="IXK28" i="7" s="1"/>
  <c r="IXM28" i="7" s="1"/>
  <c r="IXO28" i="7" s="1"/>
  <c r="IXQ28" i="7" s="1"/>
  <c r="IXS28" i="7" s="1"/>
  <c r="IXU28" i="7" s="1"/>
  <c r="IXW28" i="7" s="1"/>
  <c r="IXY28" i="7" s="1"/>
  <c r="IYA28" i="7" s="1"/>
  <c r="IYC28" i="7" s="1"/>
  <c r="IYE28" i="7" s="1"/>
  <c r="IYG28" i="7" s="1"/>
  <c r="IYI28" i="7" s="1"/>
  <c r="IYK28" i="7" s="1"/>
  <c r="IYM28" i="7" s="1"/>
  <c r="IYO28" i="7" s="1"/>
  <c r="IYQ28" i="7" s="1"/>
  <c r="IYS28" i="7" s="1"/>
  <c r="IYU28" i="7" s="1"/>
  <c r="IYW28" i="7" s="1"/>
  <c r="IYY28" i="7" s="1"/>
  <c r="IZA28" i="7" s="1"/>
  <c r="IZC28" i="7" s="1"/>
  <c r="IZE28" i="7" s="1"/>
  <c r="IZG28" i="7" s="1"/>
  <c r="IZI28" i="7" s="1"/>
  <c r="IZK28" i="7" s="1"/>
  <c r="IZM28" i="7" s="1"/>
  <c r="IZO28" i="7" s="1"/>
  <c r="IZQ28" i="7" s="1"/>
  <c r="IZS28" i="7" s="1"/>
  <c r="IZU28" i="7" s="1"/>
  <c r="IZW28" i="7" s="1"/>
  <c r="IZY28" i="7" s="1"/>
  <c r="JAA28" i="7" s="1"/>
  <c r="JAC28" i="7" s="1"/>
  <c r="JAE28" i="7" s="1"/>
  <c r="JAG28" i="7" s="1"/>
  <c r="JAI28" i="7" s="1"/>
  <c r="JAK28" i="7" s="1"/>
  <c r="JAM28" i="7" s="1"/>
  <c r="JAO28" i="7" s="1"/>
  <c r="JAQ28" i="7" s="1"/>
  <c r="JAS28" i="7" s="1"/>
  <c r="JAU28" i="7" s="1"/>
  <c r="JAW28" i="7" s="1"/>
  <c r="JAY28" i="7" s="1"/>
  <c r="JBA28" i="7" s="1"/>
  <c r="JBC28" i="7" s="1"/>
  <c r="JBE28" i="7" s="1"/>
  <c r="JBG28" i="7" s="1"/>
  <c r="JBI28" i="7" s="1"/>
  <c r="JBK28" i="7" s="1"/>
  <c r="JBM28" i="7" s="1"/>
  <c r="JBO28" i="7" s="1"/>
  <c r="JBQ28" i="7" s="1"/>
  <c r="JBS28" i="7" s="1"/>
  <c r="JBU28" i="7" s="1"/>
  <c r="JBW28" i="7" s="1"/>
  <c r="JBY28" i="7" s="1"/>
  <c r="JCA28" i="7" s="1"/>
  <c r="JCC28" i="7" s="1"/>
  <c r="JCE28" i="7" s="1"/>
  <c r="JCG28" i="7" s="1"/>
  <c r="JCI28" i="7" s="1"/>
  <c r="JCK28" i="7" s="1"/>
  <c r="JCM28" i="7" s="1"/>
  <c r="JCO28" i="7" s="1"/>
  <c r="JCQ28" i="7" s="1"/>
  <c r="JCS28" i="7" s="1"/>
  <c r="JCU28" i="7" s="1"/>
  <c r="JCW28" i="7" s="1"/>
  <c r="JCY28" i="7" s="1"/>
  <c r="JDA28" i="7" s="1"/>
  <c r="JDC28" i="7" s="1"/>
  <c r="JDE28" i="7" s="1"/>
  <c r="JDG28" i="7" s="1"/>
  <c r="JDI28" i="7" s="1"/>
  <c r="JDK28" i="7" s="1"/>
  <c r="JDM28" i="7" s="1"/>
  <c r="JDO28" i="7" s="1"/>
  <c r="JDQ28" i="7" s="1"/>
  <c r="JDS28" i="7" s="1"/>
  <c r="JDU28" i="7" s="1"/>
  <c r="JDW28" i="7" s="1"/>
  <c r="JDY28" i="7" s="1"/>
  <c r="JEA28" i="7" s="1"/>
  <c r="JEC28" i="7" s="1"/>
  <c r="JEE28" i="7" s="1"/>
  <c r="JEG28" i="7" s="1"/>
  <c r="JEI28" i="7" s="1"/>
  <c r="JEK28" i="7" s="1"/>
  <c r="JEM28" i="7" s="1"/>
  <c r="JEO28" i="7" s="1"/>
  <c r="JEQ28" i="7" s="1"/>
  <c r="JES28" i="7" s="1"/>
  <c r="JEU28" i="7" s="1"/>
  <c r="JEW28" i="7" s="1"/>
  <c r="JEY28" i="7" s="1"/>
  <c r="JFA28" i="7" s="1"/>
  <c r="JFC28" i="7" s="1"/>
  <c r="JFE28" i="7" s="1"/>
  <c r="JFG28" i="7" s="1"/>
  <c r="JFI28" i="7" s="1"/>
  <c r="JFK28" i="7" s="1"/>
  <c r="JFM28" i="7" s="1"/>
  <c r="JFO28" i="7" s="1"/>
  <c r="JFQ28" i="7" s="1"/>
  <c r="JFS28" i="7" s="1"/>
  <c r="JFU28" i="7" s="1"/>
  <c r="JFW28" i="7" s="1"/>
  <c r="JFY28" i="7" s="1"/>
  <c r="JGA28" i="7" s="1"/>
  <c r="JGC28" i="7" s="1"/>
  <c r="JGE28" i="7" s="1"/>
  <c r="JGG28" i="7" s="1"/>
  <c r="JGI28" i="7" s="1"/>
  <c r="JGK28" i="7" s="1"/>
  <c r="JGM28" i="7" s="1"/>
  <c r="JGO28" i="7" s="1"/>
  <c r="JGQ28" i="7" s="1"/>
  <c r="JGS28" i="7" s="1"/>
  <c r="JGU28" i="7" s="1"/>
  <c r="JGW28" i="7" s="1"/>
  <c r="JGY28" i="7" s="1"/>
  <c r="JHA28" i="7" s="1"/>
  <c r="JHC28" i="7" s="1"/>
  <c r="JHE28" i="7" s="1"/>
  <c r="JHG28" i="7" s="1"/>
  <c r="JHI28" i="7" s="1"/>
  <c r="JHK28" i="7" s="1"/>
  <c r="JHM28" i="7" s="1"/>
  <c r="JHO28" i="7" s="1"/>
  <c r="JHQ28" i="7" s="1"/>
  <c r="JHS28" i="7" s="1"/>
  <c r="JHU28" i="7" s="1"/>
  <c r="JHW28" i="7" s="1"/>
  <c r="JHY28" i="7" s="1"/>
  <c r="JIA28" i="7" s="1"/>
  <c r="JIC28" i="7" s="1"/>
  <c r="JIE28" i="7" s="1"/>
  <c r="JIG28" i="7" s="1"/>
  <c r="JII28" i="7" s="1"/>
  <c r="JIK28" i="7" s="1"/>
  <c r="JIM28" i="7" s="1"/>
  <c r="JIO28" i="7" s="1"/>
  <c r="JIQ28" i="7" s="1"/>
  <c r="JIS28" i="7" s="1"/>
  <c r="JIU28" i="7" s="1"/>
  <c r="JIW28" i="7" s="1"/>
  <c r="JIY28" i="7" s="1"/>
  <c r="JJA28" i="7" s="1"/>
  <c r="JJC28" i="7" s="1"/>
  <c r="JJE28" i="7" s="1"/>
  <c r="JJG28" i="7" s="1"/>
  <c r="JJI28" i="7" s="1"/>
  <c r="JJK28" i="7" s="1"/>
  <c r="JJM28" i="7" s="1"/>
  <c r="JJO28" i="7" s="1"/>
  <c r="JJQ28" i="7" s="1"/>
  <c r="JJS28" i="7" s="1"/>
  <c r="JJU28" i="7" s="1"/>
  <c r="JJW28" i="7" s="1"/>
  <c r="JJY28" i="7" s="1"/>
  <c r="JKA28" i="7" s="1"/>
  <c r="JKC28" i="7" s="1"/>
  <c r="JKE28" i="7" s="1"/>
  <c r="JKG28" i="7" s="1"/>
  <c r="JKI28" i="7" s="1"/>
  <c r="JKK28" i="7" s="1"/>
  <c r="JKM28" i="7" s="1"/>
  <c r="JKO28" i="7" s="1"/>
  <c r="JKQ28" i="7" s="1"/>
  <c r="JKS28" i="7" s="1"/>
  <c r="JKU28" i="7" s="1"/>
  <c r="JKW28" i="7" s="1"/>
  <c r="JKY28" i="7" s="1"/>
  <c r="JLA28" i="7" s="1"/>
  <c r="JLC28" i="7" s="1"/>
  <c r="JLE28" i="7" s="1"/>
  <c r="JLG28" i="7" s="1"/>
  <c r="JLI28" i="7" s="1"/>
  <c r="JLK28" i="7" s="1"/>
  <c r="JLM28" i="7" s="1"/>
  <c r="JLO28" i="7" s="1"/>
  <c r="JLQ28" i="7" s="1"/>
  <c r="JLS28" i="7" s="1"/>
  <c r="JLU28" i="7" s="1"/>
  <c r="JLW28" i="7" s="1"/>
  <c r="JLY28" i="7" s="1"/>
  <c r="JMA28" i="7" s="1"/>
  <c r="JMC28" i="7" s="1"/>
  <c r="JME28" i="7" s="1"/>
  <c r="JMG28" i="7" s="1"/>
  <c r="JMI28" i="7" s="1"/>
  <c r="JMK28" i="7" s="1"/>
  <c r="JMM28" i="7" s="1"/>
  <c r="JMO28" i="7" s="1"/>
  <c r="JMQ28" i="7" s="1"/>
  <c r="JMS28" i="7" s="1"/>
  <c r="JMU28" i="7" s="1"/>
  <c r="JMW28" i="7" s="1"/>
  <c r="JMY28" i="7" s="1"/>
  <c r="JNA28" i="7" s="1"/>
  <c r="JNC28" i="7" s="1"/>
  <c r="JNE28" i="7" s="1"/>
  <c r="JNG28" i="7" s="1"/>
  <c r="JNI28" i="7" s="1"/>
  <c r="JNK28" i="7" s="1"/>
  <c r="JNM28" i="7" s="1"/>
  <c r="JNO28" i="7" s="1"/>
  <c r="JNQ28" i="7" s="1"/>
  <c r="JNS28" i="7" s="1"/>
  <c r="JNU28" i="7" s="1"/>
  <c r="JNW28" i="7" s="1"/>
  <c r="JNY28" i="7" s="1"/>
  <c r="JOA28" i="7" s="1"/>
  <c r="JOC28" i="7" s="1"/>
  <c r="JOE28" i="7" s="1"/>
  <c r="JOG28" i="7" s="1"/>
  <c r="JOI28" i="7" s="1"/>
  <c r="JOK28" i="7" s="1"/>
  <c r="JOM28" i="7" s="1"/>
  <c r="JOO28" i="7" s="1"/>
  <c r="JOQ28" i="7" s="1"/>
  <c r="JOS28" i="7" s="1"/>
  <c r="JOU28" i="7" s="1"/>
  <c r="JOW28" i="7" s="1"/>
  <c r="JOY28" i="7" s="1"/>
  <c r="JPA28" i="7" s="1"/>
  <c r="JPC28" i="7" s="1"/>
  <c r="JPE28" i="7" s="1"/>
  <c r="JPG28" i="7" s="1"/>
  <c r="JPI28" i="7" s="1"/>
  <c r="JPK28" i="7" s="1"/>
  <c r="JPM28" i="7" s="1"/>
  <c r="JPO28" i="7" s="1"/>
  <c r="JPQ28" i="7" s="1"/>
  <c r="JPS28" i="7" s="1"/>
  <c r="JPU28" i="7" s="1"/>
  <c r="JPW28" i="7" s="1"/>
  <c r="JPY28" i="7" s="1"/>
  <c r="JQA28" i="7" s="1"/>
  <c r="JQC28" i="7" s="1"/>
  <c r="JQE28" i="7" s="1"/>
  <c r="JQG28" i="7" s="1"/>
  <c r="JQI28" i="7" s="1"/>
  <c r="JQK28" i="7" s="1"/>
  <c r="JQM28" i="7" s="1"/>
  <c r="JQO28" i="7" s="1"/>
  <c r="JQQ28" i="7" s="1"/>
  <c r="JQS28" i="7" s="1"/>
  <c r="JQU28" i="7" s="1"/>
  <c r="JQW28" i="7" s="1"/>
  <c r="JQY28" i="7" s="1"/>
  <c r="JRA28" i="7" s="1"/>
  <c r="JRC28" i="7" s="1"/>
  <c r="JRE28" i="7" s="1"/>
  <c r="JRG28" i="7" s="1"/>
  <c r="JRI28" i="7" s="1"/>
  <c r="JRK28" i="7" s="1"/>
  <c r="JRM28" i="7" s="1"/>
  <c r="JRO28" i="7" s="1"/>
  <c r="JRQ28" i="7" s="1"/>
  <c r="JRS28" i="7" s="1"/>
  <c r="JRU28" i="7" s="1"/>
  <c r="JRW28" i="7" s="1"/>
  <c r="JRY28" i="7" s="1"/>
  <c r="JSA28" i="7" s="1"/>
  <c r="JSC28" i="7" s="1"/>
  <c r="JSE28" i="7" s="1"/>
  <c r="JSG28" i="7" s="1"/>
  <c r="JSI28" i="7" s="1"/>
  <c r="JSK28" i="7" s="1"/>
  <c r="JSM28" i="7" s="1"/>
  <c r="JSO28" i="7" s="1"/>
  <c r="JSQ28" i="7" s="1"/>
  <c r="JSS28" i="7" s="1"/>
  <c r="JSU28" i="7" s="1"/>
  <c r="JSW28" i="7" s="1"/>
  <c r="JSY28" i="7" s="1"/>
  <c r="JTA28" i="7" s="1"/>
  <c r="JTC28" i="7" s="1"/>
  <c r="JTE28" i="7" s="1"/>
  <c r="JTG28" i="7" s="1"/>
  <c r="JTI28" i="7" s="1"/>
  <c r="JTK28" i="7" s="1"/>
  <c r="JTM28" i="7" s="1"/>
  <c r="JTO28" i="7" s="1"/>
  <c r="JTQ28" i="7" s="1"/>
  <c r="JTS28" i="7" s="1"/>
  <c r="JTU28" i="7" s="1"/>
  <c r="JTW28" i="7" s="1"/>
  <c r="JTY28" i="7" s="1"/>
  <c r="JUA28" i="7" s="1"/>
  <c r="JUC28" i="7" s="1"/>
  <c r="JUE28" i="7" s="1"/>
  <c r="JUG28" i="7" s="1"/>
  <c r="JUI28" i="7" s="1"/>
  <c r="JUK28" i="7" s="1"/>
  <c r="JUM28" i="7" s="1"/>
  <c r="JUO28" i="7" s="1"/>
  <c r="JUQ28" i="7" s="1"/>
  <c r="JUS28" i="7" s="1"/>
  <c r="JUU28" i="7" s="1"/>
  <c r="JUW28" i="7" s="1"/>
  <c r="JUY28" i="7" s="1"/>
  <c r="JVA28" i="7" s="1"/>
  <c r="JVC28" i="7" s="1"/>
  <c r="JVE28" i="7" s="1"/>
  <c r="JVG28" i="7" s="1"/>
  <c r="JVI28" i="7" s="1"/>
  <c r="JVK28" i="7" s="1"/>
  <c r="JVM28" i="7" s="1"/>
  <c r="JVO28" i="7" s="1"/>
  <c r="JVQ28" i="7" s="1"/>
  <c r="JVS28" i="7" s="1"/>
  <c r="JVU28" i="7" s="1"/>
  <c r="JVW28" i="7" s="1"/>
  <c r="JVY28" i="7" s="1"/>
  <c r="JWA28" i="7" s="1"/>
  <c r="JWC28" i="7" s="1"/>
  <c r="JWE28" i="7" s="1"/>
  <c r="JWG28" i="7" s="1"/>
  <c r="JWI28" i="7" s="1"/>
  <c r="JWK28" i="7" s="1"/>
  <c r="JWM28" i="7" s="1"/>
  <c r="JWO28" i="7" s="1"/>
  <c r="JWQ28" i="7" s="1"/>
  <c r="JWS28" i="7" s="1"/>
  <c r="JWU28" i="7" s="1"/>
  <c r="JWW28" i="7" s="1"/>
  <c r="JWY28" i="7" s="1"/>
  <c r="JXA28" i="7" s="1"/>
  <c r="JXC28" i="7" s="1"/>
  <c r="JXE28" i="7" s="1"/>
  <c r="JXG28" i="7" s="1"/>
  <c r="JXI28" i="7" s="1"/>
  <c r="JXK28" i="7" s="1"/>
  <c r="JXM28" i="7" s="1"/>
  <c r="JXO28" i="7" s="1"/>
  <c r="JXQ28" i="7" s="1"/>
  <c r="JXS28" i="7" s="1"/>
  <c r="JXU28" i="7" s="1"/>
  <c r="JXW28" i="7" s="1"/>
  <c r="JXY28" i="7" s="1"/>
  <c r="JYA28" i="7" s="1"/>
  <c r="JYC28" i="7" s="1"/>
  <c r="JYE28" i="7" s="1"/>
  <c r="JYG28" i="7" s="1"/>
  <c r="JYI28" i="7" s="1"/>
  <c r="JYK28" i="7" s="1"/>
  <c r="JYM28" i="7" s="1"/>
  <c r="JYO28" i="7" s="1"/>
  <c r="JYQ28" i="7" s="1"/>
  <c r="JYS28" i="7" s="1"/>
  <c r="JYU28" i="7" s="1"/>
  <c r="JYW28" i="7" s="1"/>
  <c r="JYY28" i="7" s="1"/>
  <c r="JZA28" i="7" s="1"/>
  <c r="JZC28" i="7" s="1"/>
  <c r="JZE28" i="7" s="1"/>
  <c r="JZG28" i="7" s="1"/>
  <c r="JZI28" i="7" s="1"/>
  <c r="JZK28" i="7" s="1"/>
  <c r="JZM28" i="7" s="1"/>
  <c r="JZO28" i="7" s="1"/>
  <c r="JZQ28" i="7" s="1"/>
  <c r="JZS28" i="7" s="1"/>
  <c r="JZU28" i="7" s="1"/>
  <c r="JZW28" i="7" s="1"/>
  <c r="JZY28" i="7" s="1"/>
  <c r="KAA28" i="7" s="1"/>
  <c r="KAC28" i="7" s="1"/>
  <c r="KAE28" i="7" s="1"/>
  <c r="KAG28" i="7" s="1"/>
  <c r="KAI28" i="7" s="1"/>
  <c r="KAK28" i="7" s="1"/>
  <c r="KAM28" i="7" s="1"/>
  <c r="KAO28" i="7" s="1"/>
  <c r="KAQ28" i="7" s="1"/>
  <c r="KAS28" i="7" s="1"/>
  <c r="KAU28" i="7" s="1"/>
  <c r="KAW28" i="7" s="1"/>
  <c r="KAY28" i="7" s="1"/>
  <c r="KBA28" i="7" s="1"/>
  <c r="KBC28" i="7" s="1"/>
  <c r="KBE28" i="7" s="1"/>
  <c r="KBG28" i="7" s="1"/>
  <c r="KBI28" i="7" s="1"/>
  <c r="KBK28" i="7" s="1"/>
  <c r="KBM28" i="7" s="1"/>
  <c r="KBO28" i="7" s="1"/>
  <c r="KBQ28" i="7" s="1"/>
  <c r="KBS28" i="7" s="1"/>
  <c r="KBU28" i="7" s="1"/>
  <c r="KBW28" i="7" s="1"/>
  <c r="KBY28" i="7" s="1"/>
  <c r="KCA28" i="7" s="1"/>
  <c r="KCC28" i="7" s="1"/>
  <c r="KCE28" i="7" s="1"/>
  <c r="KCG28" i="7" s="1"/>
  <c r="KCI28" i="7" s="1"/>
  <c r="KCK28" i="7" s="1"/>
  <c r="KCM28" i="7" s="1"/>
  <c r="KCO28" i="7" s="1"/>
  <c r="KCQ28" i="7" s="1"/>
  <c r="KCS28" i="7" s="1"/>
  <c r="KCU28" i="7" s="1"/>
  <c r="KCW28" i="7" s="1"/>
  <c r="KCY28" i="7" s="1"/>
  <c r="KDA28" i="7" s="1"/>
  <c r="KDC28" i="7" s="1"/>
  <c r="KDE28" i="7" s="1"/>
  <c r="KDG28" i="7" s="1"/>
  <c r="KDI28" i="7" s="1"/>
  <c r="KDK28" i="7" s="1"/>
  <c r="KDM28" i="7" s="1"/>
  <c r="KDO28" i="7" s="1"/>
  <c r="KDQ28" i="7" s="1"/>
  <c r="KDS28" i="7" s="1"/>
  <c r="KDU28" i="7" s="1"/>
  <c r="KDW28" i="7" s="1"/>
  <c r="KDY28" i="7" s="1"/>
  <c r="KEA28" i="7" s="1"/>
  <c r="KEC28" i="7" s="1"/>
  <c r="KEE28" i="7" s="1"/>
  <c r="KEG28" i="7" s="1"/>
  <c r="KEI28" i="7" s="1"/>
  <c r="KEK28" i="7" s="1"/>
  <c r="KEM28" i="7" s="1"/>
  <c r="KEO28" i="7" s="1"/>
  <c r="KEQ28" i="7" s="1"/>
  <c r="KES28" i="7" s="1"/>
  <c r="KEU28" i="7" s="1"/>
  <c r="KEW28" i="7" s="1"/>
  <c r="KEY28" i="7" s="1"/>
  <c r="KFA28" i="7" s="1"/>
  <c r="KFC28" i="7" s="1"/>
  <c r="KFE28" i="7" s="1"/>
  <c r="KFG28" i="7" s="1"/>
  <c r="KFI28" i="7" s="1"/>
  <c r="KFK28" i="7" s="1"/>
  <c r="KFM28" i="7" s="1"/>
  <c r="KFO28" i="7" s="1"/>
  <c r="KFQ28" i="7" s="1"/>
  <c r="KFS28" i="7" s="1"/>
  <c r="KFU28" i="7" s="1"/>
  <c r="KFW28" i="7" s="1"/>
  <c r="KFY28" i="7" s="1"/>
  <c r="KGA28" i="7" s="1"/>
  <c r="KGC28" i="7" s="1"/>
  <c r="KGE28" i="7" s="1"/>
  <c r="KGG28" i="7" s="1"/>
  <c r="KGI28" i="7" s="1"/>
  <c r="KGK28" i="7" s="1"/>
  <c r="KGM28" i="7" s="1"/>
  <c r="KGO28" i="7" s="1"/>
  <c r="KGQ28" i="7" s="1"/>
  <c r="KGS28" i="7" s="1"/>
  <c r="KGU28" i="7" s="1"/>
  <c r="KGW28" i="7" s="1"/>
  <c r="KGY28" i="7" s="1"/>
  <c r="KHA28" i="7" s="1"/>
  <c r="KHC28" i="7" s="1"/>
  <c r="KHE28" i="7" s="1"/>
  <c r="KHG28" i="7" s="1"/>
  <c r="KHI28" i="7" s="1"/>
  <c r="KHK28" i="7" s="1"/>
  <c r="KHM28" i="7" s="1"/>
  <c r="KHO28" i="7" s="1"/>
  <c r="KHQ28" i="7" s="1"/>
  <c r="KHS28" i="7" s="1"/>
  <c r="KHU28" i="7" s="1"/>
  <c r="KHW28" i="7" s="1"/>
  <c r="KHY28" i="7" s="1"/>
  <c r="KIA28" i="7" s="1"/>
  <c r="KIC28" i="7" s="1"/>
  <c r="KIE28" i="7" s="1"/>
  <c r="KIG28" i="7" s="1"/>
  <c r="KII28" i="7" s="1"/>
  <c r="KIK28" i="7" s="1"/>
  <c r="KIM28" i="7" s="1"/>
  <c r="KIO28" i="7" s="1"/>
  <c r="KIQ28" i="7" s="1"/>
  <c r="KIS28" i="7" s="1"/>
  <c r="KIU28" i="7" s="1"/>
  <c r="KIW28" i="7" s="1"/>
  <c r="KIY28" i="7" s="1"/>
  <c r="KJA28" i="7" s="1"/>
  <c r="KJC28" i="7" s="1"/>
  <c r="KJE28" i="7" s="1"/>
  <c r="KJG28" i="7" s="1"/>
  <c r="KJI28" i="7" s="1"/>
  <c r="KJK28" i="7" s="1"/>
  <c r="KJM28" i="7" s="1"/>
  <c r="KJO28" i="7" s="1"/>
  <c r="KJQ28" i="7" s="1"/>
  <c r="KJS28" i="7" s="1"/>
  <c r="KJU28" i="7" s="1"/>
  <c r="KJW28" i="7" s="1"/>
  <c r="KJY28" i="7" s="1"/>
  <c r="KKA28" i="7" s="1"/>
  <c r="KKC28" i="7" s="1"/>
  <c r="KKE28" i="7" s="1"/>
  <c r="KKG28" i="7" s="1"/>
  <c r="KKI28" i="7" s="1"/>
  <c r="KKK28" i="7" s="1"/>
  <c r="KKM28" i="7" s="1"/>
  <c r="KKO28" i="7" s="1"/>
  <c r="KKQ28" i="7" s="1"/>
  <c r="KKS28" i="7" s="1"/>
  <c r="KKU28" i="7" s="1"/>
  <c r="KKW28" i="7" s="1"/>
  <c r="KKY28" i="7" s="1"/>
  <c r="KLA28" i="7" s="1"/>
  <c r="KLC28" i="7" s="1"/>
  <c r="KLE28" i="7" s="1"/>
  <c r="KLG28" i="7" s="1"/>
  <c r="KLI28" i="7" s="1"/>
  <c r="KLK28" i="7" s="1"/>
  <c r="KLM28" i="7" s="1"/>
  <c r="KLO28" i="7" s="1"/>
  <c r="KLQ28" i="7" s="1"/>
  <c r="KLS28" i="7" s="1"/>
  <c r="KLU28" i="7" s="1"/>
  <c r="KLW28" i="7" s="1"/>
  <c r="KLY28" i="7" s="1"/>
  <c r="KMA28" i="7" s="1"/>
  <c r="KMC28" i="7" s="1"/>
  <c r="KME28" i="7" s="1"/>
  <c r="KMG28" i="7" s="1"/>
  <c r="KMI28" i="7" s="1"/>
  <c r="KMK28" i="7" s="1"/>
  <c r="KMM28" i="7" s="1"/>
  <c r="KMO28" i="7" s="1"/>
  <c r="KMQ28" i="7" s="1"/>
  <c r="KMS28" i="7" s="1"/>
  <c r="KMU28" i="7" s="1"/>
  <c r="KMW28" i="7" s="1"/>
  <c r="KMY28" i="7" s="1"/>
  <c r="KNA28" i="7" s="1"/>
  <c r="KNC28" i="7" s="1"/>
  <c r="KNE28" i="7" s="1"/>
  <c r="KNG28" i="7" s="1"/>
  <c r="KNI28" i="7" s="1"/>
  <c r="KNK28" i="7" s="1"/>
  <c r="KNM28" i="7" s="1"/>
  <c r="KNO28" i="7" s="1"/>
  <c r="KNQ28" i="7" s="1"/>
  <c r="KNS28" i="7" s="1"/>
  <c r="KNU28" i="7" s="1"/>
  <c r="KNW28" i="7" s="1"/>
  <c r="KNY28" i="7" s="1"/>
  <c r="KOA28" i="7" s="1"/>
  <c r="KOC28" i="7" s="1"/>
  <c r="KOE28" i="7" s="1"/>
  <c r="KOG28" i="7" s="1"/>
  <c r="KOI28" i="7" s="1"/>
  <c r="KOK28" i="7" s="1"/>
  <c r="KOM28" i="7" s="1"/>
  <c r="KOO28" i="7" s="1"/>
  <c r="KOQ28" i="7" s="1"/>
  <c r="KOS28" i="7" s="1"/>
  <c r="KOU28" i="7" s="1"/>
  <c r="KOW28" i="7" s="1"/>
  <c r="KOY28" i="7" s="1"/>
  <c r="KPA28" i="7" s="1"/>
  <c r="KPC28" i="7" s="1"/>
  <c r="KPE28" i="7" s="1"/>
  <c r="KPG28" i="7" s="1"/>
  <c r="KPI28" i="7" s="1"/>
  <c r="KPK28" i="7" s="1"/>
  <c r="KPM28" i="7" s="1"/>
  <c r="KPO28" i="7" s="1"/>
  <c r="KPQ28" i="7" s="1"/>
  <c r="KPS28" i="7" s="1"/>
  <c r="KPU28" i="7" s="1"/>
  <c r="KPW28" i="7" s="1"/>
  <c r="KPY28" i="7" s="1"/>
  <c r="KQA28" i="7" s="1"/>
  <c r="KQC28" i="7" s="1"/>
  <c r="KQE28" i="7" s="1"/>
  <c r="KQG28" i="7" s="1"/>
  <c r="KQI28" i="7" s="1"/>
  <c r="KQK28" i="7" s="1"/>
  <c r="KQM28" i="7" s="1"/>
  <c r="KQO28" i="7" s="1"/>
  <c r="KQQ28" i="7" s="1"/>
  <c r="KQS28" i="7" s="1"/>
  <c r="KQU28" i="7" s="1"/>
  <c r="KQW28" i="7" s="1"/>
  <c r="KQY28" i="7" s="1"/>
  <c r="KRA28" i="7" s="1"/>
  <c r="KRC28" i="7" s="1"/>
  <c r="KRE28" i="7" s="1"/>
  <c r="KRG28" i="7" s="1"/>
  <c r="KRI28" i="7" s="1"/>
  <c r="KRK28" i="7" s="1"/>
  <c r="KRM28" i="7" s="1"/>
  <c r="KRO28" i="7" s="1"/>
  <c r="KRQ28" i="7" s="1"/>
  <c r="KRS28" i="7" s="1"/>
  <c r="KRU28" i="7" s="1"/>
  <c r="KRW28" i="7" s="1"/>
  <c r="KRY28" i="7" s="1"/>
  <c r="KSA28" i="7" s="1"/>
  <c r="KSC28" i="7" s="1"/>
  <c r="KSE28" i="7" s="1"/>
  <c r="KSG28" i="7" s="1"/>
  <c r="KSI28" i="7" s="1"/>
  <c r="KSK28" i="7" s="1"/>
  <c r="KSM28" i="7" s="1"/>
  <c r="KSO28" i="7" s="1"/>
  <c r="KSQ28" i="7" s="1"/>
  <c r="KSS28" i="7" s="1"/>
  <c r="KSU28" i="7" s="1"/>
  <c r="KSW28" i="7" s="1"/>
  <c r="KSY28" i="7" s="1"/>
  <c r="KTA28" i="7" s="1"/>
  <c r="KTC28" i="7" s="1"/>
  <c r="KTE28" i="7" s="1"/>
  <c r="KTG28" i="7" s="1"/>
  <c r="KTI28" i="7" s="1"/>
  <c r="KTK28" i="7" s="1"/>
  <c r="KTM28" i="7" s="1"/>
  <c r="KTO28" i="7" s="1"/>
  <c r="KTQ28" i="7" s="1"/>
  <c r="KTS28" i="7" s="1"/>
  <c r="KTU28" i="7" s="1"/>
  <c r="KTW28" i="7" s="1"/>
  <c r="KTY28" i="7" s="1"/>
  <c r="KUA28" i="7" s="1"/>
  <c r="KUC28" i="7" s="1"/>
  <c r="KUE28" i="7" s="1"/>
  <c r="KUG28" i="7" s="1"/>
  <c r="KUI28" i="7" s="1"/>
  <c r="KUK28" i="7" s="1"/>
  <c r="KUM28" i="7" s="1"/>
  <c r="KUO28" i="7" s="1"/>
  <c r="KUQ28" i="7" s="1"/>
  <c r="KUS28" i="7" s="1"/>
  <c r="KUU28" i="7" s="1"/>
  <c r="KUW28" i="7" s="1"/>
  <c r="KUY28" i="7" s="1"/>
  <c r="KVA28" i="7" s="1"/>
  <c r="KVC28" i="7" s="1"/>
  <c r="KVE28" i="7" s="1"/>
  <c r="KVG28" i="7" s="1"/>
  <c r="KVI28" i="7" s="1"/>
  <c r="KVK28" i="7" s="1"/>
  <c r="KVM28" i="7" s="1"/>
  <c r="KVO28" i="7" s="1"/>
  <c r="KVQ28" i="7" s="1"/>
  <c r="KVS28" i="7" s="1"/>
  <c r="KVU28" i="7" s="1"/>
  <c r="KVW28" i="7" s="1"/>
  <c r="KVY28" i="7" s="1"/>
  <c r="KWA28" i="7" s="1"/>
  <c r="KWC28" i="7" s="1"/>
  <c r="KWE28" i="7" s="1"/>
  <c r="KWG28" i="7" s="1"/>
  <c r="KWI28" i="7" s="1"/>
  <c r="KWK28" i="7" s="1"/>
  <c r="KWM28" i="7" s="1"/>
  <c r="KWO28" i="7" s="1"/>
  <c r="KWQ28" i="7" s="1"/>
  <c r="KWS28" i="7" s="1"/>
  <c r="KWU28" i="7" s="1"/>
  <c r="KWW28" i="7" s="1"/>
  <c r="KWY28" i="7" s="1"/>
  <c r="KXA28" i="7" s="1"/>
  <c r="KXC28" i="7" s="1"/>
  <c r="KXE28" i="7" s="1"/>
  <c r="KXG28" i="7" s="1"/>
  <c r="KXI28" i="7" s="1"/>
  <c r="KXK28" i="7" s="1"/>
  <c r="KXM28" i="7" s="1"/>
  <c r="KXO28" i="7" s="1"/>
  <c r="KXQ28" i="7" s="1"/>
  <c r="KXS28" i="7" s="1"/>
  <c r="KXU28" i="7" s="1"/>
  <c r="KXW28" i="7" s="1"/>
  <c r="KXY28" i="7" s="1"/>
  <c r="KYA28" i="7" s="1"/>
  <c r="KYC28" i="7" s="1"/>
  <c r="KYE28" i="7" s="1"/>
  <c r="KYG28" i="7" s="1"/>
  <c r="KYI28" i="7" s="1"/>
  <c r="KYK28" i="7" s="1"/>
  <c r="KYM28" i="7" s="1"/>
  <c r="KYO28" i="7" s="1"/>
  <c r="KYQ28" i="7" s="1"/>
  <c r="KYS28" i="7" s="1"/>
  <c r="KYU28" i="7" s="1"/>
  <c r="KYW28" i="7" s="1"/>
  <c r="KYY28" i="7" s="1"/>
  <c r="KZA28" i="7" s="1"/>
  <c r="KZC28" i="7" s="1"/>
  <c r="KZE28" i="7" s="1"/>
  <c r="KZG28" i="7" s="1"/>
  <c r="KZI28" i="7" s="1"/>
  <c r="KZK28" i="7" s="1"/>
  <c r="KZM28" i="7" s="1"/>
  <c r="KZO28" i="7" s="1"/>
  <c r="KZQ28" i="7" s="1"/>
  <c r="KZS28" i="7" s="1"/>
  <c r="KZU28" i="7" s="1"/>
  <c r="KZW28" i="7" s="1"/>
  <c r="KZY28" i="7" s="1"/>
  <c r="LAA28" i="7" s="1"/>
  <c r="LAC28" i="7" s="1"/>
  <c r="LAE28" i="7" s="1"/>
  <c r="LAG28" i="7" s="1"/>
  <c r="LAI28" i="7" s="1"/>
  <c r="LAK28" i="7" s="1"/>
  <c r="LAM28" i="7" s="1"/>
  <c r="LAO28" i="7" s="1"/>
  <c r="LAQ28" i="7" s="1"/>
  <c r="LAS28" i="7" s="1"/>
  <c r="LAU28" i="7" s="1"/>
  <c r="LAW28" i="7" s="1"/>
  <c r="LAY28" i="7" s="1"/>
  <c r="LBA28" i="7" s="1"/>
  <c r="LBC28" i="7" s="1"/>
  <c r="LBE28" i="7" s="1"/>
  <c r="LBG28" i="7" s="1"/>
  <c r="LBI28" i="7" s="1"/>
  <c r="LBK28" i="7" s="1"/>
  <c r="LBM28" i="7" s="1"/>
  <c r="LBO28" i="7" s="1"/>
  <c r="LBQ28" i="7" s="1"/>
  <c r="LBS28" i="7" s="1"/>
  <c r="LBU28" i="7" s="1"/>
  <c r="LBW28" i="7" s="1"/>
  <c r="LBY28" i="7" s="1"/>
  <c r="LCA28" i="7" s="1"/>
  <c r="LCC28" i="7" s="1"/>
  <c r="LCE28" i="7" s="1"/>
  <c r="LCG28" i="7" s="1"/>
  <c r="LCI28" i="7" s="1"/>
  <c r="LCK28" i="7" s="1"/>
  <c r="LCM28" i="7" s="1"/>
  <c r="LCO28" i="7" s="1"/>
  <c r="LCQ28" i="7" s="1"/>
  <c r="LCS28" i="7" s="1"/>
  <c r="LCU28" i="7" s="1"/>
  <c r="LCW28" i="7" s="1"/>
  <c r="LCY28" i="7" s="1"/>
  <c r="LDA28" i="7" s="1"/>
  <c r="LDC28" i="7" s="1"/>
  <c r="LDE28" i="7" s="1"/>
  <c r="LDG28" i="7" s="1"/>
  <c r="LDI28" i="7" s="1"/>
  <c r="LDK28" i="7" s="1"/>
  <c r="LDM28" i="7" s="1"/>
  <c r="LDO28" i="7" s="1"/>
  <c r="LDQ28" i="7" s="1"/>
  <c r="LDS28" i="7" s="1"/>
  <c r="LDU28" i="7" s="1"/>
  <c r="LDW28" i="7" s="1"/>
  <c r="LDY28" i="7" s="1"/>
  <c r="LEA28" i="7" s="1"/>
  <c r="LEC28" i="7" s="1"/>
  <c r="LEE28" i="7" s="1"/>
  <c r="LEG28" i="7" s="1"/>
  <c r="LEI28" i="7" s="1"/>
  <c r="LEK28" i="7" s="1"/>
  <c r="LEM28" i="7" s="1"/>
  <c r="LEO28" i="7" s="1"/>
  <c r="LEQ28" i="7" s="1"/>
  <c r="LES28" i="7" s="1"/>
  <c r="LEU28" i="7" s="1"/>
  <c r="LEW28" i="7" s="1"/>
  <c r="LEY28" i="7" s="1"/>
  <c r="LFA28" i="7" s="1"/>
  <c r="LFC28" i="7" s="1"/>
  <c r="LFE28" i="7" s="1"/>
  <c r="LFG28" i="7" s="1"/>
  <c r="LFI28" i="7" s="1"/>
  <c r="LFK28" i="7" s="1"/>
  <c r="LFM28" i="7" s="1"/>
  <c r="LFO28" i="7" s="1"/>
  <c r="LFQ28" i="7" s="1"/>
  <c r="LFS28" i="7" s="1"/>
  <c r="LFU28" i="7" s="1"/>
  <c r="LFW28" i="7" s="1"/>
  <c r="LFY28" i="7" s="1"/>
  <c r="LGA28" i="7" s="1"/>
  <c r="LGC28" i="7" s="1"/>
  <c r="LGE28" i="7" s="1"/>
  <c r="LGG28" i="7" s="1"/>
  <c r="LGI28" i="7" s="1"/>
  <c r="LGK28" i="7" s="1"/>
  <c r="LGM28" i="7" s="1"/>
  <c r="LGO28" i="7" s="1"/>
  <c r="LGQ28" i="7" s="1"/>
  <c r="LGS28" i="7" s="1"/>
  <c r="LGU28" i="7" s="1"/>
  <c r="LGW28" i="7" s="1"/>
  <c r="LGY28" i="7" s="1"/>
  <c r="LHA28" i="7" s="1"/>
  <c r="LHC28" i="7" s="1"/>
  <c r="LHE28" i="7" s="1"/>
  <c r="LHG28" i="7" s="1"/>
  <c r="LHI28" i="7" s="1"/>
  <c r="LHK28" i="7" s="1"/>
  <c r="LHM28" i="7" s="1"/>
  <c r="LHO28" i="7" s="1"/>
  <c r="LHQ28" i="7" s="1"/>
  <c r="LHS28" i="7" s="1"/>
  <c r="LHU28" i="7" s="1"/>
  <c r="LHW28" i="7" s="1"/>
  <c r="LHY28" i="7" s="1"/>
  <c r="LIA28" i="7" s="1"/>
  <c r="LIC28" i="7" s="1"/>
  <c r="LIE28" i="7" s="1"/>
  <c r="LIG28" i="7" s="1"/>
  <c r="LII28" i="7" s="1"/>
  <c r="LIK28" i="7" s="1"/>
  <c r="LIM28" i="7" s="1"/>
  <c r="LIO28" i="7" s="1"/>
  <c r="LIQ28" i="7" s="1"/>
  <c r="LIS28" i="7" s="1"/>
  <c r="LIU28" i="7" s="1"/>
  <c r="LIW28" i="7" s="1"/>
  <c r="LIY28" i="7" s="1"/>
  <c r="LJA28" i="7" s="1"/>
  <c r="LJC28" i="7" s="1"/>
  <c r="LJE28" i="7" s="1"/>
  <c r="LJG28" i="7" s="1"/>
  <c r="LJI28" i="7" s="1"/>
  <c r="LJK28" i="7" s="1"/>
  <c r="LJM28" i="7" s="1"/>
  <c r="LJO28" i="7" s="1"/>
  <c r="LJQ28" i="7" s="1"/>
  <c r="LJS28" i="7" s="1"/>
  <c r="LJU28" i="7" s="1"/>
  <c r="LJW28" i="7" s="1"/>
  <c r="LJY28" i="7" s="1"/>
  <c r="LKA28" i="7" s="1"/>
  <c r="LKC28" i="7" s="1"/>
  <c r="LKE28" i="7" s="1"/>
  <c r="LKG28" i="7" s="1"/>
  <c r="LKI28" i="7" s="1"/>
  <c r="LKK28" i="7" s="1"/>
  <c r="LKM28" i="7" s="1"/>
  <c r="LKO28" i="7" s="1"/>
  <c r="LKQ28" i="7" s="1"/>
  <c r="LKS28" i="7" s="1"/>
  <c r="LKU28" i="7" s="1"/>
  <c r="LKW28" i="7" s="1"/>
  <c r="LKY28" i="7" s="1"/>
  <c r="LLA28" i="7" s="1"/>
  <c r="LLC28" i="7" s="1"/>
  <c r="LLE28" i="7" s="1"/>
  <c r="LLG28" i="7" s="1"/>
  <c r="LLI28" i="7" s="1"/>
  <c r="LLK28" i="7" s="1"/>
  <c r="LLM28" i="7" s="1"/>
  <c r="LLO28" i="7" s="1"/>
  <c r="LLQ28" i="7" s="1"/>
  <c r="LLS28" i="7" s="1"/>
  <c r="LLU28" i="7" s="1"/>
  <c r="LLW28" i="7" s="1"/>
  <c r="LLY28" i="7" s="1"/>
  <c r="LMA28" i="7" s="1"/>
  <c r="LMC28" i="7" s="1"/>
  <c r="LME28" i="7" s="1"/>
  <c r="LMG28" i="7" s="1"/>
  <c r="LMI28" i="7" s="1"/>
  <c r="LMK28" i="7" s="1"/>
  <c r="LMM28" i="7" s="1"/>
  <c r="LMO28" i="7" s="1"/>
  <c r="LMQ28" i="7" s="1"/>
  <c r="LMS28" i="7" s="1"/>
  <c r="LMU28" i="7" s="1"/>
  <c r="LMW28" i="7" s="1"/>
  <c r="LMY28" i="7" s="1"/>
  <c r="LNA28" i="7" s="1"/>
  <c r="LNC28" i="7" s="1"/>
  <c r="LNE28" i="7" s="1"/>
  <c r="LNG28" i="7" s="1"/>
  <c r="LNI28" i="7" s="1"/>
  <c r="LNK28" i="7" s="1"/>
  <c r="LNM28" i="7" s="1"/>
  <c r="LNO28" i="7" s="1"/>
  <c r="LNQ28" i="7" s="1"/>
  <c r="LNS28" i="7" s="1"/>
  <c r="LNU28" i="7" s="1"/>
  <c r="LNW28" i="7" s="1"/>
  <c r="LNY28" i="7" s="1"/>
  <c r="LOA28" i="7" s="1"/>
  <c r="LOC28" i="7" s="1"/>
  <c r="LOE28" i="7" s="1"/>
  <c r="LOG28" i="7" s="1"/>
  <c r="LOI28" i="7" s="1"/>
  <c r="LOK28" i="7" s="1"/>
  <c r="LOM28" i="7" s="1"/>
  <c r="LOO28" i="7" s="1"/>
  <c r="LOQ28" i="7" s="1"/>
  <c r="LOS28" i="7" s="1"/>
  <c r="LOU28" i="7" s="1"/>
  <c r="LOW28" i="7" s="1"/>
  <c r="LOY28" i="7" s="1"/>
  <c r="LPA28" i="7" s="1"/>
  <c r="LPC28" i="7" s="1"/>
  <c r="LPE28" i="7" s="1"/>
  <c r="LPG28" i="7" s="1"/>
  <c r="LPI28" i="7" s="1"/>
  <c r="LPK28" i="7" s="1"/>
  <c r="LPM28" i="7" s="1"/>
  <c r="LPO28" i="7" s="1"/>
  <c r="LPQ28" i="7" s="1"/>
  <c r="LPS28" i="7" s="1"/>
  <c r="LPU28" i="7" s="1"/>
  <c r="LPW28" i="7" s="1"/>
  <c r="LPY28" i="7" s="1"/>
  <c r="LQA28" i="7" s="1"/>
  <c r="LQC28" i="7" s="1"/>
  <c r="LQE28" i="7" s="1"/>
  <c r="LQG28" i="7" s="1"/>
  <c r="LQI28" i="7" s="1"/>
  <c r="LQK28" i="7" s="1"/>
  <c r="LQM28" i="7" s="1"/>
  <c r="LQO28" i="7" s="1"/>
  <c r="LQQ28" i="7" s="1"/>
  <c r="LQS28" i="7" s="1"/>
  <c r="LQU28" i="7" s="1"/>
  <c r="LQW28" i="7" s="1"/>
  <c r="LQY28" i="7" s="1"/>
  <c r="LRA28" i="7" s="1"/>
  <c r="LRC28" i="7" s="1"/>
  <c r="LRE28" i="7" s="1"/>
  <c r="LRG28" i="7" s="1"/>
  <c r="LRI28" i="7" s="1"/>
  <c r="LRK28" i="7" s="1"/>
  <c r="LRM28" i="7" s="1"/>
  <c r="LRO28" i="7" s="1"/>
  <c r="LRQ28" i="7" s="1"/>
  <c r="LRS28" i="7" s="1"/>
  <c r="LRU28" i="7" s="1"/>
  <c r="LRW28" i="7" s="1"/>
  <c r="LRY28" i="7" s="1"/>
  <c r="LSA28" i="7" s="1"/>
  <c r="LSC28" i="7" s="1"/>
  <c r="LSE28" i="7" s="1"/>
  <c r="LSG28" i="7" s="1"/>
  <c r="LSI28" i="7" s="1"/>
  <c r="LSK28" i="7" s="1"/>
  <c r="LSM28" i="7" s="1"/>
  <c r="LSO28" i="7" s="1"/>
  <c r="LSQ28" i="7" s="1"/>
  <c r="LSS28" i="7" s="1"/>
  <c r="LSU28" i="7" s="1"/>
  <c r="LSW28" i="7" s="1"/>
  <c r="LSY28" i="7" s="1"/>
  <c r="LTA28" i="7" s="1"/>
  <c r="LTC28" i="7" s="1"/>
  <c r="LTE28" i="7" s="1"/>
  <c r="LTG28" i="7" s="1"/>
  <c r="LTI28" i="7" s="1"/>
  <c r="LTK28" i="7" s="1"/>
  <c r="LTM28" i="7" s="1"/>
  <c r="LTO28" i="7" s="1"/>
  <c r="LTQ28" i="7" s="1"/>
  <c r="LTS28" i="7" s="1"/>
  <c r="LTU28" i="7" s="1"/>
  <c r="LTW28" i="7" s="1"/>
  <c r="LTY28" i="7" s="1"/>
  <c r="LUA28" i="7" s="1"/>
  <c r="LUC28" i="7" s="1"/>
  <c r="LUE28" i="7" s="1"/>
  <c r="LUG28" i="7" s="1"/>
  <c r="LUI28" i="7" s="1"/>
  <c r="LUK28" i="7" s="1"/>
  <c r="LUM28" i="7" s="1"/>
  <c r="LUO28" i="7" s="1"/>
  <c r="LUQ28" i="7" s="1"/>
  <c r="LUS28" i="7" s="1"/>
  <c r="LUU28" i="7" s="1"/>
  <c r="LUW28" i="7" s="1"/>
  <c r="LUY28" i="7" s="1"/>
  <c r="LVA28" i="7" s="1"/>
  <c r="LVC28" i="7" s="1"/>
  <c r="LVE28" i="7" s="1"/>
  <c r="LVG28" i="7" s="1"/>
  <c r="LVI28" i="7" s="1"/>
  <c r="LVK28" i="7" s="1"/>
  <c r="LVM28" i="7" s="1"/>
  <c r="LVO28" i="7" s="1"/>
  <c r="LVQ28" i="7" s="1"/>
  <c r="LVS28" i="7" s="1"/>
  <c r="LVU28" i="7" s="1"/>
  <c r="LVW28" i="7" s="1"/>
  <c r="LVY28" i="7" s="1"/>
  <c r="LWA28" i="7" s="1"/>
  <c r="LWC28" i="7" s="1"/>
  <c r="LWE28" i="7" s="1"/>
  <c r="LWG28" i="7" s="1"/>
  <c r="LWI28" i="7" s="1"/>
  <c r="LWK28" i="7" s="1"/>
  <c r="LWM28" i="7" s="1"/>
  <c r="LWO28" i="7" s="1"/>
  <c r="LWQ28" i="7" s="1"/>
  <c r="LWS28" i="7" s="1"/>
  <c r="LWU28" i="7" s="1"/>
  <c r="LWW28" i="7" s="1"/>
  <c r="LWY28" i="7" s="1"/>
  <c r="LXA28" i="7" s="1"/>
  <c r="LXC28" i="7" s="1"/>
  <c r="LXE28" i="7" s="1"/>
  <c r="LXG28" i="7" s="1"/>
  <c r="LXI28" i="7" s="1"/>
  <c r="LXK28" i="7" s="1"/>
  <c r="LXM28" i="7" s="1"/>
  <c r="LXO28" i="7" s="1"/>
  <c r="LXQ28" i="7" s="1"/>
  <c r="LXS28" i="7" s="1"/>
  <c r="LXU28" i="7" s="1"/>
  <c r="LXW28" i="7" s="1"/>
  <c r="LXY28" i="7" s="1"/>
  <c r="LYA28" i="7" s="1"/>
  <c r="LYC28" i="7" s="1"/>
  <c r="LYE28" i="7" s="1"/>
  <c r="LYG28" i="7" s="1"/>
  <c r="LYI28" i="7" s="1"/>
  <c r="LYK28" i="7" s="1"/>
  <c r="LYM28" i="7" s="1"/>
  <c r="LYO28" i="7" s="1"/>
  <c r="LYQ28" i="7" s="1"/>
  <c r="LYS28" i="7" s="1"/>
  <c r="LYU28" i="7" s="1"/>
  <c r="LYW28" i="7" s="1"/>
  <c r="LYY28" i="7" s="1"/>
  <c r="LZA28" i="7" s="1"/>
  <c r="LZC28" i="7" s="1"/>
  <c r="LZE28" i="7" s="1"/>
  <c r="LZG28" i="7" s="1"/>
  <c r="LZI28" i="7" s="1"/>
  <c r="LZK28" i="7" s="1"/>
  <c r="LZM28" i="7" s="1"/>
  <c r="LZO28" i="7" s="1"/>
  <c r="LZQ28" i="7" s="1"/>
  <c r="LZS28" i="7" s="1"/>
  <c r="LZU28" i="7" s="1"/>
  <c r="LZW28" i="7" s="1"/>
  <c r="LZY28" i="7" s="1"/>
  <c r="MAA28" i="7" s="1"/>
  <c r="MAC28" i="7" s="1"/>
  <c r="MAE28" i="7" s="1"/>
  <c r="MAG28" i="7" s="1"/>
  <c r="MAI28" i="7" s="1"/>
  <c r="MAK28" i="7" s="1"/>
  <c r="MAM28" i="7" s="1"/>
  <c r="MAO28" i="7" s="1"/>
  <c r="MAQ28" i="7" s="1"/>
  <c r="MAS28" i="7" s="1"/>
  <c r="MAU28" i="7" s="1"/>
  <c r="MAW28" i="7" s="1"/>
  <c r="MAY28" i="7" s="1"/>
  <c r="MBA28" i="7" s="1"/>
  <c r="MBC28" i="7" s="1"/>
  <c r="MBE28" i="7" s="1"/>
  <c r="MBG28" i="7" s="1"/>
  <c r="MBI28" i="7" s="1"/>
  <c r="MBK28" i="7" s="1"/>
  <c r="MBM28" i="7" s="1"/>
  <c r="MBO28" i="7" s="1"/>
  <c r="MBQ28" i="7" s="1"/>
  <c r="MBS28" i="7" s="1"/>
  <c r="MBU28" i="7" s="1"/>
  <c r="MBW28" i="7" s="1"/>
  <c r="MBY28" i="7" s="1"/>
  <c r="MCA28" i="7" s="1"/>
  <c r="MCC28" i="7" s="1"/>
  <c r="MCE28" i="7" s="1"/>
  <c r="MCG28" i="7" s="1"/>
  <c r="MCI28" i="7" s="1"/>
  <c r="MCK28" i="7" s="1"/>
  <c r="MCM28" i="7" s="1"/>
  <c r="MCO28" i="7" s="1"/>
  <c r="MCQ28" i="7" s="1"/>
  <c r="MCS28" i="7" s="1"/>
  <c r="MCU28" i="7" s="1"/>
  <c r="MCW28" i="7" s="1"/>
  <c r="MCY28" i="7" s="1"/>
  <c r="MDA28" i="7" s="1"/>
  <c r="MDC28" i="7" s="1"/>
  <c r="MDE28" i="7" s="1"/>
  <c r="MDG28" i="7" s="1"/>
  <c r="MDI28" i="7" s="1"/>
  <c r="MDK28" i="7" s="1"/>
  <c r="MDM28" i="7" s="1"/>
  <c r="MDO28" i="7" s="1"/>
  <c r="MDQ28" i="7" s="1"/>
  <c r="MDS28" i="7" s="1"/>
  <c r="MDU28" i="7" s="1"/>
  <c r="MDW28" i="7" s="1"/>
  <c r="MDY28" i="7" s="1"/>
  <c r="MEA28" i="7" s="1"/>
  <c r="MEC28" i="7" s="1"/>
  <c r="MEE28" i="7" s="1"/>
  <c r="MEG28" i="7" s="1"/>
  <c r="MEI28" i="7" s="1"/>
  <c r="MEK28" i="7" s="1"/>
  <c r="MEM28" i="7" s="1"/>
  <c r="MEO28" i="7" s="1"/>
  <c r="MEQ28" i="7" s="1"/>
  <c r="MES28" i="7" s="1"/>
  <c r="MEU28" i="7" s="1"/>
  <c r="MEW28" i="7" s="1"/>
  <c r="MEY28" i="7" s="1"/>
  <c r="MFA28" i="7" s="1"/>
  <c r="MFC28" i="7" s="1"/>
  <c r="MFE28" i="7" s="1"/>
  <c r="MFG28" i="7" s="1"/>
  <c r="MFI28" i="7" s="1"/>
  <c r="MFK28" i="7" s="1"/>
  <c r="MFM28" i="7" s="1"/>
  <c r="MFO28" i="7" s="1"/>
  <c r="MFQ28" i="7" s="1"/>
  <c r="MFS28" i="7" s="1"/>
  <c r="MFU28" i="7" s="1"/>
  <c r="MFW28" i="7" s="1"/>
  <c r="MFY28" i="7" s="1"/>
  <c r="MGA28" i="7" s="1"/>
  <c r="MGC28" i="7" s="1"/>
  <c r="MGE28" i="7" s="1"/>
  <c r="MGG28" i="7" s="1"/>
  <c r="MGI28" i="7" s="1"/>
  <c r="MGK28" i="7" s="1"/>
  <c r="MGM28" i="7" s="1"/>
  <c r="MGO28" i="7" s="1"/>
  <c r="MGQ28" i="7" s="1"/>
  <c r="MGS28" i="7" s="1"/>
  <c r="MGU28" i="7" s="1"/>
  <c r="MGW28" i="7" s="1"/>
  <c r="MGY28" i="7" s="1"/>
  <c r="MHA28" i="7" s="1"/>
  <c r="MHC28" i="7" s="1"/>
  <c r="MHE28" i="7" s="1"/>
  <c r="MHG28" i="7" s="1"/>
  <c r="MHI28" i="7" s="1"/>
  <c r="MHK28" i="7" s="1"/>
  <c r="MHM28" i="7" s="1"/>
  <c r="MHO28" i="7" s="1"/>
  <c r="MHQ28" i="7" s="1"/>
  <c r="MHS28" i="7" s="1"/>
  <c r="MHU28" i="7" s="1"/>
  <c r="MHW28" i="7" s="1"/>
  <c r="MHY28" i="7" s="1"/>
  <c r="MIA28" i="7" s="1"/>
  <c r="MIC28" i="7" s="1"/>
  <c r="MIE28" i="7" s="1"/>
  <c r="MIG28" i="7" s="1"/>
  <c r="MII28" i="7" s="1"/>
  <c r="MIK28" i="7" s="1"/>
  <c r="MIM28" i="7" s="1"/>
  <c r="MIO28" i="7" s="1"/>
  <c r="MIQ28" i="7" s="1"/>
  <c r="MIS28" i="7" s="1"/>
  <c r="MIU28" i="7" s="1"/>
  <c r="MIW28" i="7" s="1"/>
  <c r="MIY28" i="7" s="1"/>
  <c r="MJA28" i="7" s="1"/>
  <c r="MJC28" i="7" s="1"/>
  <c r="MJE28" i="7" s="1"/>
  <c r="MJG28" i="7" s="1"/>
  <c r="MJI28" i="7" s="1"/>
  <c r="MJK28" i="7" s="1"/>
  <c r="MJM28" i="7" s="1"/>
  <c r="MJO28" i="7" s="1"/>
  <c r="MJQ28" i="7" s="1"/>
  <c r="MJS28" i="7" s="1"/>
  <c r="MJU28" i="7" s="1"/>
  <c r="MJW28" i="7" s="1"/>
  <c r="MJY28" i="7" s="1"/>
  <c r="MKA28" i="7" s="1"/>
  <c r="MKC28" i="7" s="1"/>
  <c r="MKE28" i="7" s="1"/>
  <c r="MKG28" i="7" s="1"/>
  <c r="MKI28" i="7" s="1"/>
  <c r="MKK28" i="7" s="1"/>
  <c r="MKM28" i="7" s="1"/>
  <c r="MKO28" i="7" s="1"/>
  <c r="MKQ28" i="7" s="1"/>
  <c r="MKS28" i="7" s="1"/>
  <c r="MKU28" i="7" s="1"/>
  <c r="MKW28" i="7" s="1"/>
  <c r="MKY28" i="7" s="1"/>
  <c r="MLA28" i="7" s="1"/>
  <c r="MLC28" i="7" s="1"/>
  <c r="MLE28" i="7" s="1"/>
  <c r="MLG28" i="7" s="1"/>
  <c r="MLI28" i="7" s="1"/>
  <c r="MLK28" i="7" s="1"/>
  <c r="MLM28" i="7" s="1"/>
  <c r="MLO28" i="7" s="1"/>
  <c r="MLQ28" i="7" s="1"/>
  <c r="MLS28" i="7" s="1"/>
  <c r="MLU28" i="7" s="1"/>
  <c r="MLW28" i="7" s="1"/>
  <c r="MLY28" i="7" s="1"/>
  <c r="MMA28" i="7" s="1"/>
  <c r="MMC28" i="7" s="1"/>
  <c r="MME28" i="7" s="1"/>
  <c r="MMG28" i="7" s="1"/>
  <c r="MMI28" i="7" s="1"/>
  <c r="MMK28" i="7" s="1"/>
  <c r="MMM28" i="7" s="1"/>
  <c r="MMO28" i="7" s="1"/>
  <c r="MMQ28" i="7" s="1"/>
  <c r="MMS28" i="7" s="1"/>
  <c r="MMU28" i="7" s="1"/>
  <c r="MMW28" i="7" s="1"/>
  <c r="MMY28" i="7" s="1"/>
  <c r="MNA28" i="7" s="1"/>
  <c r="MNC28" i="7" s="1"/>
  <c r="MNE28" i="7" s="1"/>
  <c r="MNG28" i="7" s="1"/>
  <c r="MNI28" i="7" s="1"/>
  <c r="MNK28" i="7" s="1"/>
  <c r="MNM28" i="7" s="1"/>
  <c r="MNO28" i="7" s="1"/>
  <c r="MNQ28" i="7" s="1"/>
  <c r="MNS28" i="7" s="1"/>
  <c r="MNU28" i="7" s="1"/>
  <c r="MNW28" i="7" s="1"/>
  <c r="MNY28" i="7" s="1"/>
  <c r="MOA28" i="7" s="1"/>
  <c r="MOC28" i="7" s="1"/>
  <c r="MOE28" i="7" s="1"/>
  <c r="MOG28" i="7" s="1"/>
  <c r="MOI28" i="7" s="1"/>
  <c r="MOK28" i="7" s="1"/>
  <c r="MOM28" i="7" s="1"/>
  <c r="MOO28" i="7" s="1"/>
  <c r="MOQ28" i="7" s="1"/>
  <c r="MOS28" i="7" s="1"/>
  <c r="MOU28" i="7" s="1"/>
  <c r="MOW28" i="7" s="1"/>
  <c r="MOY28" i="7" s="1"/>
  <c r="MPA28" i="7" s="1"/>
  <c r="MPC28" i="7" s="1"/>
  <c r="MPE28" i="7" s="1"/>
  <c r="MPG28" i="7" s="1"/>
  <c r="MPI28" i="7" s="1"/>
  <c r="MPK28" i="7" s="1"/>
  <c r="MPM28" i="7" s="1"/>
  <c r="MPO28" i="7" s="1"/>
  <c r="MPQ28" i="7" s="1"/>
  <c r="MPS28" i="7" s="1"/>
  <c r="MPU28" i="7" s="1"/>
  <c r="MPW28" i="7" s="1"/>
  <c r="MPY28" i="7" s="1"/>
  <c r="MQA28" i="7" s="1"/>
  <c r="MQC28" i="7" s="1"/>
  <c r="MQE28" i="7" s="1"/>
  <c r="MQG28" i="7" s="1"/>
  <c r="MQI28" i="7" s="1"/>
  <c r="MQK28" i="7" s="1"/>
  <c r="MQM28" i="7" s="1"/>
  <c r="MQO28" i="7" s="1"/>
  <c r="MQQ28" i="7" s="1"/>
  <c r="MQS28" i="7" s="1"/>
  <c r="MQU28" i="7" s="1"/>
  <c r="MQW28" i="7" s="1"/>
  <c r="MQY28" i="7" s="1"/>
  <c r="MRA28" i="7" s="1"/>
  <c r="MRC28" i="7" s="1"/>
  <c r="MRE28" i="7" s="1"/>
  <c r="MRG28" i="7" s="1"/>
  <c r="MRI28" i="7" s="1"/>
  <c r="MRK28" i="7" s="1"/>
  <c r="MRM28" i="7" s="1"/>
  <c r="MRO28" i="7" s="1"/>
  <c r="MRQ28" i="7" s="1"/>
  <c r="MRS28" i="7" s="1"/>
  <c r="MRU28" i="7" s="1"/>
  <c r="MRW28" i="7" s="1"/>
  <c r="MRY28" i="7" s="1"/>
  <c r="MSA28" i="7" s="1"/>
  <c r="MSC28" i="7" s="1"/>
  <c r="MSE28" i="7" s="1"/>
  <c r="MSG28" i="7" s="1"/>
  <c r="MSI28" i="7" s="1"/>
  <c r="MSK28" i="7" s="1"/>
  <c r="MSM28" i="7" s="1"/>
  <c r="MSO28" i="7" s="1"/>
  <c r="MSQ28" i="7" s="1"/>
  <c r="MSS28" i="7" s="1"/>
  <c r="MSU28" i="7" s="1"/>
  <c r="MSW28" i="7" s="1"/>
  <c r="MSY28" i="7" s="1"/>
  <c r="MTA28" i="7" s="1"/>
  <c r="MTC28" i="7" s="1"/>
  <c r="MTE28" i="7" s="1"/>
  <c r="MTG28" i="7" s="1"/>
  <c r="MTI28" i="7" s="1"/>
  <c r="MTK28" i="7" s="1"/>
  <c r="MTM28" i="7" s="1"/>
  <c r="MTO28" i="7" s="1"/>
  <c r="MTQ28" i="7" s="1"/>
  <c r="MTS28" i="7" s="1"/>
  <c r="MTU28" i="7" s="1"/>
  <c r="MTW28" i="7" s="1"/>
  <c r="MTY28" i="7" s="1"/>
  <c r="MUA28" i="7" s="1"/>
  <c r="MUC28" i="7" s="1"/>
  <c r="MUE28" i="7" s="1"/>
  <c r="MUG28" i="7" s="1"/>
  <c r="MUI28" i="7" s="1"/>
  <c r="MUK28" i="7" s="1"/>
  <c r="MUM28" i="7" s="1"/>
  <c r="MUO28" i="7" s="1"/>
  <c r="MUQ28" i="7" s="1"/>
  <c r="MUS28" i="7" s="1"/>
  <c r="MUU28" i="7" s="1"/>
  <c r="MUW28" i="7" s="1"/>
  <c r="MUY28" i="7" s="1"/>
  <c r="MVA28" i="7" s="1"/>
  <c r="MVC28" i="7" s="1"/>
  <c r="MVE28" i="7" s="1"/>
  <c r="MVG28" i="7" s="1"/>
  <c r="MVI28" i="7" s="1"/>
  <c r="MVK28" i="7" s="1"/>
  <c r="MVM28" i="7" s="1"/>
  <c r="MVO28" i="7" s="1"/>
  <c r="MVQ28" i="7" s="1"/>
  <c r="MVS28" i="7" s="1"/>
  <c r="MVU28" i="7" s="1"/>
  <c r="MVW28" i="7" s="1"/>
  <c r="MVY28" i="7" s="1"/>
  <c r="MWA28" i="7" s="1"/>
  <c r="MWC28" i="7" s="1"/>
  <c r="MWE28" i="7" s="1"/>
  <c r="MWG28" i="7" s="1"/>
  <c r="MWI28" i="7" s="1"/>
  <c r="MWK28" i="7" s="1"/>
  <c r="MWM28" i="7" s="1"/>
  <c r="MWO28" i="7" s="1"/>
  <c r="MWQ28" i="7" s="1"/>
  <c r="MWS28" i="7" s="1"/>
  <c r="MWU28" i="7" s="1"/>
  <c r="MWW28" i="7" s="1"/>
  <c r="MWY28" i="7" s="1"/>
  <c r="MXA28" i="7" s="1"/>
  <c r="MXC28" i="7" s="1"/>
  <c r="MXE28" i="7" s="1"/>
  <c r="MXG28" i="7" s="1"/>
  <c r="MXI28" i="7" s="1"/>
  <c r="MXK28" i="7" s="1"/>
  <c r="MXM28" i="7" s="1"/>
  <c r="MXO28" i="7" s="1"/>
  <c r="MXQ28" i="7" s="1"/>
  <c r="MXS28" i="7" s="1"/>
  <c r="MXU28" i="7" s="1"/>
  <c r="MXW28" i="7" s="1"/>
  <c r="MXY28" i="7" s="1"/>
  <c r="MYA28" i="7" s="1"/>
  <c r="MYC28" i="7" s="1"/>
  <c r="MYE28" i="7" s="1"/>
  <c r="MYG28" i="7" s="1"/>
  <c r="MYI28" i="7" s="1"/>
  <c r="MYK28" i="7" s="1"/>
  <c r="MYM28" i="7" s="1"/>
  <c r="MYO28" i="7" s="1"/>
  <c r="MYQ28" i="7" s="1"/>
  <c r="MYS28" i="7" s="1"/>
  <c r="MYU28" i="7" s="1"/>
  <c r="MYW28" i="7" s="1"/>
  <c r="MYY28" i="7" s="1"/>
  <c r="MZA28" i="7" s="1"/>
  <c r="MZC28" i="7" s="1"/>
  <c r="MZE28" i="7" s="1"/>
  <c r="MZG28" i="7" s="1"/>
  <c r="MZI28" i="7" s="1"/>
  <c r="MZK28" i="7" s="1"/>
  <c r="MZM28" i="7" s="1"/>
  <c r="MZO28" i="7" s="1"/>
  <c r="MZQ28" i="7" s="1"/>
  <c r="MZS28" i="7" s="1"/>
  <c r="MZU28" i="7" s="1"/>
  <c r="MZW28" i="7" s="1"/>
  <c r="MZY28" i="7" s="1"/>
  <c r="NAA28" i="7" s="1"/>
  <c r="NAC28" i="7" s="1"/>
  <c r="NAE28" i="7" s="1"/>
  <c r="NAG28" i="7" s="1"/>
  <c r="NAI28" i="7" s="1"/>
  <c r="NAK28" i="7" s="1"/>
  <c r="NAM28" i="7" s="1"/>
  <c r="NAO28" i="7" s="1"/>
  <c r="NAQ28" i="7" s="1"/>
  <c r="NAS28" i="7" s="1"/>
  <c r="NAU28" i="7" s="1"/>
  <c r="NAW28" i="7" s="1"/>
  <c r="NAY28" i="7" s="1"/>
  <c r="NBA28" i="7" s="1"/>
  <c r="NBC28" i="7" s="1"/>
  <c r="NBE28" i="7" s="1"/>
  <c r="NBG28" i="7" s="1"/>
  <c r="NBI28" i="7" s="1"/>
  <c r="NBK28" i="7" s="1"/>
  <c r="NBM28" i="7" s="1"/>
  <c r="NBO28" i="7" s="1"/>
  <c r="NBQ28" i="7" s="1"/>
  <c r="NBS28" i="7" s="1"/>
  <c r="NBU28" i="7" s="1"/>
  <c r="NBW28" i="7" s="1"/>
  <c r="NBY28" i="7" s="1"/>
  <c r="NCA28" i="7" s="1"/>
  <c r="NCC28" i="7" s="1"/>
  <c r="NCE28" i="7" s="1"/>
  <c r="NCG28" i="7" s="1"/>
  <c r="NCI28" i="7" s="1"/>
  <c r="NCK28" i="7" s="1"/>
  <c r="NCM28" i="7" s="1"/>
  <c r="NCO28" i="7" s="1"/>
  <c r="NCQ28" i="7" s="1"/>
  <c r="NCS28" i="7" s="1"/>
  <c r="NCU28" i="7" s="1"/>
  <c r="NCW28" i="7" s="1"/>
  <c r="NCY28" i="7" s="1"/>
  <c r="NDA28" i="7" s="1"/>
  <c r="NDC28" i="7" s="1"/>
  <c r="NDE28" i="7" s="1"/>
  <c r="NDG28" i="7" s="1"/>
  <c r="NDI28" i="7" s="1"/>
  <c r="NDK28" i="7" s="1"/>
  <c r="NDM28" i="7" s="1"/>
  <c r="NDO28" i="7" s="1"/>
  <c r="NDQ28" i="7" s="1"/>
  <c r="NDS28" i="7" s="1"/>
  <c r="NDU28" i="7" s="1"/>
  <c r="NDW28" i="7" s="1"/>
  <c r="NDY28" i="7" s="1"/>
  <c r="NEA28" i="7" s="1"/>
  <c r="NEC28" i="7" s="1"/>
  <c r="NEE28" i="7" s="1"/>
  <c r="NEG28" i="7" s="1"/>
  <c r="NEI28" i="7" s="1"/>
  <c r="NEK28" i="7" s="1"/>
  <c r="NEM28" i="7" s="1"/>
  <c r="NEO28" i="7" s="1"/>
  <c r="NEQ28" i="7" s="1"/>
  <c r="NES28" i="7" s="1"/>
  <c r="NEU28" i="7" s="1"/>
  <c r="NEW28" i="7" s="1"/>
  <c r="NEY28" i="7" s="1"/>
  <c r="NFA28" i="7" s="1"/>
  <c r="NFC28" i="7" s="1"/>
  <c r="NFE28" i="7" s="1"/>
  <c r="NFG28" i="7" s="1"/>
  <c r="NFI28" i="7" s="1"/>
  <c r="NFK28" i="7" s="1"/>
  <c r="NFM28" i="7" s="1"/>
  <c r="NFO28" i="7" s="1"/>
  <c r="NFQ28" i="7" s="1"/>
  <c r="NFS28" i="7" s="1"/>
  <c r="NFU28" i="7" s="1"/>
  <c r="NFW28" i="7" s="1"/>
  <c r="NFY28" i="7" s="1"/>
  <c r="NGA28" i="7" s="1"/>
  <c r="NGC28" i="7" s="1"/>
  <c r="NGE28" i="7" s="1"/>
  <c r="NGG28" i="7" s="1"/>
  <c r="NGI28" i="7" s="1"/>
  <c r="NGK28" i="7" s="1"/>
  <c r="NGM28" i="7" s="1"/>
  <c r="NGO28" i="7" s="1"/>
  <c r="NGQ28" i="7" s="1"/>
  <c r="NGS28" i="7" s="1"/>
  <c r="NGU28" i="7" s="1"/>
  <c r="NGW28" i="7" s="1"/>
  <c r="NGY28" i="7" s="1"/>
  <c r="NHA28" i="7" s="1"/>
  <c r="NHC28" i="7" s="1"/>
  <c r="NHE28" i="7" s="1"/>
  <c r="NHG28" i="7" s="1"/>
  <c r="NHI28" i="7" s="1"/>
  <c r="NHK28" i="7" s="1"/>
  <c r="NHM28" i="7" s="1"/>
  <c r="NHO28" i="7" s="1"/>
  <c r="NHQ28" i="7" s="1"/>
  <c r="NHS28" i="7" s="1"/>
  <c r="NHU28" i="7" s="1"/>
  <c r="NHW28" i="7" s="1"/>
  <c r="NHY28" i="7" s="1"/>
  <c r="NIA28" i="7" s="1"/>
  <c r="NIC28" i="7" s="1"/>
  <c r="NIE28" i="7" s="1"/>
  <c r="NIG28" i="7" s="1"/>
  <c r="NII28" i="7" s="1"/>
  <c r="NIK28" i="7" s="1"/>
  <c r="NIM28" i="7" s="1"/>
  <c r="NIO28" i="7" s="1"/>
  <c r="NIQ28" i="7" s="1"/>
  <c r="NIS28" i="7" s="1"/>
  <c r="NIU28" i="7" s="1"/>
  <c r="NIW28" i="7" s="1"/>
  <c r="NIY28" i="7" s="1"/>
  <c r="NJA28" i="7" s="1"/>
  <c r="NJC28" i="7" s="1"/>
  <c r="NJE28" i="7" s="1"/>
  <c r="NJG28" i="7" s="1"/>
  <c r="NJI28" i="7" s="1"/>
  <c r="NJK28" i="7" s="1"/>
  <c r="NJM28" i="7" s="1"/>
  <c r="NJO28" i="7" s="1"/>
  <c r="NJQ28" i="7" s="1"/>
  <c r="NJS28" i="7" s="1"/>
  <c r="NJU28" i="7" s="1"/>
  <c r="NJW28" i="7" s="1"/>
  <c r="NJY28" i="7" s="1"/>
  <c r="NKA28" i="7" s="1"/>
  <c r="NKC28" i="7" s="1"/>
  <c r="NKE28" i="7" s="1"/>
  <c r="NKG28" i="7" s="1"/>
  <c r="NKI28" i="7" s="1"/>
  <c r="NKK28" i="7" s="1"/>
  <c r="NKM28" i="7" s="1"/>
  <c r="NKO28" i="7" s="1"/>
  <c r="NKQ28" i="7" s="1"/>
  <c r="NKS28" i="7" s="1"/>
  <c r="NKU28" i="7" s="1"/>
  <c r="NKW28" i="7" s="1"/>
  <c r="NKY28" i="7" s="1"/>
  <c r="NLA28" i="7" s="1"/>
  <c r="NLC28" i="7" s="1"/>
  <c r="NLE28" i="7" s="1"/>
  <c r="NLG28" i="7" s="1"/>
  <c r="NLI28" i="7" s="1"/>
  <c r="NLK28" i="7" s="1"/>
  <c r="NLM28" i="7" s="1"/>
  <c r="NLO28" i="7" s="1"/>
  <c r="NLQ28" i="7" s="1"/>
  <c r="NLS28" i="7" s="1"/>
  <c r="NLU28" i="7" s="1"/>
  <c r="NLW28" i="7" s="1"/>
  <c r="NLY28" i="7" s="1"/>
  <c r="NMA28" i="7" s="1"/>
  <c r="NMC28" i="7" s="1"/>
  <c r="NME28" i="7" s="1"/>
  <c r="NMG28" i="7" s="1"/>
  <c r="NMI28" i="7" s="1"/>
  <c r="NMK28" i="7" s="1"/>
  <c r="NMM28" i="7" s="1"/>
  <c r="NMO28" i="7" s="1"/>
  <c r="NMQ28" i="7" s="1"/>
  <c r="NMS28" i="7" s="1"/>
  <c r="NMU28" i="7" s="1"/>
  <c r="NMW28" i="7" s="1"/>
  <c r="NMY28" i="7" s="1"/>
  <c r="NNA28" i="7" s="1"/>
  <c r="NNC28" i="7" s="1"/>
  <c r="NNE28" i="7" s="1"/>
  <c r="NNG28" i="7" s="1"/>
  <c r="NNI28" i="7" s="1"/>
  <c r="NNK28" i="7" s="1"/>
  <c r="NNM28" i="7" s="1"/>
  <c r="NNO28" i="7" s="1"/>
  <c r="NNQ28" i="7" s="1"/>
  <c r="NNS28" i="7" s="1"/>
  <c r="NNU28" i="7" s="1"/>
  <c r="NNW28" i="7" s="1"/>
  <c r="NNY28" i="7" s="1"/>
  <c r="NOA28" i="7" s="1"/>
  <c r="NOC28" i="7" s="1"/>
  <c r="NOE28" i="7" s="1"/>
  <c r="NOG28" i="7" s="1"/>
  <c r="NOI28" i="7" s="1"/>
  <c r="NOK28" i="7" s="1"/>
  <c r="NOM28" i="7" s="1"/>
  <c r="NOO28" i="7" s="1"/>
  <c r="NOQ28" i="7" s="1"/>
  <c r="NOS28" i="7" s="1"/>
  <c r="NOU28" i="7" s="1"/>
  <c r="NOW28" i="7" s="1"/>
  <c r="NOY28" i="7" s="1"/>
  <c r="NPA28" i="7" s="1"/>
  <c r="NPC28" i="7" s="1"/>
  <c r="NPE28" i="7" s="1"/>
  <c r="NPG28" i="7" s="1"/>
  <c r="NPI28" i="7" s="1"/>
  <c r="NPK28" i="7" s="1"/>
  <c r="NPM28" i="7" s="1"/>
  <c r="NPO28" i="7" s="1"/>
  <c r="NPQ28" i="7" s="1"/>
  <c r="NPS28" i="7" s="1"/>
  <c r="NPU28" i="7" s="1"/>
  <c r="NPW28" i="7" s="1"/>
  <c r="NPY28" i="7" s="1"/>
  <c r="NQA28" i="7" s="1"/>
  <c r="NQC28" i="7" s="1"/>
  <c r="NQE28" i="7" s="1"/>
  <c r="NQG28" i="7" s="1"/>
  <c r="NQI28" i="7" s="1"/>
  <c r="NQK28" i="7" s="1"/>
  <c r="NQM28" i="7" s="1"/>
  <c r="NQO28" i="7" s="1"/>
  <c r="NQQ28" i="7" s="1"/>
  <c r="NQS28" i="7" s="1"/>
  <c r="NQU28" i="7" s="1"/>
  <c r="NQW28" i="7" s="1"/>
  <c r="NQY28" i="7" s="1"/>
  <c r="NRA28" i="7" s="1"/>
  <c r="NRC28" i="7" s="1"/>
  <c r="NRE28" i="7" s="1"/>
  <c r="NRG28" i="7" s="1"/>
  <c r="NRI28" i="7" s="1"/>
  <c r="NRK28" i="7" s="1"/>
  <c r="NRM28" i="7" s="1"/>
  <c r="NRO28" i="7" s="1"/>
  <c r="NRQ28" i="7" s="1"/>
  <c r="NRS28" i="7" s="1"/>
  <c r="NRU28" i="7" s="1"/>
  <c r="NRW28" i="7" s="1"/>
  <c r="NRY28" i="7" s="1"/>
  <c r="NSA28" i="7" s="1"/>
  <c r="NSC28" i="7" s="1"/>
  <c r="NSE28" i="7" s="1"/>
  <c r="NSG28" i="7" s="1"/>
  <c r="NSI28" i="7" s="1"/>
  <c r="NSK28" i="7" s="1"/>
  <c r="NSM28" i="7" s="1"/>
  <c r="NSO28" i="7" s="1"/>
  <c r="NSQ28" i="7" s="1"/>
  <c r="NSS28" i="7" s="1"/>
  <c r="NSU28" i="7" s="1"/>
  <c r="NSW28" i="7" s="1"/>
  <c r="NSY28" i="7" s="1"/>
  <c r="NTA28" i="7" s="1"/>
  <c r="NTC28" i="7" s="1"/>
  <c r="NTE28" i="7" s="1"/>
  <c r="NTG28" i="7" s="1"/>
  <c r="NTI28" i="7" s="1"/>
  <c r="NTK28" i="7" s="1"/>
  <c r="NTM28" i="7" s="1"/>
  <c r="NTO28" i="7" s="1"/>
  <c r="NTQ28" i="7" s="1"/>
  <c r="NTS28" i="7" s="1"/>
  <c r="NTU28" i="7" s="1"/>
  <c r="NTW28" i="7" s="1"/>
  <c r="NTY28" i="7" s="1"/>
  <c r="NUA28" i="7" s="1"/>
  <c r="NUC28" i="7" s="1"/>
  <c r="NUE28" i="7" s="1"/>
  <c r="NUG28" i="7" s="1"/>
  <c r="NUI28" i="7" s="1"/>
  <c r="NUK28" i="7" s="1"/>
  <c r="NUM28" i="7" s="1"/>
  <c r="NUO28" i="7" s="1"/>
  <c r="NUQ28" i="7" s="1"/>
  <c r="NUS28" i="7" s="1"/>
  <c r="NUU28" i="7" s="1"/>
  <c r="NUW28" i="7" s="1"/>
  <c r="NUY28" i="7" s="1"/>
  <c r="NVA28" i="7" s="1"/>
  <c r="NVC28" i="7" s="1"/>
  <c r="NVE28" i="7" s="1"/>
  <c r="NVG28" i="7" s="1"/>
  <c r="NVI28" i="7" s="1"/>
  <c r="NVK28" i="7" s="1"/>
  <c r="NVM28" i="7" s="1"/>
  <c r="NVO28" i="7" s="1"/>
  <c r="NVQ28" i="7" s="1"/>
  <c r="NVS28" i="7" s="1"/>
  <c r="NVU28" i="7" s="1"/>
  <c r="NVW28" i="7" s="1"/>
  <c r="NVY28" i="7" s="1"/>
  <c r="NWA28" i="7" s="1"/>
  <c r="NWC28" i="7" s="1"/>
  <c r="NWE28" i="7" s="1"/>
  <c r="NWG28" i="7" s="1"/>
  <c r="NWI28" i="7" s="1"/>
  <c r="NWK28" i="7" s="1"/>
  <c r="NWM28" i="7" s="1"/>
  <c r="NWO28" i="7" s="1"/>
  <c r="NWQ28" i="7" s="1"/>
  <c r="NWS28" i="7" s="1"/>
  <c r="NWU28" i="7" s="1"/>
  <c r="NWW28" i="7" s="1"/>
  <c r="NWY28" i="7" s="1"/>
  <c r="NXA28" i="7" s="1"/>
  <c r="NXC28" i="7" s="1"/>
  <c r="NXE28" i="7" s="1"/>
  <c r="NXG28" i="7" s="1"/>
  <c r="NXI28" i="7" s="1"/>
  <c r="NXK28" i="7" s="1"/>
  <c r="NXM28" i="7" s="1"/>
  <c r="NXO28" i="7" s="1"/>
  <c r="NXQ28" i="7" s="1"/>
  <c r="NXS28" i="7" s="1"/>
  <c r="NXU28" i="7" s="1"/>
  <c r="NXW28" i="7" s="1"/>
  <c r="NXY28" i="7" s="1"/>
  <c r="NYA28" i="7" s="1"/>
  <c r="NYC28" i="7" s="1"/>
  <c r="NYE28" i="7" s="1"/>
  <c r="NYG28" i="7" s="1"/>
  <c r="NYI28" i="7" s="1"/>
  <c r="NYK28" i="7" s="1"/>
  <c r="NYM28" i="7" s="1"/>
  <c r="NYO28" i="7" s="1"/>
  <c r="NYQ28" i="7" s="1"/>
  <c r="NYS28" i="7" s="1"/>
  <c r="NYU28" i="7" s="1"/>
  <c r="NYW28" i="7" s="1"/>
  <c r="NYY28" i="7" s="1"/>
  <c r="NZA28" i="7" s="1"/>
  <c r="NZC28" i="7" s="1"/>
  <c r="NZE28" i="7" s="1"/>
  <c r="NZG28" i="7" s="1"/>
  <c r="NZI28" i="7" s="1"/>
  <c r="NZK28" i="7" s="1"/>
  <c r="NZM28" i="7" s="1"/>
  <c r="NZO28" i="7" s="1"/>
  <c r="NZQ28" i="7" s="1"/>
  <c r="NZS28" i="7" s="1"/>
  <c r="NZU28" i="7" s="1"/>
  <c r="NZW28" i="7" s="1"/>
  <c r="NZY28" i="7" s="1"/>
  <c r="OAA28" i="7" s="1"/>
  <c r="OAC28" i="7" s="1"/>
  <c r="OAE28" i="7" s="1"/>
  <c r="OAG28" i="7" s="1"/>
  <c r="OAI28" i="7" s="1"/>
  <c r="OAK28" i="7" s="1"/>
  <c r="OAM28" i="7" s="1"/>
  <c r="OAO28" i="7" s="1"/>
  <c r="OAQ28" i="7" s="1"/>
  <c r="OAS28" i="7" s="1"/>
  <c r="OAU28" i="7" s="1"/>
  <c r="OAW28" i="7" s="1"/>
  <c r="OAY28" i="7" s="1"/>
  <c r="OBA28" i="7" s="1"/>
  <c r="OBC28" i="7" s="1"/>
  <c r="OBE28" i="7" s="1"/>
  <c r="OBG28" i="7" s="1"/>
  <c r="OBI28" i="7" s="1"/>
  <c r="OBK28" i="7" s="1"/>
  <c r="OBM28" i="7" s="1"/>
  <c r="OBO28" i="7" s="1"/>
  <c r="OBQ28" i="7" s="1"/>
  <c r="OBS28" i="7" s="1"/>
  <c r="OBU28" i="7" s="1"/>
  <c r="OBW28" i="7" s="1"/>
  <c r="OBY28" i="7" s="1"/>
  <c r="OCA28" i="7" s="1"/>
  <c r="OCC28" i="7" s="1"/>
  <c r="OCE28" i="7" s="1"/>
  <c r="OCG28" i="7" s="1"/>
  <c r="OCI28" i="7" s="1"/>
  <c r="OCK28" i="7" s="1"/>
  <c r="OCM28" i="7" s="1"/>
  <c r="OCO28" i="7" s="1"/>
  <c r="OCQ28" i="7" s="1"/>
  <c r="OCS28" i="7" s="1"/>
  <c r="OCU28" i="7" s="1"/>
  <c r="OCW28" i="7" s="1"/>
  <c r="OCY28" i="7" s="1"/>
  <c r="ODA28" i="7" s="1"/>
  <c r="ODC28" i="7" s="1"/>
  <c r="ODE28" i="7" s="1"/>
  <c r="ODG28" i="7" s="1"/>
  <c r="ODI28" i="7" s="1"/>
  <c r="ODK28" i="7" s="1"/>
  <c r="ODM28" i="7" s="1"/>
  <c r="ODO28" i="7" s="1"/>
  <c r="ODQ28" i="7" s="1"/>
  <c r="ODS28" i="7" s="1"/>
  <c r="ODU28" i="7" s="1"/>
  <c r="ODW28" i="7" s="1"/>
  <c r="ODY28" i="7" s="1"/>
  <c r="OEA28" i="7" s="1"/>
  <c r="OEC28" i="7" s="1"/>
  <c r="OEE28" i="7" s="1"/>
  <c r="OEG28" i="7" s="1"/>
  <c r="OEI28" i="7" s="1"/>
  <c r="OEK28" i="7" s="1"/>
  <c r="OEM28" i="7" s="1"/>
  <c r="OEO28" i="7" s="1"/>
  <c r="OEQ28" i="7" s="1"/>
  <c r="OES28" i="7" s="1"/>
  <c r="OEU28" i="7" s="1"/>
  <c r="OEW28" i="7" s="1"/>
  <c r="OEY28" i="7" s="1"/>
  <c r="OFA28" i="7" s="1"/>
  <c r="OFC28" i="7" s="1"/>
  <c r="OFE28" i="7" s="1"/>
  <c r="OFG28" i="7" s="1"/>
  <c r="OFI28" i="7" s="1"/>
  <c r="OFK28" i="7" s="1"/>
  <c r="OFM28" i="7" s="1"/>
  <c r="OFO28" i="7" s="1"/>
  <c r="OFQ28" i="7" s="1"/>
  <c r="OFS28" i="7" s="1"/>
  <c r="OFU28" i="7" s="1"/>
  <c r="OFW28" i="7" s="1"/>
  <c r="OFY28" i="7" s="1"/>
  <c r="OGA28" i="7" s="1"/>
  <c r="OGC28" i="7" s="1"/>
  <c r="OGE28" i="7" s="1"/>
  <c r="OGG28" i="7" s="1"/>
  <c r="OGI28" i="7" s="1"/>
  <c r="OGK28" i="7" s="1"/>
  <c r="OGM28" i="7" s="1"/>
  <c r="OGO28" i="7" s="1"/>
  <c r="OGQ28" i="7" s="1"/>
  <c r="OGS28" i="7" s="1"/>
  <c r="OGU28" i="7" s="1"/>
  <c r="OGW28" i="7" s="1"/>
  <c r="OGY28" i="7" s="1"/>
  <c r="OHA28" i="7" s="1"/>
  <c r="OHC28" i="7" s="1"/>
  <c r="OHE28" i="7" s="1"/>
  <c r="OHG28" i="7" s="1"/>
  <c r="OHI28" i="7" s="1"/>
  <c r="OHK28" i="7" s="1"/>
  <c r="OHM28" i="7" s="1"/>
  <c r="OHO28" i="7" s="1"/>
  <c r="OHQ28" i="7" s="1"/>
  <c r="OHS28" i="7" s="1"/>
  <c r="OHU28" i="7" s="1"/>
  <c r="OHW28" i="7" s="1"/>
  <c r="OHY28" i="7" s="1"/>
  <c r="OIA28" i="7" s="1"/>
  <c r="OIC28" i="7" s="1"/>
  <c r="OIE28" i="7" s="1"/>
  <c r="OIG28" i="7" s="1"/>
  <c r="OII28" i="7" s="1"/>
  <c r="OIK28" i="7" s="1"/>
  <c r="OIM28" i="7" s="1"/>
  <c r="OIO28" i="7" s="1"/>
  <c r="OIQ28" i="7" s="1"/>
  <c r="OIS28" i="7" s="1"/>
  <c r="OIU28" i="7" s="1"/>
  <c r="OIW28" i="7" s="1"/>
  <c r="OIY28" i="7" s="1"/>
  <c r="OJA28" i="7" s="1"/>
  <c r="OJC28" i="7" s="1"/>
  <c r="OJE28" i="7" s="1"/>
  <c r="OJG28" i="7" s="1"/>
  <c r="OJI28" i="7" s="1"/>
  <c r="OJK28" i="7" s="1"/>
  <c r="OJM28" i="7" s="1"/>
  <c r="OJO28" i="7" s="1"/>
  <c r="OJQ28" i="7" s="1"/>
  <c r="OJS28" i="7" s="1"/>
  <c r="OJU28" i="7" s="1"/>
  <c r="OJW28" i="7" s="1"/>
  <c r="OJY28" i="7" s="1"/>
  <c r="OKA28" i="7" s="1"/>
  <c r="OKC28" i="7" s="1"/>
  <c r="OKE28" i="7" s="1"/>
  <c r="OKG28" i="7" s="1"/>
  <c r="OKI28" i="7" s="1"/>
  <c r="OKK28" i="7" s="1"/>
  <c r="OKM28" i="7" s="1"/>
  <c r="OKO28" i="7" s="1"/>
  <c r="OKQ28" i="7" s="1"/>
  <c r="OKS28" i="7" s="1"/>
  <c r="OKU28" i="7" s="1"/>
  <c r="OKW28" i="7" s="1"/>
  <c r="OKY28" i="7" s="1"/>
  <c r="OLA28" i="7" s="1"/>
  <c r="OLC28" i="7" s="1"/>
  <c r="OLE28" i="7" s="1"/>
  <c r="OLG28" i="7" s="1"/>
  <c r="OLI28" i="7" s="1"/>
  <c r="OLK28" i="7" s="1"/>
  <c r="OLM28" i="7" s="1"/>
  <c r="OLO28" i="7" s="1"/>
  <c r="OLQ28" i="7" s="1"/>
  <c r="OLS28" i="7" s="1"/>
  <c r="OLU28" i="7" s="1"/>
  <c r="OLW28" i="7" s="1"/>
  <c r="OLY28" i="7" s="1"/>
  <c r="OMA28" i="7" s="1"/>
  <c r="OMC28" i="7" s="1"/>
  <c r="OME28" i="7" s="1"/>
  <c r="OMG28" i="7" s="1"/>
  <c r="OMI28" i="7" s="1"/>
  <c r="OMK28" i="7" s="1"/>
  <c r="OMM28" i="7" s="1"/>
  <c r="OMO28" i="7" s="1"/>
  <c r="OMQ28" i="7" s="1"/>
  <c r="OMS28" i="7" s="1"/>
  <c r="OMU28" i="7" s="1"/>
  <c r="OMW28" i="7" s="1"/>
  <c r="OMY28" i="7" s="1"/>
  <c r="ONA28" i="7" s="1"/>
  <c r="ONC28" i="7" s="1"/>
  <c r="ONE28" i="7" s="1"/>
  <c r="ONG28" i="7" s="1"/>
  <c r="ONI28" i="7" s="1"/>
  <c r="ONK28" i="7" s="1"/>
  <c r="ONM28" i="7" s="1"/>
  <c r="ONO28" i="7" s="1"/>
  <c r="ONQ28" i="7" s="1"/>
  <c r="ONS28" i="7" s="1"/>
  <c r="ONU28" i="7" s="1"/>
  <c r="ONW28" i="7" s="1"/>
  <c r="ONY28" i="7" s="1"/>
  <c r="OOA28" i="7" s="1"/>
  <c r="OOC28" i="7" s="1"/>
  <c r="OOE28" i="7" s="1"/>
  <c r="OOG28" i="7" s="1"/>
  <c r="OOI28" i="7" s="1"/>
  <c r="OOK28" i="7" s="1"/>
  <c r="OOM28" i="7" s="1"/>
  <c r="OOO28" i="7" s="1"/>
  <c r="OOQ28" i="7" s="1"/>
  <c r="OOS28" i="7" s="1"/>
  <c r="OOU28" i="7" s="1"/>
  <c r="OOW28" i="7" s="1"/>
  <c r="OOY28" i="7" s="1"/>
  <c r="OPA28" i="7" s="1"/>
  <c r="OPC28" i="7" s="1"/>
  <c r="OPE28" i="7" s="1"/>
  <c r="OPG28" i="7" s="1"/>
  <c r="OPI28" i="7" s="1"/>
  <c r="OPK28" i="7" s="1"/>
  <c r="OPM28" i="7" s="1"/>
  <c r="OPO28" i="7" s="1"/>
  <c r="OPQ28" i="7" s="1"/>
  <c r="OPS28" i="7" s="1"/>
  <c r="OPU28" i="7" s="1"/>
  <c r="OPW28" i="7" s="1"/>
  <c r="OPY28" i="7" s="1"/>
  <c r="OQA28" i="7" s="1"/>
  <c r="OQC28" i="7" s="1"/>
  <c r="OQE28" i="7" s="1"/>
  <c r="OQG28" i="7" s="1"/>
  <c r="OQI28" i="7" s="1"/>
  <c r="OQK28" i="7" s="1"/>
  <c r="OQM28" i="7" s="1"/>
  <c r="OQO28" i="7" s="1"/>
  <c r="OQQ28" i="7" s="1"/>
  <c r="OQS28" i="7" s="1"/>
  <c r="OQU28" i="7" s="1"/>
  <c r="OQW28" i="7" s="1"/>
  <c r="OQY28" i="7" s="1"/>
  <c r="ORA28" i="7" s="1"/>
  <c r="ORC28" i="7" s="1"/>
  <c r="ORE28" i="7" s="1"/>
  <c r="ORG28" i="7" s="1"/>
  <c r="ORI28" i="7" s="1"/>
  <c r="ORK28" i="7" s="1"/>
  <c r="ORM28" i="7" s="1"/>
  <c r="ORO28" i="7" s="1"/>
  <c r="ORQ28" i="7" s="1"/>
  <c r="ORS28" i="7" s="1"/>
  <c r="ORU28" i="7" s="1"/>
  <c r="ORW28" i="7" s="1"/>
  <c r="ORY28" i="7" s="1"/>
  <c r="OSA28" i="7" s="1"/>
  <c r="OSC28" i="7" s="1"/>
  <c r="OSE28" i="7" s="1"/>
  <c r="OSG28" i="7" s="1"/>
  <c r="OSI28" i="7" s="1"/>
  <c r="OSK28" i="7" s="1"/>
  <c r="OSM28" i="7" s="1"/>
  <c r="OSO28" i="7" s="1"/>
  <c r="OSQ28" i="7" s="1"/>
  <c r="OSS28" i="7" s="1"/>
  <c r="OSU28" i="7" s="1"/>
  <c r="OSW28" i="7" s="1"/>
  <c r="OSY28" i="7" s="1"/>
  <c r="OTA28" i="7" s="1"/>
  <c r="OTC28" i="7" s="1"/>
  <c r="OTE28" i="7" s="1"/>
  <c r="OTG28" i="7" s="1"/>
  <c r="OTI28" i="7" s="1"/>
  <c r="OTK28" i="7" s="1"/>
  <c r="OTM28" i="7" s="1"/>
  <c r="OTO28" i="7" s="1"/>
  <c r="OTQ28" i="7" s="1"/>
  <c r="OTS28" i="7" s="1"/>
  <c r="OTU28" i="7" s="1"/>
  <c r="OTW28" i="7" s="1"/>
  <c r="OTY28" i="7" s="1"/>
  <c r="OUA28" i="7" s="1"/>
  <c r="OUC28" i="7" s="1"/>
  <c r="OUE28" i="7" s="1"/>
  <c r="OUG28" i="7" s="1"/>
  <c r="OUI28" i="7" s="1"/>
  <c r="OUK28" i="7" s="1"/>
  <c r="OUM28" i="7" s="1"/>
  <c r="OUO28" i="7" s="1"/>
  <c r="OUQ28" i="7" s="1"/>
  <c r="OUS28" i="7" s="1"/>
  <c r="OUU28" i="7" s="1"/>
  <c r="OUW28" i="7" s="1"/>
  <c r="OUY28" i="7" s="1"/>
  <c r="OVA28" i="7" s="1"/>
  <c r="OVC28" i="7" s="1"/>
  <c r="OVE28" i="7" s="1"/>
  <c r="OVG28" i="7" s="1"/>
  <c r="OVI28" i="7" s="1"/>
  <c r="OVK28" i="7" s="1"/>
  <c r="OVM28" i="7" s="1"/>
  <c r="OVO28" i="7" s="1"/>
  <c r="OVQ28" i="7" s="1"/>
  <c r="OVS28" i="7" s="1"/>
  <c r="OVU28" i="7" s="1"/>
  <c r="OVW28" i="7" s="1"/>
  <c r="OVY28" i="7" s="1"/>
  <c r="OWA28" i="7" s="1"/>
  <c r="OWC28" i="7" s="1"/>
  <c r="OWE28" i="7" s="1"/>
  <c r="OWG28" i="7" s="1"/>
  <c r="OWI28" i="7" s="1"/>
  <c r="OWK28" i="7" s="1"/>
  <c r="OWM28" i="7" s="1"/>
  <c r="OWO28" i="7" s="1"/>
  <c r="OWQ28" i="7" s="1"/>
  <c r="OWS28" i="7" s="1"/>
  <c r="OWU28" i="7" s="1"/>
  <c r="OWW28" i="7" s="1"/>
  <c r="OWY28" i="7" s="1"/>
  <c r="OXA28" i="7" s="1"/>
  <c r="OXC28" i="7" s="1"/>
  <c r="OXE28" i="7" s="1"/>
  <c r="OXG28" i="7" s="1"/>
  <c r="OXI28" i="7" s="1"/>
  <c r="OXK28" i="7" s="1"/>
  <c r="OXM28" i="7" s="1"/>
  <c r="OXO28" i="7" s="1"/>
  <c r="OXQ28" i="7" s="1"/>
  <c r="OXS28" i="7" s="1"/>
  <c r="OXU28" i="7" s="1"/>
  <c r="OXW28" i="7" s="1"/>
  <c r="OXY28" i="7" s="1"/>
  <c r="OYA28" i="7" s="1"/>
  <c r="OYC28" i="7" s="1"/>
  <c r="OYE28" i="7" s="1"/>
  <c r="OYG28" i="7" s="1"/>
  <c r="OYI28" i="7" s="1"/>
  <c r="OYK28" i="7" s="1"/>
  <c r="OYM28" i="7" s="1"/>
  <c r="OYO28" i="7" s="1"/>
  <c r="OYQ28" i="7" s="1"/>
  <c r="OYS28" i="7" s="1"/>
  <c r="OYU28" i="7" s="1"/>
  <c r="OYW28" i="7" s="1"/>
  <c r="OYY28" i="7" s="1"/>
  <c r="OZA28" i="7" s="1"/>
  <c r="OZC28" i="7" s="1"/>
  <c r="OZE28" i="7" s="1"/>
  <c r="OZG28" i="7" s="1"/>
  <c r="OZI28" i="7" s="1"/>
  <c r="OZK28" i="7" s="1"/>
  <c r="OZM28" i="7" s="1"/>
  <c r="OZO28" i="7" s="1"/>
  <c r="OZQ28" i="7" s="1"/>
  <c r="OZS28" i="7" s="1"/>
  <c r="OZU28" i="7" s="1"/>
  <c r="OZW28" i="7" s="1"/>
  <c r="OZY28" i="7" s="1"/>
  <c r="PAA28" i="7" s="1"/>
  <c r="PAC28" i="7" s="1"/>
  <c r="PAE28" i="7" s="1"/>
  <c r="PAG28" i="7" s="1"/>
  <c r="PAI28" i="7" s="1"/>
  <c r="PAK28" i="7" s="1"/>
  <c r="PAM28" i="7" s="1"/>
  <c r="PAO28" i="7" s="1"/>
  <c r="PAQ28" i="7" s="1"/>
  <c r="PAS28" i="7" s="1"/>
  <c r="PAU28" i="7" s="1"/>
  <c r="PAW28" i="7" s="1"/>
  <c r="PAY28" i="7" s="1"/>
  <c r="PBA28" i="7" s="1"/>
  <c r="PBC28" i="7" s="1"/>
  <c r="PBE28" i="7" s="1"/>
  <c r="PBG28" i="7" s="1"/>
  <c r="PBI28" i="7" s="1"/>
  <c r="PBK28" i="7" s="1"/>
  <c r="PBM28" i="7" s="1"/>
  <c r="PBO28" i="7" s="1"/>
  <c r="PBQ28" i="7" s="1"/>
  <c r="PBS28" i="7" s="1"/>
  <c r="PBU28" i="7" s="1"/>
  <c r="PBW28" i="7" s="1"/>
  <c r="PBY28" i="7" s="1"/>
  <c r="PCA28" i="7" s="1"/>
  <c r="PCC28" i="7" s="1"/>
  <c r="PCE28" i="7" s="1"/>
  <c r="PCG28" i="7" s="1"/>
  <c r="PCI28" i="7" s="1"/>
  <c r="PCK28" i="7" s="1"/>
  <c r="PCM28" i="7" s="1"/>
  <c r="PCO28" i="7" s="1"/>
  <c r="PCQ28" i="7" s="1"/>
  <c r="PCS28" i="7" s="1"/>
  <c r="PCU28" i="7" s="1"/>
  <c r="PCW28" i="7" s="1"/>
  <c r="PCY28" i="7" s="1"/>
  <c r="PDA28" i="7" s="1"/>
  <c r="PDC28" i="7" s="1"/>
  <c r="PDE28" i="7" s="1"/>
  <c r="PDG28" i="7" s="1"/>
  <c r="PDI28" i="7" s="1"/>
  <c r="PDK28" i="7" s="1"/>
  <c r="PDM28" i="7" s="1"/>
  <c r="PDO28" i="7" s="1"/>
  <c r="PDQ28" i="7" s="1"/>
  <c r="PDS28" i="7" s="1"/>
  <c r="PDU28" i="7" s="1"/>
  <c r="PDW28" i="7" s="1"/>
  <c r="PDY28" i="7" s="1"/>
  <c r="PEA28" i="7" s="1"/>
  <c r="PEC28" i="7" s="1"/>
  <c r="PEE28" i="7" s="1"/>
  <c r="PEG28" i="7" s="1"/>
  <c r="PEI28" i="7" s="1"/>
  <c r="PEK28" i="7" s="1"/>
  <c r="PEM28" i="7" s="1"/>
  <c r="PEO28" i="7" s="1"/>
  <c r="PEQ28" i="7" s="1"/>
  <c r="PES28" i="7" s="1"/>
  <c r="PEU28" i="7" s="1"/>
  <c r="PEW28" i="7" s="1"/>
  <c r="PEY28" i="7" s="1"/>
  <c r="PFA28" i="7" s="1"/>
  <c r="PFC28" i="7" s="1"/>
  <c r="PFE28" i="7" s="1"/>
  <c r="PFG28" i="7" s="1"/>
  <c r="PFI28" i="7" s="1"/>
  <c r="PFK28" i="7" s="1"/>
  <c r="PFM28" i="7" s="1"/>
  <c r="PFO28" i="7" s="1"/>
  <c r="PFQ28" i="7" s="1"/>
  <c r="PFS28" i="7" s="1"/>
  <c r="PFU28" i="7" s="1"/>
  <c r="PFW28" i="7" s="1"/>
  <c r="PFY28" i="7" s="1"/>
  <c r="PGA28" i="7" s="1"/>
  <c r="PGC28" i="7" s="1"/>
  <c r="PGE28" i="7" s="1"/>
  <c r="PGG28" i="7" s="1"/>
  <c r="PGI28" i="7" s="1"/>
  <c r="PGK28" i="7" s="1"/>
  <c r="PGM28" i="7" s="1"/>
  <c r="PGO28" i="7" s="1"/>
  <c r="PGQ28" i="7" s="1"/>
  <c r="PGS28" i="7" s="1"/>
  <c r="PGU28" i="7" s="1"/>
  <c r="PGW28" i="7" s="1"/>
  <c r="PGY28" i="7" s="1"/>
  <c r="PHA28" i="7" s="1"/>
  <c r="PHC28" i="7" s="1"/>
  <c r="PHE28" i="7" s="1"/>
  <c r="PHG28" i="7" s="1"/>
  <c r="PHI28" i="7" s="1"/>
  <c r="PHK28" i="7" s="1"/>
  <c r="PHM28" i="7" s="1"/>
  <c r="PHO28" i="7" s="1"/>
  <c r="PHQ28" i="7" s="1"/>
  <c r="PHS28" i="7" s="1"/>
  <c r="PHU28" i="7" s="1"/>
  <c r="PHW28" i="7" s="1"/>
  <c r="PHY28" i="7" s="1"/>
  <c r="PIA28" i="7" s="1"/>
  <c r="PIC28" i="7" s="1"/>
  <c r="PIE28" i="7" s="1"/>
  <c r="PIG28" i="7" s="1"/>
  <c r="PII28" i="7" s="1"/>
  <c r="PIK28" i="7" s="1"/>
  <c r="PIM28" i="7" s="1"/>
  <c r="PIO28" i="7" s="1"/>
  <c r="PIQ28" i="7" s="1"/>
  <c r="PIS28" i="7" s="1"/>
  <c r="PIU28" i="7" s="1"/>
  <c r="PIW28" i="7" s="1"/>
  <c r="PIY28" i="7" s="1"/>
  <c r="PJA28" i="7" s="1"/>
  <c r="PJC28" i="7" s="1"/>
  <c r="PJE28" i="7" s="1"/>
  <c r="PJG28" i="7" s="1"/>
  <c r="PJI28" i="7" s="1"/>
  <c r="PJK28" i="7" s="1"/>
  <c r="PJM28" i="7" s="1"/>
  <c r="PJO28" i="7" s="1"/>
  <c r="PJQ28" i="7" s="1"/>
  <c r="PJS28" i="7" s="1"/>
  <c r="PJU28" i="7" s="1"/>
  <c r="PJW28" i="7" s="1"/>
  <c r="PJY28" i="7" s="1"/>
  <c r="PKA28" i="7" s="1"/>
  <c r="PKC28" i="7" s="1"/>
  <c r="PKE28" i="7" s="1"/>
  <c r="PKG28" i="7" s="1"/>
  <c r="PKI28" i="7" s="1"/>
  <c r="PKK28" i="7" s="1"/>
  <c r="PKM28" i="7" s="1"/>
  <c r="PKO28" i="7" s="1"/>
  <c r="PKQ28" i="7" s="1"/>
  <c r="PKS28" i="7" s="1"/>
  <c r="PKU28" i="7" s="1"/>
  <c r="PKW28" i="7" s="1"/>
  <c r="PKY28" i="7" s="1"/>
  <c r="PLA28" i="7" s="1"/>
  <c r="PLC28" i="7" s="1"/>
  <c r="PLE28" i="7" s="1"/>
  <c r="PLG28" i="7" s="1"/>
  <c r="PLI28" i="7" s="1"/>
  <c r="PLK28" i="7" s="1"/>
  <c r="PLM28" i="7" s="1"/>
  <c r="PLO28" i="7" s="1"/>
  <c r="PLQ28" i="7" s="1"/>
  <c r="PLS28" i="7" s="1"/>
  <c r="PLU28" i="7" s="1"/>
  <c r="PLW28" i="7" s="1"/>
  <c r="PLY28" i="7" s="1"/>
  <c r="PMA28" i="7" s="1"/>
  <c r="PMC28" i="7" s="1"/>
  <c r="PME28" i="7" s="1"/>
  <c r="PMG28" i="7" s="1"/>
  <c r="PMI28" i="7" s="1"/>
  <c r="PMK28" i="7" s="1"/>
  <c r="PMM28" i="7" s="1"/>
  <c r="PMO28" i="7" s="1"/>
  <c r="PMQ28" i="7" s="1"/>
  <c r="PMS28" i="7" s="1"/>
  <c r="PMU28" i="7" s="1"/>
  <c r="PMW28" i="7" s="1"/>
  <c r="PMY28" i="7" s="1"/>
  <c r="PNA28" i="7" s="1"/>
  <c r="PNC28" i="7" s="1"/>
  <c r="PNE28" i="7" s="1"/>
  <c r="PNG28" i="7" s="1"/>
  <c r="PNI28" i="7" s="1"/>
  <c r="PNK28" i="7" s="1"/>
  <c r="PNM28" i="7" s="1"/>
  <c r="PNO28" i="7" s="1"/>
  <c r="PNQ28" i="7" s="1"/>
  <c r="PNS28" i="7" s="1"/>
  <c r="PNU28" i="7" s="1"/>
  <c r="PNW28" i="7" s="1"/>
  <c r="PNY28" i="7" s="1"/>
  <c r="POA28" i="7" s="1"/>
  <c r="POC28" i="7" s="1"/>
  <c r="POE28" i="7" s="1"/>
  <c r="POG28" i="7" s="1"/>
  <c r="POI28" i="7" s="1"/>
  <c r="POK28" i="7" s="1"/>
  <c r="POM28" i="7" s="1"/>
  <c r="POO28" i="7" s="1"/>
  <c r="POQ28" i="7" s="1"/>
  <c r="POS28" i="7" s="1"/>
  <c r="POU28" i="7" s="1"/>
  <c r="POW28" i="7" s="1"/>
  <c r="POY28" i="7" s="1"/>
  <c r="PPA28" i="7" s="1"/>
  <c r="PPC28" i="7" s="1"/>
  <c r="PPE28" i="7" s="1"/>
  <c r="PPG28" i="7" s="1"/>
  <c r="PPI28" i="7" s="1"/>
  <c r="PPK28" i="7" s="1"/>
  <c r="PPM28" i="7" s="1"/>
  <c r="PPO28" i="7" s="1"/>
  <c r="PPQ28" i="7" s="1"/>
  <c r="PPS28" i="7" s="1"/>
  <c r="PPU28" i="7" s="1"/>
  <c r="PPW28" i="7" s="1"/>
  <c r="PPY28" i="7" s="1"/>
  <c r="PQA28" i="7" s="1"/>
  <c r="PQC28" i="7" s="1"/>
  <c r="PQE28" i="7" s="1"/>
  <c r="PQG28" i="7" s="1"/>
  <c r="PQI28" i="7" s="1"/>
  <c r="PQK28" i="7" s="1"/>
  <c r="PQM28" i="7" s="1"/>
  <c r="PQO28" i="7" s="1"/>
  <c r="PQQ28" i="7" s="1"/>
  <c r="PQS28" i="7" s="1"/>
  <c r="PQU28" i="7" s="1"/>
  <c r="PQW28" i="7" s="1"/>
  <c r="PQY28" i="7" s="1"/>
  <c r="PRA28" i="7" s="1"/>
  <c r="PRC28" i="7" s="1"/>
  <c r="PRE28" i="7" s="1"/>
  <c r="PRG28" i="7" s="1"/>
  <c r="PRI28" i="7" s="1"/>
  <c r="PRK28" i="7" s="1"/>
  <c r="PRM28" i="7" s="1"/>
  <c r="PRO28" i="7" s="1"/>
  <c r="PRQ28" i="7" s="1"/>
  <c r="PRS28" i="7" s="1"/>
  <c r="PRU28" i="7" s="1"/>
  <c r="PRW28" i="7" s="1"/>
  <c r="PRY28" i="7" s="1"/>
  <c r="PSA28" i="7" s="1"/>
  <c r="PSC28" i="7" s="1"/>
  <c r="PSE28" i="7" s="1"/>
  <c r="PSG28" i="7" s="1"/>
  <c r="PSI28" i="7" s="1"/>
  <c r="PSK28" i="7" s="1"/>
  <c r="PSM28" i="7" s="1"/>
  <c r="PSO28" i="7" s="1"/>
  <c r="PSQ28" i="7" s="1"/>
  <c r="PSS28" i="7" s="1"/>
  <c r="PSU28" i="7" s="1"/>
  <c r="PSW28" i="7" s="1"/>
  <c r="PSY28" i="7" s="1"/>
  <c r="PTA28" i="7" s="1"/>
  <c r="PTC28" i="7" s="1"/>
  <c r="PTE28" i="7" s="1"/>
  <c r="PTG28" i="7" s="1"/>
  <c r="PTI28" i="7" s="1"/>
  <c r="PTK28" i="7" s="1"/>
  <c r="PTM28" i="7" s="1"/>
  <c r="PTO28" i="7" s="1"/>
  <c r="PTQ28" i="7" s="1"/>
  <c r="PTS28" i="7" s="1"/>
  <c r="PTU28" i="7" s="1"/>
  <c r="PTW28" i="7" s="1"/>
  <c r="PTY28" i="7" s="1"/>
  <c r="PUA28" i="7" s="1"/>
  <c r="PUC28" i="7" s="1"/>
  <c r="PUE28" i="7" s="1"/>
  <c r="PUG28" i="7" s="1"/>
  <c r="PUI28" i="7" s="1"/>
  <c r="PUK28" i="7" s="1"/>
  <c r="PUM28" i="7" s="1"/>
  <c r="PUO28" i="7" s="1"/>
  <c r="PUQ28" i="7" s="1"/>
  <c r="PUS28" i="7" s="1"/>
  <c r="PUU28" i="7" s="1"/>
  <c r="PUW28" i="7" s="1"/>
  <c r="PUY28" i="7" s="1"/>
  <c r="PVA28" i="7" s="1"/>
  <c r="PVC28" i="7" s="1"/>
  <c r="PVE28" i="7" s="1"/>
  <c r="PVG28" i="7" s="1"/>
  <c r="PVI28" i="7" s="1"/>
  <c r="PVK28" i="7" s="1"/>
  <c r="PVM28" i="7" s="1"/>
  <c r="PVO28" i="7" s="1"/>
  <c r="PVQ28" i="7" s="1"/>
  <c r="PVS28" i="7" s="1"/>
  <c r="PVU28" i="7" s="1"/>
  <c r="PVW28" i="7" s="1"/>
  <c r="PVY28" i="7" s="1"/>
  <c r="PWA28" i="7" s="1"/>
  <c r="PWC28" i="7" s="1"/>
  <c r="PWE28" i="7" s="1"/>
  <c r="PWG28" i="7" s="1"/>
  <c r="PWI28" i="7" s="1"/>
  <c r="PWK28" i="7" s="1"/>
  <c r="PWM28" i="7" s="1"/>
  <c r="PWO28" i="7" s="1"/>
  <c r="PWQ28" i="7" s="1"/>
  <c r="PWS28" i="7" s="1"/>
  <c r="PWU28" i="7" s="1"/>
  <c r="PWW28" i="7" s="1"/>
  <c r="PWY28" i="7" s="1"/>
  <c r="PXA28" i="7" s="1"/>
  <c r="PXC28" i="7" s="1"/>
  <c r="PXE28" i="7" s="1"/>
  <c r="PXG28" i="7" s="1"/>
  <c r="PXI28" i="7" s="1"/>
  <c r="PXK28" i="7" s="1"/>
  <c r="PXM28" i="7" s="1"/>
  <c r="PXO28" i="7" s="1"/>
  <c r="PXQ28" i="7" s="1"/>
  <c r="PXS28" i="7" s="1"/>
  <c r="PXU28" i="7" s="1"/>
  <c r="PXW28" i="7" s="1"/>
  <c r="PXY28" i="7" s="1"/>
  <c r="PYA28" i="7" s="1"/>
  <c r="PYC28" i="7" s="1"/>
  <c r="PYE28" i="7" s="1"/>
  <c r="PYG28" i="7" s="1"/>
  <c r="PYI28" i="7" s="1"/>
  <c r="PYK28" i="7" s="1"/>
  <c r="PYM28" i="7" s="1"/>
  <c r="PYO28" i="7" s="1"/>
  <c r="PYQ28" i="7" s="1"/>
  <c r="PYS28" i="7" s="1"/>
  <c r="PYU28" i="7" s="1"/>
  <c r="PYW28" i="7" s="1"/>
  <c r="PYY28" i="7" s="1"/>
  <c r="PZA28" i="7" s="1"/>
  <c r="PZC28" i="7" s="1"/>
  <c r="PZE28" i="7" s="1"/>
  <c r="PZG28" i="7" s="1"/>
  <c r="PZI28" i="7" s="1"/>
  <c r="PZK28" i="7" s="1"/>
  <c r="PZM28" i="7" s="1"/>
  <c r="PZO28" i="7" s="1"/>
  <c r="PZQ28" i="7" s="1"/>
  <c r="PZS28" i="7" s="1"/>
  <c r="PZU28" i="7" s="1"/>
  <c r="PZW28" i="7" s="1"/>
  <c r="PZY28" i="7" s="1"/>
  <c r="QAA28" i="7" s="1"/>
  <c r="QAC28" i="7" s="1"/>
  <c r="QAE28" i="7" s="1"/>
  <c r="QAG28" i="7" s="1"/>
  <c r="QAI28" i="7" s="1"/>
  <c r="QAK28" i="7" s="1"/>
  <c r="QAM28" i="7" s="1"/>
  <c r="QAO28" i="7" s="1"/>
  <c r="QAQ28" i="7" s="1"/>
  <c r="QAS28" i="7" s="1"/>
  <c r="QAU28" i="7" s="1"/>
  <c r="QAW28" i="7" s="1"/>
  <c r="QAY28" i="7" s="1"/>
  <c r="QBA28" i="7" s="1"/>
  <c r="QBC28" i="7" s="1"/>
  <c r="QBE28" i="7" s="1"/>
  <c r="QBG28" i="7" s="1"/>
  <c r="QBI28" i="7" s="1"/>
  <c r="QBK28" i="7" s="1"/>
  <c r="QBM28" i="7" s="1"/>
  <c r="QBO28" i="7" s="1"/>
  <c r="QBQ28" i="7" s="1"/>
  <c r="QBS28" i="7" s="1"/>
  <c r="QBU28" i="7" s="1"/>
  <c r="QBW28" i="7" s="1"/>
  <c r="QBY28" i="7" s="1"/>
  <c r="QCA28" i="7" s="1"/>
  <c r="QCC28" i="7" s="1"/>
  <c r="QCE28" i="7" s="1"/>
  <c r="QCG28" i="7" s="1"/>
  <c r="QCI28" i="7" s="1"/>
  <c r="QCK28" i="7" s="1"/>
  <c r="QCM28" i="7" s="1"/>
  <c r="QCO28" i="7" s="1"/>
  <c r="QCQ28" i="7" s="1"/>
  <c r="QCS28" i="7" s="1"/>
  <c r="QCU28" i="7" s="1"/>
  <c r="QCW28" i="7" s="1"/>
  <c r="QCY28" i="7" s="1"/>
  <c r="QDA28" i="7" s="1"/>
  <c r="QDC28" i="7" s="1"/>
  <c r="QDE28" i="7" s="1"/>
  <c r="QDG28" i="7" s="1"/>
  <c r="QDI28" i="7" s="1"/>
  <c r="QDK28" i="7" s="1"/>
  <c r="QDM28" i="7" s="1"/>
  <c r="QDO28" i="7" s="1"/>
  <c r="QDQ28" i="7" s="1"/>
  <c r="QDS28" i="7" s="1"/>
  <c r="QDU28" i="7" s="1"/>
  <c r="QDW28" i="7" s="1"/>
  <c r="QDY28" i="7" s="1"/>
  <c r="QEA28" i="7" s="1"/>
  <c r="QEC28" i="7" s="1"/>
  <c r="QEE28" i="7" s="1"/>
  <c r="QEG28" i="7" s="1"/>
  <c r="QEI28" i="7" s="1"/>
  <c r="QEK28" i="7" s="1"/>
  <c r="QEM28" i="7" s="1"/>
  <c r="QEO28" i="7" s="1"/>
  <c r="QEQ28" i="7" s="1"/>
  <c r="QES28" i="7" s="1"/>
  <c r="QEU28" i="7" s="1"/>
  <c r="QEW28" i="7" s="1"/>
  <c r="QEY28" i="7" s="1"/>
  <c r="QFA28" i="7" s="1"/>
  <c r="QFC28" i="7" s="1"/>
  <c r="QFE28" i="7" s="1"/>
  <c r="QFG28" i="7" s="1"/>
  <c r="QFI28" i="7" s="1"/>
  <c r="QFK28" i="7" s="1"/>
  <c r="QFM28" i="7" s="1"/>
  <c r="QFO28" i="7" s="1"/>
  <c r="QFQ28" i="7" s="1"/>
  <c r="QFS28" i="7" s="1"/>
  <c r="QFU28" i="7" s="1"/>
  <c r="QFW28" i="7" s="1"/>
  <c r="QFY28" i="7" s="1"/>
  <c r="QGA28" i="7" s="1"/>
  <c r="QGC28" i="7" s="1"/>
  <c r="QGE28" i="7" s="1"/>
  <c r="QGG28" i="7" s="1"/>
  <c r="QGI28" i="7" s="1"/>
  <c r="QGK28" i="7" s="1"/>
  <c r="QGM28" i="7" s="1"/>
  <c r="QGO28" i="7" s="1"/>
  <c r="QGQ28" i="7" s="1"/>
  <c r="QGS28" i="7" s="1"/>
  <c r="QGU28" i="7" s="1"/>
  <c r="QGW28" i="7" s="1"/>
  <c r="QGY28" i="7" s="1"/>
  <c r="QHA28" i="7" s="1"/>
  <c r="QHC28" i="7" s="1"/>
  <c r="QHE28" i="7" s="1"/>
  <c r="QHG28" i="7" s="1"/>
  <c r="QHI28" i="7" s="1"/>
  <c r="QHK28" i="7" s="1"/>
  <c r="QHM28" i="7" s="1"/>
  <c r="QHO28" i="7" s="1"/>
  <c r="QHQ28" i="7" s="1"/>
  <c r="QHS28" i="7" s="1"/>
  <c r="QHU28" i="7" s="1"/>
  <c r="QHW28" i="7" s="1"/>
  <c r="QHY28" i="7" s="1"/>
  <c r="QIA28" i="7" s="1"/>
  <c r="QIC28" i="7" s="1"/>
  <c r="QIE28" i="7" s="1"/>
  <c r="QIG28" i="7" s="1"/>
  <c r="QII28" i="7" s="1"/>
  <c r="QIK28" i="7" s="1"/>
  <c r="QIM28" i="7" s="1"/>
  <c r="QIO28" i="7" s="1"/>
  <c r="QIQ28" i="7" s="1"/>
  <c r="QIS28" i="7" s="1"/>
  <c r="QIU28" i="7" s="1"/>
  <c r="QIW28" i="7" s="1"/>
  <c r="QIY28" i="7" s="1"/>
  <c r="QJA28" i="7" s="1"/>
  <c r="QJC28" i="7" s="1"/>
  <c r="QJE28" i="7" s="1"/>
  <c r="QJG28" i="7" s="1"/>
  <c r="QJI28" i="7" s="1"/>
  <c r="QJK28" i="7" s="1"/>
  <c r="QJM28" i="7" s="1"/>
  <c r="QJO28" i="7" s="1"/>
  <c r="QJQ28" i="7" s="1"/>
  <c r="QJS28" i="7" s="1"/>
  <c r="QJU28" i="7" s="1"/>
  <c r="QJW28" i="7" s="1"/>
  <c r="QJY28" i="7" s="1"/>
  <c r="QKA28" i="7" s="1"/>
  <c r="QKC28" i="7" s="1"/>
  <c r="QKE28" i="7" s="1"/>
  <c r="QKG28" i="7" s="1"/>
  <c r="QKI28" i="7" s="1"/>
  <c r="QKK28" i="7" s="1"/>
  <c r="QKM28" i="7" s="1"/>
  <c r="QKO28" i="7" s="1"/>
  <c r="QKQ28" i="7" s="1"/>
  <c r="QKS28" i="7" s="1"/>
  <c r="QKU28" i="7" s="1"/>
  <c r="QKW28" i="7" s="1"/>
  <c r="QKY28" i="7" s="1"/>
  <c r="QLA28" i="7" s="1"/>
  <c r="QLC28" i="7" s="1"/>
  <c r="QLE28" i="7" s="1"/>
  <c r="QLG28" i="7" s="1"/>
  <c r="QLI28" i="7" s="1"/>
  <c r="QLK28" i="7" s="1"/>
  <c r="QLM28" i="7" s="1"/>
  <c r="QLO28" i="7" s="1"/>
  <c r="QLQ28" i="7" s="1"/>
  <c r="QLS28" i="7" s="1"/>
  <c r="QLU28" i="7" s="1"/>
  <c r="QLW28" i="7" s="1"/>
  <c r="QLY28" i="7" s="1"/>
  <c r="QMA28" i="7" s="1"/>
  <c r="QMC28" i="7" s="1"/>
  <c r="QME28" i="7" s="1"/>
  <c r="QMG28" i="7" s="1"/>
  <c r="QMI28" i="7" s="1"/>
  <c r="QMK28" i="7" s="1"/>
  <c r="QMM28" i="7" s="1"/>
  <c r="QMO28" i="7" s="1"/>
  <c r="QMQ28" i="7" s="1"/>
  <c r="QMS28" i="7" s="1"/>
  <c r="QMU28" i="7" s="1"/>
  <c r="QMW28" i="7" s="1"/>
  <c r="QMY28" i="7" s="1"/>
  <c r="QNA28" i="7" s="1"/>
  <c r="QNC28" i="7" s="1"/>
  <c r="QNE28" i="7" s="1"/>
  <c r="QNG28" i="7" s="1"/>
  <c r="QNI28" i="7" s="1"/>
  <c r="QNK28" i="7" s="1"/>
  <c r="QNM28" i="7" s="1"/>
  <c r="QNO28" i="7" s="1"/>
  <c r="QNQ28" i="7" s="1"/>
  <c r="QNS28" i="7" s="1"/>
  <c r="QNU28" i="7" s="1"/>
  <c r="QNW28" i="7" s="1"/>
  <c r="QNY28" i="7" s="1"/>
  <c r="QOA28" i="7" s="1"/>
  <c r="QOC28" i="7" s="1"/>
  <c r="QOE28" i="7" s="1"/>
  <c r="QOG28" i="7" s="1"/>
  <c r="QOI28" i="7" s="1"/>
  <c r="QOK28" i="7" s="1"/>
  <c r="QOM28" i="7" s="1"/>
  <c r="QOO28" i="7" s="1"/>
  <c r="QOQ28" i="7" s="1"/>
  <c r="QOS28" i="7" s="1"/>
  <c r="QOU28" i="7" s="1"/>
  <c r="QOW28" i="7" s="1"/>
  <c r="QOY28" i="7" s="1"/>
  <c r="QPA28" i="7" s="1"/>
  <c r="QPC28" i="7" s="1"/>
  <c r="QPE28" i="7" s="1"/>
  <c r="QPG28" i="7" s="1"/>
  <c r="QPI28" i="7" s="1"/>
  <c r="QPK28" i="7" s="1"/>
  <c r="QPM28" i="7" s="1"/>
  <c r="QPO28" i="7" s="1"/>
  <c r="QPQ28" i="7" s="1"/>
  <c r="QPS28" i="7" s="1"/>
  <c r="QPU28" i="7" s="1"/>
  <c r="QPW28" i="7" s="1"/>
  <c r="QPY28" i="7" s="1"/>
  <c r="QQA28" i="7" s="1"/>
  <c r="QQC28" i="7" s="1"/>
  <c r="QQE28" i="7" s="1"/>
  <c r="QQG28" i="7" s="1"/>
  <c r="QQI28" i="7" s="1"/>
  <c r="QQK28" i="7" s="1"/>
  <c r="QQM28" i="7" s="1"/>
  <c r="QQO28" i="7" s="1"/>
  <c r="QQQ28" i="7" s="1"/>
  <c r="QQS28" i="7" s="1"/>
  <c r="QQU28" i="7" s="1"/>
  <c r="QQW28" i="7" s="1"/>
  <c r="QQY28" i="7" s="1"/>
  <c r="QRA28" i="7" s="1"/>
  <c r="QRC28" i="7" s="1"/>
  <c r="QRE28" i="7" s="1"/>
  <c r="QRG28" i="7" s="1"/>
  <c r="QRI28" i="7" s="1"/>
  <c r="QRK28" i="7" s="1"/>
  <c r="QRM28" i="7" s="1"/>
  <c r="QRO28" i="7" s="1"/>
  <c r="QRQ28" i="7" s="1"/>
  <c r="QRS28" i="7" s="1"/>
  <c r="QRU28" i="7" s="1"/>
  <c r="QRW28" i="7" s="1"/>
  <c r="QRY28" i="7" s="1"/>
  <c r="QSA28" i="7" s="1"/>
  <c r="QSC28" i="7" s="1"/>
  <c r="QSE28" i="7" s="1"/>
  <c r="QSG28" i="7" s="1"/>
  <c r="QSI28" i="7" s="1"/>
  <c r="QSK28" i="7" s="1"/>
  <c r="QSM28" i="7" s="1"/>
  <c r="QSO28" i="7" s="1"/>
  <c r="QSQ28" i="7" s="1"/>
  <c r="QSS28" i="7" s="1"/>
  <c r="QSU28" i="7" s="1"/>
  <c r="QSW28" i="7" s="1"/>
  <c r="QSY28" i="7" s="1"/>
  <c r="QTA28" i="7" s="1"/>
  <c r="QTC28" i="7" s="1"/>
  <c r="QTE28" i="7" s="1"/>
  <c r="QTG28" i="7" s="1"/>
  <c r="QTI28" i="7" s="1"/>
  <c r="QTK28" i="7" s="1"/>
  <c r="QTM28" i="7" s="1"/>
  <c r="QTO28" i="7" s="1"/>
  <c r="QTQ28" i="7" s="1"/>
  <c r="QTS28" i="7" s="1"/>
  <c r="QTU28" i="7" s="1"/>
  <c r="QTW28" i="7" s="1"/>
  <c r="QTY28" i="7" s="1"/>
  <c r="QUA28" i="7" s="1"/>
  <c r="QUC28" i="7" s="1"/>
  <c r="QUE28" i="7" s="1"/>
  <c r="QUG28" i="7" s="1"/>
  <c r="QUI28" i="7" s="1"/>
  <c r="QUK28" i="7" s="1"/>
  <c r="QUM28" i="7" s="1"/>
  <c r="QUO28" i="7" s="1"/>
  <c r="QUQ28" i="7" s="1"/>
  <c r="QUS28" i="7" s="1"/>
  <c r="QUU28" i="7" s="1"/>
  <c r="QUW28" i="7" s="1"/>
  <c r="QUY28" i="7" s="1"/>
  <c r="QVA28" i="7" s="1"/>
  <c r="QVC28" i="7" s="1"/>
  <c r="QVE28" i="7" s="1"/>
  <c r="QVG28" i="7" s="1"/>
  <c r="QVI28" i="7" s="1"/>
  <c r="QVK28" i="7" s="1"/>
  <c r="QVM28" i="7" s="1"/>
  <c r="QVO28" i="7" s="1"/>
  <c r="QVQ28" i="7" s="1"/>
  <c r="QVS28" i="7" s="1"/>
  <c r="QVU28" i="7" s="1"/>
  <c r="QVW28" i="7" s="1"/>
  <c r="QVY28" i="7" s="1"/>
  <c r="QWA28" i="7" s="1"/>
  <c r="QWC28" i="7" s="1"/>
  <c r="QWE28" i="7" s="1"/>
  <c r="QWG28" i="7" s="1"/>
  <c r="QWI28" i="7" s="1"/>
  <c r="QWK28" i="7" s="1"/>
  <c r="QWM28" i="7" s="1"/>
  <c r="QWO28" i="7" s="1"/>
  <c r="QWQ28" i="7" s="1"/>
  <c r="QWS28" i="7" s="1"/>
  <c r="QWU28" i="7" s="1"/>
  <c r="QWW28" i="7" s="1"/>
  <c r="QWY28" i="7" s="1"/>
  <c r="QXA28" i="7" s="1"/>
  <c r="QXC28" i="7" s="1"/>
  <c r="QXE28" i="7" s="1"/>
  <c r="QXG28" i="7" s="1"/>
  <c r="QXI28" i="7" s="1"/>
  <c r="QXK28" i="7" s="1"/>
  <c r="QXM28" i="7" s="1"/>
  <c r="QXO28" i="7" s="1"/>
  <c r="QXQ28" i="7" s="1"/>
  <c r="QXS28" i="7" s="1"/>
  <c r="QXU28" i="7" s="1"/>
  <c r="QXW28" i="7" s="1"/>
  <c r="QXY28" i="7" s="1"/>
  <c r="QYA28" i="7" s="1"/>
  <c r="QYC28" i="7" s="1"/>
  <c r="QYE28" i="7" s="1"/>
  <c r="QYG28" i="7" s="1"/>
  <c r="QYI28" i="7" s="1"/>
  <c r="QYK28" i="7" s="1"/>
  <c r="QYM28" i="7" s="1"/>
  <c r="QYO28" i="7" s="1"/>
  <c r="QYQ28" i="7" s="1"/>
  <c r="QYS28" i="7" s="1"/>
  <c r="QYU28" i="7" s="1"/>
  <c r="QYW28" i="7" s="1"/>
  <c r="QYY28" i="7" s="1"/>
  <c r="QZA28" i="7" s="1"/>
  <c r="QZC28" i="7" s="1"/>
  <c r="QZE28" i="7" s="1"/>
  <c r="QZG28" i="7" s="1"/>
  <c r="QZI28" i="7" s="1"/>
  <c r="QZK28" i="7" s="1"/>
  <c r="QZM28" i="7" s="1"/>
  <c r="QZO28" i="7" s="1"/>
  <c r="QZQ28" i="7" s="1"/>
  <c r="QZS28" i="7" s="1"/>
  <c r="QZU28" i="7" s="1"/>
  <c r="QZW28" i="7" s="1"/>
  <c r="QZY28" i="7" s="1"/>
  <c r="RAA28" i="7" s="1"/>
  <c r="RAC28" i="7" s="1"/>
  <c r="RAE28" i="7" s="1"/>
  <c r="RAG28" i="7" s="1"/>
  <c r="RAI28" i="7" s="1"/>
  <c r="RAK28" i="7" s="1"/>
  <c r="RAM28" i="7" s="1"/>
  <c r="RAO28" i="7" s="1"/>
  <c r="RAQ28" i="7" s="1"/>
  <c r="RAS28" i="7" s="1"/>
  <c r="RAU28" i="7" s="1"/>
  <c r="RAW28" i="7" s="1"/>
  <c r="RAY28" i="7" s="1"/>
  <c r="RBA28" i="7" s="1"/>
  <c r="RBC28" i="7" s="1"/>
  <c r="RBE28" i="7" s="1"/>
  <c r="RBG28" i="7" s="1"/>
  <c r="RBI28" i="7" s="1"/>
  <c r="RBK28" i="7" s="1"/>
  <c r="RBM28" i="7" s="1"/>
  <c r="RBO28" i="7" s="1"/>
  <c r="RBQ28" i="7" s="1"/>
  <c r="RBS28" i="7" s="1"/>
  <c r="RBU28" i="7" s="1"/>
  <c r="RBW28" i="7" s="1"/>
  <c r="RBY28" i="7" s="1"/>
  <c r="RCA28" i="7" s="1"/>
  <c r="RCC28" i="7" s="1"/>
  <c r="RCE28" i="7" s="1"/>
  <c r="RCG28" i="7" s="1"/>
  <c r="RCI28" i="7" s="1"/>
  <c r="RCK28" i="7" s="1"/>
  <c r="RCM28" i="7" s="1"/>
  <c r="RCO28" i="7" s="1"/>
  <c r="RCQ28" i="7" s="1"/>
  <c r="RCS28" i="7" s="1"/>
  <c r="RCU28" i="7" s="1"/>
  <c r="RCW28" i="7" s="1"/>
  <c r="RCY28" i="7" s="1"/>
  <c r="RDA28" i="7" s="1"/>
  <c r="RDC28" i="7" s="1"/>
  <c r="RDE28" i="7" s="1"/>
  <c r="RDG28" i="7" s="1"/>
  <c r="RDI28" i="7" s="1"/>
  <c r="RDK28" i="7" s="1"/>
  <c r="RDM28" i="7" s="1"/>
  <c r="RDO28" i="7" s="1"/>
  <c r="RDQ28" i="7" s="1"/>
  <c r="RDS28" i="7" s="1"/>
  <c r="RDU28" i="7" s="1"/>
  <c r="RDW28" i="7" s="1"/>
  <c r="RDY28" i="7" s="1"/>
  <c r="REA28" i="7" s="1"/>
  <c r="REC28" i="7" s="1"/>
  <c r="REE28" i="7" s="1"/>
  <c r="REG28" i="7" s="1"/>
  <c r="REI28" i="7" s="1"/>
  <c r="REK28" i="7" s="1"/>
  <c r="REM28" i="7" s="1"/>
  <c r="REO28" i="7" s="1"/>
  <c r="REQ28" i="7" s="1"/>
  <c r="RES28" i="7" s="1"/>
  <c r="REU28" i="7" s="1"/>
  <c r="REW28" i="7" s="1"/>
  <c r="REY28" i="7" s="1"/>
  <c r="RFA28" i="7" s="1"/>
  <c r="RFC28" i="7" s="1"/>
  <c r="RFE28" i="7" s="1"/>
  <c r="RFG28" i="7" s="1"/>
  <c r="RFI28" i="7" s="1"/>
  <c r="RFK28" i="7" s="1"/>
  <c r="RFM28" i="7" s="1"/>
  <c r="RFO28" i="7" s="1"/>
  <c r="RFQ28" i="7" s="1"/>
  <c r="RFS28" i="7" s="1"/>
  <c r="RFU28" i="7" s="1"/>
  <c r="RFW28" i="7" s="1"/>
  <c r="RFY28" i="7" s="1"/>
  <c r="RGA28" i="7" s="1"/>
  <c r="RGC28" i="7" s="1"/>
  <c r="RGE28" i="7" s="1"/>
  <c r="RGG28" i="7" s="1"/>
  <c r="RGI28" i="7" s="1"/>
  <c r="RGK28" i="7" s="1"/>
  <c r="RGM28" i="7" s="1"/>
  <c r="RGO28" i="7" s="1"/>
  <c r="RGQ28" i="7" s="1"/>
  <c r="RGS28" i="7" s="1"/>
  <c r="RGU28" i="7" s="1"/>
  <c r="RGW28" i="7" s="1"/>
  <c r="RGY28" i="7" s="1"/>
  <c r="RHA28" i="7" s="1"/>
  <c r="RHC28" i="7" s="1"/>
  <c r="RHE28" i="7" s="1"/>
  <c r="RHG28" i="7" s="1"/>
  <c r="RHI28" i="7" s="1"/>
  <c r="RHK28" i="7" s="1"/>
  <c r="RHM28" i="7" s="1"/>
  <c r="RHO28" i="7" s="1"/>
  <c r="RHQ28" i="7" s="1"/>
  <c r="RHS28" i="7" s="1"/>
  <c r="RHU28" i="7" s="1"/>
  <c r="RHW28" i="7" s="1"/>
  <c r="RHY28" i="7" s="1"/>
  <c r="RIA28" i="7" s="1"/>
  <c r="RIC28" i="7" s="1"/>
  <c r="RIE28" i="7" s="1"/>
  <c r="RIG28" i="7" s="1"/>
  <c r="RII28" i="7" s="1"/>
  <c r="RIK28" i="7" s="1"/>
  <c r="RIM28" i="7" s="1"/>
  <c r="RIO28" i="7" s="1"/>
  <c r="RIQ28" i="7" s="1"/>
  <c r="RIS28" i="7" s="1"/>
  <c r="RIU28" i="7" s="1"/>
  <c r="RIW28" i="7" s="1"/>
  <c r="RIY28" i="7" s="1"/>
  <c r="RJA28" i="7" s="1"/>
  <c r="RJC28" i="7" s="1"/>
  <c r="RJE28" i="7" s="1"/>
  <c r="RJG28" i="7" s="1"/>
  <c r="RJI28" i="7" s="1"/>
  <c r="RJK28" i="7" s="1"/>
  <c r="RJM28" i="7" s="1"/>
  <c r="RJO28" i="7" s="1"/>
  <c r="RJQ28" i="7" s="1"/>
  <c r="RJS28" i="7" s="1"/>
  <c r="RJU28" i="7" s="1"/>
  <c r="RJW28" i="7" s="1"/>
  <c r="RJY28" i="7" s="1"/>
  <c r="RKA28" i="7" s="1"/>
  <c r="RKC28" i="7" s="1"/>
  <c r="RKE28" i="7" s="1"/>
  <c r="RKG28" i="7" s="1"/>
  <c r="RKI28" i="7" s="1"/>
  <c r="RKK28" i="7" s="1"/>
  <c r="RKM28" i="7" s="1"/>
  <c r="RKO28" i="7" s="1"/>
  <c r="RKQ28" i="7" s="1"/>
  <c r="RKS28" i="7" s="1"/>
  <c r="RKU28" i="7" s="1"/>
  <c r="RKW28" i="7" s="1"/>
  <c r="RKY28" i="7" s="1"/>
  <c r="RLA28" i="7" s="1"/>
  <c r="RLC28" i="7" s="1"/>
  <c r="RLE28" i="7" s="1"/>
  <c r="RLG28" i="7" s="1"/>
  <c r="RLI28" i="7" s="1"/>
  <c r="RLK28" i="7" s="1"/>
  <c r="RLM28" i="7" s="1"/>
  <c r="RLO28" i="7" s="1"/>
  <c r="RLQ28" i="7" s="1"/>
  <c r="RLS28" i="7" s="1"/>
  <c r="RLU28" i="7" s="1"/>
  <c r="RLW28" i="7" s="1"/>
  <c r="RLY28" i="7" s="1"/>
  <c r="RMA28" i="7" s="1"/>
  <c r="RMC28" i="7" s="1"/>
  <c r="RME28" i="7" s="1"/>
  <c r="RMG28" i="7" s="1"/>
  <c r="RMI28" i="7" s="1"/>
  <c r="RMK28" i="7" s="1"/>
  <c r="RMM28" i="7" s="1"/>
  <c r="RMO28" i="7" s="1"/>
  <c r="RMQ28" i="7" s="1"/>
  <c r="RMS28" i="7" s="1"/>
  <c r="RMU28" i="7" s="1"/>
  <c r="RMW28" i="7" s="1"/>
  <c r="RMY28" i="7" s="1"/>
  <c r="RNA28" i="7" s="1"/>
  <c r="RNC28" i="7" s="1"/>
  <c r="RNE28" i="7" s="1"/>
  <c r="RNG28" i="7" s="1"/>
  <c r="RNI28" i="7" s="1"/>
  <c r="RNK28" i="7" s="1"/>
  <c r="RNM28" i="7" s="1"/>
  <c r="RNO28" i="7" s="1"/>
  <c r="RNQ28" i="7" s="1"/>
  <c r="RNS28" i="7" s="1"/>
  <c r="RNU28" i="7" s="1"/>
  <c r="RNW28" i="7" s="1"/>
  <c r="RNY28" i="7" s="1"/>
  <c r="ROA28" i="7" s="1"/>
  <c r="ROC28" i="7" s="1"/>
  <c r="ROE28" i="7" s="1"/>
  <c r="ROG28" i="7" s="1"/>
  <c r="ROI28" i="7" s="1"/>
  <c r="ROK28" i="7" s="1"/>
  <c r="ROM28" i="7" s="1"/>
  <c r="ROO28" i="7" s="1"/>
  <c r="ROQ28" i="7" s="1"/>
  <c r="ROS28" i="7" s="1"/>
  <c r="ROU28" i="7" s="1"/>
  <c r="ROW28" i="7" s="1"/>
  <c r="ROY28" i="7" s="1"/>
  <c r="RPA28" i="7" s="1"/>
  <c r="RPC28" i="7" s="1"/>
  <c r="RPE28" i="7" s="1"/>
  <c r="RPG28" i="7" s="1"/>
  <c r="RPI28" i="7" s="1"/>
  <c r="RPK28" i="7" s="1"/>
  <c r="RPM28" i="7" s="1"/>
  <c r="RPO28" i="7" s="1"/>
  <c r="RPQ28" i="7" s="1"/>
  <c r="RPS28" i="7" s="1"/>
  <c r="RPU28" i="7" s="1"/>
  <c r="RPW28" i="7" s="1"/>
  <c r="RPY28" i="7" s="1"/>
  <c r="RQA28" i="7" s="1"/>
  <c r="RQC28" i="7" s="1"/>
  <c r="RQE28" i="7" s="1"/>
  <c r="RQG28" i="7" s="1"/>
  <c r="RQI28" i="7" s="1"/>
  <c r="RQK28" i="7" s="1"/>
  <c r="RQM28" i="7" s="1"/>
  <c r="RQO28" i="7" s="1"/>
  <c r="RQQ28" i="7" s="1"/>
  <c r="RQS28" i="7" s="1"/>
  <c r="RQU28" i="7" s="1"/>
  <c r="RQW28" i="7" s="1"/>
  <c r="RQY28" i="7" s="1"/>
  <c r="RRA28" i="7" s="1"/>
  <c r="RRC28" i="7" s="1"/>
  <c r="RRE28" i="7" s="1"/>
  <c r="RRG28" i="7" s="1"/>
  <c r="RRI28" i="7" s="1"/>
  <c r="RRK28" i="7" s="1"/>
  <c r="RRM28" i="7" s="1"/>
  <c r="RRO28" i="7" s="1"/>
  <c r="RRQ28" i="7" s="1"/>
  <c r="RRS28" i="7" s="1"/>
  <c r="RRU28" i="7" s="1"/>
  <c r="RRW28" i="7" s="1"/>
  <c r="RRY28" i="7" s="1"/>
  <c r="RSA28" i="7" s="1"/>
  <c r="RSC28" i="7" s="1"/>
  <c r="RSE28" i="7" s="1"/>
  <c r="RSG28" i="7" s="1"/>
  <c r="RSI28" i="7" s="1"/>
  <c r="RSK28" i="7" s="1"/>
  <c r="RSM28" i="7" s="1"/>
  <c r="RSO28" i="7" s="1"/>
  <c r="RSQ28" i="7" s="1"/>
  <c r="RSS28" i="7" s="1"/>
  <c r="RSU28" i="7" s="1"/>
  <c r="RSW28" i="7" s="1"/>
  <c r="RSY28" i="7" s="1"/>
  <c r="RTA28" i="7" s="1"/>
  <c r="RTC28" i="7" s="1"/>
  <c r="RTE28" i="7" s="1"/>
  <c r="RTG28" i="7" s="1"/>
  <c r="RTI28" i="7" s="1"/>
  <c r="RTK28" i="7" s="1"/>
  <c r="RTM28" i="7" s="1"/>
  <c r="RTO28" i="7" s="1"/>
  <c r="RTQ28" i="7" s="1"/>
  <c r="RTS28" i="7" s="1"/>
  <c r="RTU28" i="7" s="1"/>
  <c r="RTW28" i="7" s="1"/>
  <c r="RTY28" i="7" s="1"/>
  <c r="RUA28" i="7" s="1"/>
  <c r="RUC28" i="7" s="1"/>
  <c r="RUE28" i="7" s="1"/>
  <c r="RUG28" i="7" s="1"/>
  <c r="RUI28" i="7" s="1"/>
  <c r="RUK28" i="7" s="1"/>
  <c r="RUM28" i="7" s="1"/>
  <c r="RUO28" i="7" s="1"/>
  <c r="RUQ28" i="7" s="1"/>
  <c r="RUS28" i="7" s="1"/>
  <c r="RUU28" i="7" s="1"/>
  <c r="RUW28" i="7" s="1"/>
  <c r="RUY28" i="7" s="1"/>
  <c r="RVA28" i="7" s="1"/>
  <c r="RVC28" i="7" s="1"/>
  <c r="RVE28" i="7" s="1"/>
  <c r="RVG28" i="7" s="1"/>
  <c r="RVI28" i="7" s="1"/>
  <c r="RVK28" i="7" s="1"/>
  <c r="RVM28" i="7" s="1"/>
  <c r="RVO28" i="7" s="1"/>
  <c r="RVQ28" i="7" s="1"/>
  <c r="RVS28" i="7" s="1"/>
  <c r="RVU28" i="7" s="1"/>
  <c r="RVW28" i="7" s="1"/>
  <c r="RVY28" i="7" s="1"/>
  <c r="RWA28" i="7" s="1"/>
  <c r="RWC28" i="7" s="1"/>
  <c r="RWE28" i="7" s="1"/>
  <c r="RWG28" i="7" s="1"/>
  <c r="RWI28" i="7" s="1"/>
  <c r="RWK28" i="7" s="1"/>
  <c r="RWM28" i="7" s="1"/>
  <c r="RWO28" i="7" s="1"/>
  <c r="RWQ28" i="7" s="1"/>
  <c r="RWS28" i="7" s="1"/>
  <c r="RWU28" i="7" s="1"/>
  <c r="RWW28" i="7" s="1"/>
  <c r="RWY28" i="7" s="1"/>
  <c r="RXA28" i="7" s="1"/>
  <c r="RXC28" i="7" s="1"/>
  <c r="RXE28" i="7" s="1"/>
  <c r="RXG28" i="7" s="1"/>
  <c r="RXI28" i="7" s="1"/>
  <c r="RXK28" i="7" s="1"/>
  <c r="RXM28" i="7" s="1"/>
  <c r="RXO28" i="7" s="1"/>
  <c r="RXQ28" i="7" s="1"/>
  <c r="RXS28" i="7" s="1"/>
  <c r="RXU28" i="7" s="1"/>
  <c r="RXW28" i="7" s="1"/>
  <c r="RXY28" i="7" s="1"/>
  <c r="RYA28" i="7" s="1"/>
  <c r="RYC28" i="7" s="1"/>
  <c r="RYE28" i="7" s="1"/>
  <c r="RYG28" i="7" s="1"/>
  <c r="RYI28" i="7" s="1"/>
  <c r="RYK28" i="7" s="1"/>
  <c r="RYM28" i="7" s="1"/>
  <c r="RYO28" i="7" s="1"/>
  <c r="RYQ28" i="7" s="1"/>
  <c r="RYS28" i="7" s="1"/>
  <c r="RYU28" i="7" s="1"/>
  <c r="RYW28" i="7" s="1"/>
  <c r="RYY28" i="7" s="1"/>
  <c r="RZA28" i="7" s="1"/>
  <c r="RZC28" i="7" s="1"/>
  <c r="RZE28" i="7" s="1"/>
  <c r="RZG28" i="7" s="1"/>
  <c r="RZI28" i="7" s="1"/>
  <c r="RZK28" i="7" s="1"/>
  <c r="RZM28" i="7" s="1"/>
  <c r="RZO28" i="7" s="1"/>
  <c r="RZQ28" i="7" s="1"/>
  <c r="RZS28" i="7" s="1"/>
  <c r="RZU28" i="7" s="1"/>
  <c r="RZW28" i="7" s="1"/>
  <c r="RZY28" i="7" s="1"/>
  <c r="SAA28" i="7" s="1"/>
  <c r="SAC28" i="7" s="1"/>
  <c r="SAE28" i="7" s="1"/>
  <c r="SAG28" i="7" s="1"/>
  <c r="SAI28" i="7" s="1"/>
  <c r="SAK28" i="7" s="1"/>
  <c r="SAM28" i="7" s="1"/>
  <c r="SAO28" i="7" s="1"/>
  <c r="SAQ28" i="7" s="1"/>
  <c r="SAS28" i="7" s="1"/>
  <c r="SAU28" i="7" s="1"/>
  <c r="SAW28" i="7" s="1"/>
  <c r="SAY28" i="7" s="1"/>
  <c r="SBA28" i="7" s="1"/>
  <c r="SBC28" i="7" s="1"/>
  <c r="SBE28" i="7" s="1"/>
  <c r="SBG28" i="7" s="1"/>
  <c r="SBI28" i="7" s="1"/>
  <c r="SBK28" i="7" s="1"/>
  <c r="SBM28" i="7" s="1"/>
  <c r="SBO28" i="7" s="1"/>
  <c r="SBQ28" i="7" s="1"/>
  <c r="SBS28" i="7" s="1"/>
  <c r="SBU28" i="7" s="1"/>
  <c r="SBW28" i="7" s="1"/>
  <c r="SBY28" i="7" s="1"/>
  <c r="SCA28" i="7" s="1"/>
  <c r="SCC28" i="7" s="1"/>
  <c r="SCE28" i="7" s="1"/>
  <c r="SCG28" i="7" s="1"/>
  <c r="SCI28" i="7" s="1"/>
  <c r="SCK28" i="7" s="1"/>
  <c r="SCM28" i="7" s="1"/>
  <c r="SCO28" i="7" s="1"/>
  <c r="SCQ28" i="7" s="1"/>
  <c r="SCS28" i="7" s="1"/>
  <c r="SCU28" i="7" s="1"/>
  <c r="SCW28" i="7" s="1"/>
  <c r="SCY28" i="7" s="1"/>
  <c r="SDA28" i="7" s="1"/>
  <c r="SDC28" i="7" s="1"/>
  <c r="SDE28" i="7" s="1"/>
  <c r="SDG28" i="7" s="1"/>
  <c r="SDI28" i="7" s="1"/>
  <c r="SDK28" i="7" s="1"/>
  <c r="SDM28" i="7" s="1"/>
  <c r="SDO28" i="7" s="1"/>
  <c r="SDQ28" i="7" s="1"/>
  <c r="SDS28" i="7" s="1"/>
  <c r="SDU28" i="7" s="1"/>
  <c r="SDW28" i="7" s="1"/>
  <c r="SDY28" i="7" s="1"/>
  <c r="SEA28" i="7" s="1"/>
  <c r="SEC28" i="7" s="1"/>
  <c r="SEE28" i="7" s="1"/>
  <c r="SEG28" i="7" s="1"/>
  <c r="SEI28" i="7" s="1"/>
  <c r="SEK28" i="7" s="1"/>
  <c r="SEM28" i="7" s="1"/>
  <c r="SEO28" i="7" s="1"/>
  <c r="SEQ28" i="7" s="1"/>
  <c r="SES28" i="7" s="1"/>
  <c r="SEU28" i="7" s="1"/>
  <c r="SEW28" i="7" s="1"/>
  <c r="SEY28" i="7" s="1"/>
  <c r="SFA28" i="7" s="1"/>
  <c r="SFC28" i="7" s="1"/>
  <c r="SFE28" i="7" s="1"/>
  <c r="SFG28" i="7" s="1"/>
  <c r="SFI28" i="7" s="1"/>
  <c r="SFK28" i="7" s="1"/>
  <c r="SFM28" i="7" s="1"/>
  <c r="SFO28" i="7" s="1"/>
  <c r="SFQ28" i="7" s="1"/>
  <c r="SFS28" i="7" s="1"/>
  <c r="SFU28" i="7" s="1"/>
  <c r="SFW28" i="7" s="1"/>
  <c r="SFY28" i="7" s="1"/>
  <c r="SGA28" i="7" s="1"/>
  <c r="SGC28" i="7" s="1"/>
  <c r="SGE28" i="7" s="1"/>
  <c r="SGG28" i="7" s="1"/>
  <c r="SGI28" i="7" s="1"/>
  <c r="SGK28" i="7" s="1"/>
  <c r="SGM28" i="7" s="1"/>
  <c r="SGO28" i="7" s="1"/>
  <c r="SGQ28" i="7" s="1"/>
  <c r="SGS28" i="7" s="1"/>
  <c r="SGU28" i="7" s="1"/>
  <c r="SGW28" i="7" s="1"/>
  <c r="SGY28" i="7" s="1"/>
  <c r="SHA28" i="7" s="1"/>
  <c r="SHC28" i="7" s="1"/>
  <c r="SHE28" i="7" s="1"/>
  <c r="SHG28" i="7" s="1"/>
  <c r="SHI28" i="7" s="1"/>
  <c r="SHK28" i="7" s="1"/>
  <c r="SHM28" i="7" s="1"/>
  <c r="SHO28" i="7" s="1"/>
  <c r="SHQ28" i="7" s="1"/>
  <c r="SHS28" i="7" s="1"/>
  <c r="SHU28" i="7" s="1"/>
  <c r="SHW28" i="7" s="1"/>
  <c r="SHY28" i="7" s="1"/>
  <c r="SIA28" i="7" s="1"/>
  <c r="SIC28" i="7" s="1"/>
  <c r="SIE28" i="7" s="1"/>
  <c r="SIG28" i="7" s="1"/>
  <c r="SII28" i="7" s="1"/>
  <c r="SIK28" i="7" s="1"/>
  <c r="SIM28" i="7" s="1"/>
  <c r="SIO28" i="7" s="1"/>
  <c r="SIQ28" i="7" s="1"/>
  <c r="SIS28" i="7" s="1"/>
  <c r="SIU28" i="7" s="1"/>
  <c r="SIW28" i="7" s="1"/>
  <c r="SIY28" i="7" s="1"/>
  <c r="SJA28" i="7" s="1"/>
  <c r="SJC28" i="7" s="1"/>
  <c r="SJE28" i="7" s="1"/>
  <c r="SJG28" i="7" s="1"/>
  <c r="SJI28" i="7" s="1"/>
  <c r="SJK28" i="7" s="1"/>
  <c r="SJM28" i="7" s="1"/>
  <c r="SJO28" i="7" s="1"/>
  <c r="SJQ28" i="7" s="1"/>
  <c r="SJS28" i="7" s="1"/>
  <c r="SJU28" i="7" s="1"/>
  <c r="SJW28" i="7" s="1"/>
  <c r="SJY28" i="7" s="1"/>
  <c r="SKA28" i="7" s="1"/>
  <c r="SKC28" i="7" s="1"/>
  <c r="SKE28" i="7" s="1"/>
  <c r="SKG28" i="7" s="1"/>
  <c r="SKI28" i="7" s="1"/>
  <c r="SKK28" i="7" s="1"/>
  <c r="SKM28" i="7" s="1"/>
  <c r="SKO28" i="7" s="1"/>
  <c r="SKQ28" i="7" s="1"/>
  <c r="SKS28" i="7" s="1"/>
  <c r="SKU28" i="7" s="1"/>
  <c r="SKW28" i="7" s="1"/>
  <c r="SKY28" i="7" s="1"/>
  <c r="SLA28" i="7" s="1"/>
  <c r="SLC28" i="7" s="1"/>
  <c r="SLE28" i="7" s="1"/>
  <c r="SLG28" i="7" s="1"/>
  <c r="SLI28" i="7" s="1"/>
  <c r="SLK28" i="7" s="1"/>
  <c r="SLM28" i="7" s="1"/>
  <c r="SLO28" i="7" s="1"/>
  <c r="SLQ28" i="7" s="1"/>
  <c r="SLS28" i="7" s="1"/>
  <c r="SLU28" i="7" s="1"/>
  <c r="SLW28" i="7" s="1"/>
  <c r="SLY28" i="7" s="1"/>
  <c r="SMA28" i="7" s="1"/>
  <c r="SMC28" i="7" s="1"/>
  <c r="SME28" i="7" s="1"/>
  <c r="SMG28" i="7" s="1"/>
  <c r="SMI28" i="7" s="1"/>
  <c r="SMK28" i="7" s="1"/>
  <c r="SMM28" i="7" s="1"/>
  <c r="SMO28" i="7" s="1"/>
  <c r="SMQ28" i="7" s="1"/>
  <c r="SMS28" i="7" s="1"/>
  <c r="SMU28" i="7" s="1"/>
  <c r="SMW28" i="7" s="1"/>
  <c r="SMY28" i="7" s="1"/>
  <c r="SNA28" i="7" s="1"/>
  <c r="SNC28" i="7" s="1"/>
  <c r="SNE28" i="7" s="1"/>
  <c r="SNG28" i="7" s="1"/>
  <c r="SNI28" i="7" s="1"/>
  <c r="SNK28" i="7" s="1"/>
  <c r="SNM28" i="7" s="1"/>
  <c r="SNO28" i="7" s="1"/>
  <c r="SNQ28" i="7" s="1"/>
  <c r="SNS28" i="7" s="1"/>
  <c r="SNU28" i="7" s="1"/>
  <c r="SNW28" i="7" s="1"/>
  <c r="SNY28" i="7" s="1"/>
  <c r="SOA28" i="7" s="1"/>
  <c r="SOC28" i="7" s="1"/>
  <c r="SOE28" i="7" s="1"/>
  <c r="SOG28" i="7" s="1"/>
  <c r="SOI28" i="7" s="1"/>
  <c r="SOK28" i="7" s="1"/>
  <c r="SOM28" i="7" s="1"/>
  <c r="SOO28" i="7" s="1"/>
  <c r="SOQ28" i="7" s="1"/>
  <c r="SOS28" i="7" s="1"/>
  <c r="SOU28" i="7" s="1"/>
  <c r="SOW28" i="7" s="1"/>
  <c r="SOY28" i="7" s="1"/>
  <c r="SPA28" i="7" s="1"/>
  <c r="SPC28" i="7" s="1"/>
  <c r="SPE28" i="7" s="1"/>
  <c r="SPG28" i="7" s="1"/>
  <c r="SPI28" i="7" s="1"/>
  <c r="SPK28" i="7" s="1"/>
  <c r="SPM28" i="7" s="1"/>
  <c r="SPO28" i="7" s="1"/>
  <c r="SPQ28" i="7" s="1"/>
  <c r="SPS28" i="7" s="1"/>
  <c r="SPU28" i="7" s="1"/>
  <c r="SPW28" i="7" s="1"/>
  <c r="SPY28" i="7" s="1"/>
  <c r="SQA28" i="7" s="1"/>
  <c r="SQC28" i="7" s="1"/>
  <c r="SQE28" i="7" s="1"/>
  <c r="SQG28" i="7" s="1"/>
  <c r="SQI28" i="7" s="1"/>
  <c r="SQK28" i="7" s="1"/>
  <c r="SQM28" i="7" s="1"/>
  <c r="SQO28" i="7" s="1"/>
  <c r="SQQ28" i="7" s="1"/>
  <c r="SQS28" i="7" s="1"/>
  <c r="SQU28" i="7" s="1"/>
  <c r="SQW28" i="7" s="1"/>
  <c r="SQY28" i="7" s="1"/>
  <c r="SRA28" i="7" s="1"/>
  <c r="SRC28" i="7" s="1"/>
  <c r="SRE28" i="7" s="1"/>
  <c r="SRG28" i="7" s="1"/>
  <c r="SRI28" i="7" s="1"/>
  <c r="SRK28" i="7" s="1"/>
  <c r="SRM28" i="7" s="1"/>
  <c r="SRO28" i="7" s="1"/>
  <c r="SRQ28" i="7" s="1"/>
  <c r="SRS28" i="7" s="1"/>
  <c r="SRU28" i="7" s="1"/>
  <c r="SRW28" i="7" s="1"/>
  <c r="SRY28" i="7" s="1"/>
  <c r="SSA28" i="7" s="1"/>
  <c r="SSC28" i="7" s="1"/>
  <c r="SSE28" i="7" s="1"/>
  <c r="SSG28" i="7" s="1"/>
  <c r="SSI28" i="7" s="1"/>
  <c r="SSK28" i="7" s="1"/>
  <c r="SSM28" i="7" s="1"/>
  <c r="SSO28" i="7" s="1"/>
  <c r="SSQ28" i="7" s="1"/>
  <c r="SSS28" i="7" s="1"/>
  <c r="SSU28" i="7" s="1"/>
  <c r="SSW28" i="7" s="1"/>
  <c r="SSY28" i="7" s="1"/>
  <c r="STA28" i="7" s="1"/>
  <c r="STC28" i="7" s="1"/>
  <c r="STE28" i="7" s="1"/>
  <c r="STG28" i="7" s="1"/>
  <c r="STI28" i="7" s="1"/>
  <c r="STK28" i="7" s="1"/>
  <c r="STM28" i="7" s="1"/>
  <c r="STO28" i="7" s="1"/>
  <c r="STQ28" i="7" s="1"/>
  <c r="STS28" i="7" s="1"/>
  <c r="STU28" i="7" s="1"/>
  <c r="STW28" i="7" s="1"/>
  <c r="STY28" i="7" s="1"/>
  <c r="SUA28" i="7" s="1"/>
  <c r="SUC28" i="7" s="1"/>
  <c r="SUE28" i="7" s="1"/>
  <c r="SUG28" i="7" s="1"/>
  <c r="SUI28" i="7" s="1"/>
  <c r="SUK28" i="7" s="1"/>
  <c r="SUM28" i="7" s="1"/>
  <c r="SUO28" i="7" s="1"/>
  <c r="SUQ28" i="7" s="1"/>
  <c r="SUS28" i="7" s="1"/>
  <c r="SUU28" i="7" s="1"/>
  <c r="SUW28" i="7" s="1"/>
  <c r="SUY28" i="7" s="1"/>
  <c r="SVA28" i="7" s="1"/>
  <c r="SVC28" i="7" s="1"/>
  <c r="SVE28" i="7" s="1"/>
  <c r="SVG28" i="7" s="1"/>
  <c r="SVI28" i="7" s="1"/>
  <c r="SVK28" i="7" s="1"/>
  <c r="SVM28" i="7" s="1"/>
  <c r="SVO28" i="7" s="1"/>
  <c r="SVQ28" i="7" s="1"/>
  <c r="SVS28" i="7" s="1"/>
  <c r="SVU28" i="7" s="1"/>
  <c r="SVW28" i="7" s="1"/>
  <c r="SVY28" i="7" s="1"/>
  <c r="SWA28" i="7" s="1"/>
  <c r="SWC28" i="7" s="1"/>
  <c r="SWE28" i="7" s="1"/>
  <c r="SWG28" i="7" s="1"/>
  <c r="SWI28" i="7" s="1"/>
  <c r="SWK28" i="7" s="1"/>
  <c r="SWM28" i="7" s="1"/>
  <c r="SWO28" i="7" s="1"/>
  <c r="SWQ28" i="7" s="1"/>
  <c r="SWS28" i="7" s="1"/>
  <c r="SWU28" i="7" s="1"/>
  <c r="SWW28" i="7" s="1"/>
  <c r="SWY28" i="7" s="1"/>
  <c r="SXA28" i="7" s="1"/>
  <c r="SXC28" i="7" s="1"/>
  <c r="SXE28" i="7" s="1"/>
  <c r="SXG28" i="7" s="1"/>
  <c r="SXI28" i="7" s="1"/>
  <c r="SXK28" i="7" s="1"/>
  <c r="SXM28" i="7" s="1"/>
  <c r="SXO28" i="7" s="1"/>
  <c r="SXQ28" i="7" s="1"/>
  <c r="SXS28" i="7" s="1"/>
  <c r="SXU28" i="7" s="1"/>
  <c r="SXW28" i="7" s="1"/>
  <c r="SXY28" i="7" s="1"/>
  <c r="SYA28" i="7" s="1"/>
  <c r="SYC28" i="7" s="1"/>
  <c r="SYE28" i="7" s="1"/>
  <c r="SYG28" i="7" s="1"/>
  <c r="SYI28" i="7" s="1"/>
  <c r="SYK28" i="7" s="1"/>
  <c r="SYM28" i="7" s="1"/>
  <c r="SYO28" i="7" s="1"/>
  <c r="SYQ28" i="7" s="1"/>
  <c r="SYS28" i="7" s="1"/>
  <c r="SYU28" i="7" s="1"/>
  <c r="SYW28" i="7" s="1"/>
  <c r="SYY28" i="7" s="1"/>
  <c r="SZA28" i="7" s="1"/>
  <c r="SZC28" i="7" s="1"/>
  <c r="SZE28" i="7" s="1"/>
  <c r="SZG28" i="7" s="1"/>
  <c r="SZI28" i="7" s="1"/>
  <c r="SZK28" i="7" s="1"/>
  <c r="SZM28" i="7" s="1"/>
  <c r="SZO28" i="7" s="1"/>
  <c r="SZQ28" i="7" s="1"/>
  <c r="SZS28" i="7" s="1"/>
  <c r="SZU28" i="7" s="1"/>
  <c r="SZW28" i="7" s="1"/>
  <c r="SZY28" i="7" s="1"/>
  <c r="TAA28" i="7" s="1"/>
  <c r="TAC28" i="7" s="1"/>
  <c r="TAE28" i="7" s="1"/>
  <c r="TAG28" i="7" s="1"/>
  <c r="TAI28" i="7" s="1"/>
  <c r="TAK28" i="7" s="1"/>
  <c r="TAM28" i="7" s="1"/>
  <c r="TAO28" i="7" s="1"/>
  <c r="TAQ28" i="7" s="1"/>
  <c r="TAS28" i="7" s="1"/>
  <c r="TAU28" i="7" s="1"/>
  <c r="TAW28" i="7" s="1"/>
  <c r="TAY28" i="7" s="1"/>
  <c r="TBA28" i="7" s="1"/>
  <c r="TBC28" i="7" s="1"/>
  <c r="TBE28" i="7" s="1"/>
  <c r="TBG28" i="7" s="1"/>
  <c r="TBI28" i="7" s="1"/>
  <c r="TBK28" i="7" s="1"/>
  <c r="TBM28" i="7" s="1"/>
  <c r="TBO28" i="7" s="1"/>
  <c r="TBQ28" i="7" s="1"/>
  <c r="TBS28" i="7" s="1"/>
  <c r="TBU28" i="7" s="1"/>
  <c r="TBW28" i="7" s="1"/>
  <c r="TBY28" i="7" s="1"/>
  <c r="TCA28" i="7" s="1"/>
  <c r="TCC28" i="7" s="1"/>
  <c r="TCE28" i="7" s="1"/>
  <c r="TCG28" i="7" s="1"/>
  <c r="TCI28" i="7" s="1"/>
  <c r="TCK28" i="7" s="1"/>
  <c r="TCM28" i="7" s="1"/>
  <c r="TCO28" i="7" s="1"/>
  <c r="TCQ28" i="7" s="1"/>
  <c r="TCS28" i="7" s="1"/>
  <c r="TCU28" i="7" s="1"/>
  <c r="TCW28" i="7" s="1"/>
  <c r="TCY28" i="7" s="1"/>
  <c r="TDA28" i="7" s="1"/>
  <c r="TDC28" i="7" s="1"/>
  <c r="TDE28" i="7" s="1"/>
  <c r="TDG28" i="7" s="1"/>
  <c r="TDI28" i="7" s="1"/>
  <c r="TDK28" i="7" s="1"/>
  <c r="TDM28" i="7" s="1"/>
  <c r="TDO28" i="7" s="1"/>
  <c r="TDQ28" i="7" s="1"/>
  <c r="TDS28" i="7" s="1"/>
  <c r="TDU28" i="7" s="1"/>
  <c r="TDW28" i="7" s="1"/>
  <c r="TDY28" i="7" s="1"/>
  <c r="TEA28" i="7" s="1"/>
  <c r="TEC28" i="7" s="1"/>
  <c r="TEE28" i="7" s="1"/>
  <c r="TEG28" i="7" s="1"/>
  <c r="TEI28" i="7" s="1"/>
  <c r="TEK28" i="7" s="1"/>
  <c r="TEM28" i="7" s="1"/>
  <c r="TEO28" i="7" s="1"/>
  <c r="TEQ28" i="7" s="1"/>
  <c r="TES28" i="7" s="1"/>
  <c r="TEU28" i="7" s="1"/>
  <c r="TEW28" i="7" s="1"/>
  <c r="TEY28" i="7" s="1"/>
  <c r="TFA28" i="7" s="1"/>
  <c r="TFC28" i="7" s="1"/>
  <c r="TFE28" i="7" s="1"/>
  <c r="TFG28" i="7" s="1"/>
  <c r="TFI28" i="7" s="1"/>
  <c r="TFK28" i="7" s="1"/>
  <c r="TFM28" i="7" s="1"/>
  <c r="TFO28" i="7" s="1"/>
  <c r="TFQ28" i="7" s="1"/>
  <c r="TFS28" i="7" s="1"/>
  <c r="TFU28" i="7" s="1"/>
  <c r="TFW28" i="7" s="1"/>
  <c r="TFY28" i="7" s="1"/>
  <c r="TGA28" i="7" s="1"/>
  <c r="TGC28" i="7" s="1"/>
  <c r="TGE28" i="7" s="1"/>
  <c r="TGG28" i="7" s="1"/>
  <c r="TGI28" i="7" s="1"/>
  <c r="TGK28" i="7" s="1"/>
  <c r="TGM28" i="7" s="1"/>
  <c r="TGO28" i="7" s="1"/>
  <c r="TGQ28" i="7" s="1"/>
  <c r="TGS28" i="7" s="1"/>
  <c r="TGU28" i="7" s="1"/>
  <c r="TGW28" i="7" s="1"/>
  <c r="TGY28" i="7" s="1"/>
  <c r="THA28" i="7" s="1"/>
  <c r="THC28" i="7" s="1"/>
  <c r="THE28" i="7" s="1"/>
  <c r="THG28" i="7" s="1"/>
  <c r="THI28" i="7" s="1"/>
  <c r="THK28" i="7" s="1"/>
  <c r="THM28" i="7" s="1"/>
  <c r="THO28" i="7" s="1"/>
  <c r="THQ28" i="7" s="1"/>
  <c r="THS28" i="7" s="1"/>
  <c r="THU28" i="7" s="1"/>
  <c r="THW28" i="7" s="1"/>
  <c r="THY28" i="7" s="1"/>
  <c r="TIA28" i="7" s="1"/>
  <c r="TIC28" i="7" s="1"/>
  <c r="TIE28" i="7" s="1"/>
  <c r="TIG28" i="7" s="1"/>
  <c r="TII28" i="7" s="1"/>
  <c r="TIK28" i="7" s="1"/>
  <c r="TIM28" i="7" s="1"/>
  <c r="TIO28" i="7" s="1"/>
  <c r="TIQ28" i="7" s="1"/>
  <c r="TIS28" i="7" s="1"/>
  <c r="TIU28" i="7" s="1"/>
  <c r="TIW28" i="7" s="1"/>
  <c r="TIY28" i="7" s="1"/>
  <c r="TJA28" i="7" s="1"/>
  <c r="TJC28" i="7" s="1"/>
  <c r="TJE28" i="7" s="1"/>
  <c r="TJG28" i="7" s="1"/>
  <c r="TJI28" i="7" s="1"/>
  <c r="TJK28" i="7" s="1"/>
  <c r="TJM28" i="7" s="1"/>
  <c r="TJO28" i="7" s="1"/>
  <c r="TJQ28" i="7" s="1"/>
  <c r="TJS28" i="7" s="1"/>
  <c r="TJU28" i="7" s="1"/>
  <c r="TJW28" i="7" s="1"/>
  <c r="TJY28" i="7" s="1"/>
  <c r="TKA28" i="7" s="1"/>
  <c r="TKC28" i="7" s="1"/>
  <c r="TKE28" i="7" s="1"/>
  <c r="TKG28" i="7" s="1"/>
  <c r="TKI28" i="7" s="1"/>
  <c r="TKK28" i="7" s="1"/>
  <c r="TKM28" i="7" s="1"/>
  <c r="TKO28" i="7" s="1"/>
  <c r="TKQ28" i="7" s="1"/>
  <c r="TKS28" i="7" s="1"/>
  <c r="TKU28" i="7" s="1"/>
  <c r="TKW28" i="7" s="1"/>
  <c r="TKY28" i="7" s="1"/>
  <c r="TLA28" i="7" s="1"/>
  <c r="TLC28" i="7" s="1"/>
  <c r="TLE28" i="7" s="1"/>
  <c r="TLG28" i="7" s="1"/>
  <c r="TLI28" i="7" s="1"/>
  <c r="TLK28" i="7" s="1"/>
  <c r="TLM28" i="7" s="1"/>
  <c r="TLO28" i="7" s="1"/>
  <c r="TLQ28" i="7" s="1"/>
  <c r="TLS28" i="7" s="1"/>
  <c r="TLU28" i="7" s="1"/>
  <c r="TLW28" i="7" s="1"/>
  <c r="TLY28" i="7" s="1"/>
  <c r="TMA28" i="7" s="1"/>
  <c r="TMC28" i="7" s="1"/>
  <c r="TME28" i="7" s="1"/>
  <c r="TMG28" i="7" s="1"/>
  <c r="TMI28" i="7" s="1"/>
  <c r="TMK28" i="7" s="1"/>
  <c r="TMM28" i="7" s="1"/>
  <c r="TMO28" i="7" s="1"/>
  <c r="TMQ28" i="7" s="1"/>
  <c r="TMS28" i="7" s="1"/>
  <c r="TMU28" i="7" s="1"/>
  <c r="TMW28" i="7" s="1"/>
  <c r="TMY28" i="7" s="1"/>
  <c r="TNA28" i="7" s="1"/>
  <c r="TNC28" i="7" s="1"/>
  <c r="TNE28" i="7" s="1"/>
  <c r="TNG28" i="7" s="1"/>
  <c r="TNI28" i="7" s="1"/>
  <c r="TNK28" i="7" s="1"/>
  <c r="TNM28" i="7" s="1"/>
  <c r="TNO28" i="7" s="1"/>
  <c r="TNQ28" i="7" s="1"/>
  <c r="TNS28" i="7" s="1"/>
  <c r="TNU28" i="7" s="1"/>
  <c r="TNW28" i="7" s="1"/>
  <c r="TNY28" i="7" s="1"/>
  <c r="TOA28" i="7" s="1"/>
  <c r="TOC28" i="7" s="1"/>
  <c r="TOE28" i="7" s="1"/>
  <c r="TOG28" i="7" s="1"/>
  <c r="TOI28" i="7" s="1"/>
  <c r="TOK28" i="7" s="1"/>
  <c r="TOM28" i="7" s="1"/>
  <c r="TOO28" i="7" s="1"/>
  <c r="TOQ28" i="7" s="1"/>
  <c r="TOS28" i="7" s="1"/>
  <c r="TOU28" i="7" s="1"/>
  <c r="TOW28" i="7" s="1"/>
  <c r="TOY28" i="7" s="1"/>
  <c r="TPA28" i="7" s="1"/>
  <c r="TPC28" i="7" s="1"/>
  <c r="TPE28" i="7" s="1"/>
  <c r="TPG28" i="7" s="1"/>
  <c r="TPI28" i="7" s="1"/>
  <c r="TPK28" i="7" s="1"/>
  <c r="TPM28" i="7" s="1"/>
  <c r="TPO28" i="7" s="1"/>
  <c r="TPQ28" i="7" s="1"/>
  <c r="TPS28" i="7" s="1"/>
  <c r="TPU28" i="7" s="1"/>
  <c r="TPW28" i="7" s="1"/>
  <c r="TPY28" i="7" s="1"/>
  <c r="TQA28" i="7" s="1"/>
  <c r="TQC28" i="7" s="1"/>
  <c r="TQE28" i="7" s="1"/>
  <c r="TQG28" i="7" s="1"/>
  <c r="TQI28" i="7" s="1"/>
  <c r="TQK28" i="7" s="1"/>
  <c r="TQM28" i="7" s="1"/>
  <c r="TQO28" i="7" s="1"/>
  <c r="TQQ28" i="7" s="1"/>
  <c r="TQS28" i="7" s="1"/>
  <c r="TQU28" i="7" s="1"/>
  <c r="TQW28" i="7" s="1"/>
  <c r="TQY28" i="7" s="1"/>
  <c r="TRA28" i="7" s="1"/>
  <c r="TRC28" i="7" s="1"/>
  <c r="TRE28" i="7" s="1"/>
  <c r="TRG28" i="7" s="1"/>
  <c r="TRI28" i="7" s="1"/>
  <c r="TRK28" i="7" s="1"/>
  <c r="TRM28" i="7" s="1"/>
  <c r="TRO28" i="7" s="1"/>
  <c r="TRQ28" i="7" s="1"/>
  <c r="TRS28" i="7" s="1"/>
  <c r="TRU28" i="7" s="1"/>
  <c r="TRW28" i="7" s="1"/>
  <c r="TRY28" i="7" s="1"/>
  <c r="TSA28" i="7" s="1"/>
  <c r="TSC28" i="7" s="1"/>
  <c r="TSE28" i="7" s="1"/>
  <c r="TSG28" i="7" s="1"/>
  <c r="TSI28" i="7" s="1"/>
  <c r="TSK28" i="7" s="1"/>
  <c r="TSM28" i="7" s="1"/>
  <c r="TSO28" i="7" s="1"/>
  <c r="TSQ28" i="7" s="1"/>
  <c r="TSS28" i="7" s="1"/>
  <c r="TSU28" i="7" s="1"/>
  <c r="TSW28" i="7" s="1"/>
  <c r="TSY28" i="7" s="1"/>
  <c r="TTA28" i="7" s="1"/>
  <c r="TTC28" i="7" s="1"/>
  <c r="TTE28" i="7" s="1"/>
  <c r="TTG28" i="7" s="1"/>
  <c r="TTI28" i="7" s="1"/>
  <c r="TTK28" i="7" s="1"/>
  <c r="TTM28" i="7" s="1"/>
  <c r="TTO28" i="7" s="1"/>
  <c r="TTQ28" i="7" s="1"/>
  <c r="TTS28" i="7" s="1"/>
  <c r="TTU28" i="7" s="1"/>
  <c r="TTW28" i="7" s="1"/>
  <c r="TTY28" i="7" s="1"/>
  <c r="TUA28" i="7" s="1"/>
  <c r="TUC28" i="7" s="1"/>
  <c r="TUE28" i="7" s="1"/>
  <c r="TUG28" i="7" s="1"/>
  <c r="TUI28" i="7" s="1"/>
  <c r="TUK28" i="7" s="1"/>
  <c r="TUM28" i="7" s="1"/>
  <c r="TUO28" i="7" s="1"/>
  <c r="TUQ28" i="7" s="1"/>
  <c r="TUS28" i="7" s="1"/>
  <c r="TUU28" i="7" s="1"/>
  <c r="TUW28" i="7" s="1"/>
  <c r="TUY28" i="7" s="1"/>
  <c r="TVA28" i="7" s="1"/>
  <c r="TVC28" i="7" s="1"/>
  <c r="TVE28" i="7" s="1"/>
  <c r="TVG28" i="7" s="1"/>
  <c r="TVI28" i="7" s="1"/>
  <c r="TVK28" i="7" s="1"/>
  <c r="TVM28" i="7" s="1"/>
  <c r="TVO28" i="7" s="1"/>
  <c r="TVQ28" i="7" s="1"/>
  <c r="TVS28" i="7" s="1"/>
  <c r="TVU28" i="7" s="1"/>
  <c r="TVW28" i="7" s="1"/>
  <c r="TVY28" i="7" s="1"/>
  <c r="TWA28" i="7" s="1"/>
  <c r="TWC28" i="7" s="1"/>
  <c r="TWE28" i="7" s="1"/>
  <c r="TWG28" i="7" s="1"/>
  <c r="TWI28" i="7" s="1"/>
  <c r="TWK28" i="7" s="1"/>
  <c r="TWM28" i="7" s="1"/>
  <c r="TWO28" i="7" s="1"/>
  <c r="TWQ28" i="7" s="1"/>
  <c r="TWS28" i="7" s="1"/>
  <c r="TWU28" i="7" s="1"/>
  <c r="TWW28" i="7" s="1"/>
  <c r="TWY28" i="7" s="1"/>
  <c r="TXA28" i="7" s="1"/>
  <c r="TXC28" i="7" s="1"/>
  <c r="TXE28" i="7" s="1"/>
  <c r="TXG28" i="7" s="1"/>
  <c r="TXI28" i="7" s="1"/>
  <c r="TXK28" i="7" s="1"/>
  <c r="TXM28" i="7" s="1"/>
  <c r="TXO28" i="7" s="1"/>
  <c r="TXQ28" i="7" s="1"/>
  <c r="TXS28" i="7" s="1"/>
  <c r="TXU28" i="7" s="1"/>
  <c r="TXW28" i="7" s="1"/>
  <c r="TXY28" i="7" s="1"/>
  <c r="TYA28" i="7" s="1"/>
  <c r="TYC28" i="7" s="1"/>
  <c r="TYE28" i="7" s="1"/>
  <c r="TYG28" i="7" s="1"/>
  <c r="TYI28" i="7" s="1"/>
  <c r="TYK28" i="7" s="1"/>
  <c r="TYM28" i="7" s="1"/>
  <c r="TYO28" i="7" s="1"/>
  <c r="TYQ28" i="7" s="1"/>
  <c r="TYS28" i="7" s="1"/>
  <c r="TYU28" i="7" s="1"/>
  <c r="TYW28" i="7" s="1"/>
  <c r="TYY28" i="7" s="1"/>
  <c r="TZA28" i="7" s="1"/>
  <c r="TZC28" i="7" s="1"/>
  <c r="TZE28" i="7" s="1"/>
  <c r="TZG28" i="7" s="1"/>
  <c r="TZI28" i="7" s="1"/>
  <c r="TZK28" i="7" s="1"/>
  <c r="TZM28" i="7" s="1"/>
  <c r="TZO28" i="7" s="1"/>
  <c r="TZQ28" i="7" s="1"/>
  <c r="TZS28" i="7" s="1"/>
  <c r="TZU28" i="7" s="1"/>
  <c r="TZW28" i="7" s="1"/>
  <c r="TZY28" i="7" s="1"/>
  <c r="UAA28" i="7" s="1"/>
  <c r="UAC28" i="7" s="1"/>
  <c r="UAE28" i="7" s="1"/>
  <c r="UAG28" i="7" s="1"/>
  <c r="UAI28" i="7" s="1"/>
  <c r="UAK28" i="7" s="1"/>
  <c r="UAM28" i="7" s="1"/>
  <c r="UAO28" i="7" s="1"/>
  <c r="UAQ28" i="7" s="1"/>
  <c r="UAS28" i="7" s="1"/>
  <c r="UAU28" i="7" s="1"/>
  <c r="UAW28" i="7" s="1"/>
  <c r="UAY28" i="7" s="1"/>
  <c r="UBA28" i="7" s="1"/>
  <c r="UBC28" i="7" s="1"/>
  <c r="UBE28" i="7" s="1"/>
  <c r="UBG28" i="7" s="1"/>
  <c r="UBI28" i="7" s="1"/>
  <c r="UBK28" i="7" s="1"/>
  <c r="UBM28" i="7" s="1"/>
  <c r="UBO28" i="7" s="1"/>
  <c r="UBQ28" i="7" s="1"/>
  <c r="UBS28" i="7" s="1"/>
  <c r="UBU28" i="7" s="1"/>
  <c r="UBW28" i="7" s="1"/>
  <c r="UBY28" i="7" s="1"/>
  <c r="UCA28" i="7" s="1"/>
  <c r="UCC28" i="7" s="1"/>
  <c r="UCE28" i="7" s="1"/>
  <c r="UCG28" i="7" s="1"/>
  <c r="UCI28" i="7" s="1"/>
  <c r="UCK28" i="7" s="1"/>
  <c r="UCM28" i="7" s="1"/>
  <c r="UCO28" i="7" s="1"/>
  <c r="UCQ28" i="7" s="1"/>
  <c r="UCS28" i="7" s="1"/>
  <c r="UCU28" i="7" s="1"/>
  <c r="UCW28" i="7" s="1"/>
  <c r="UCY28" i="7" s="1"/>
  <c r="UDA28" i="7" s="1"/>
  <c r="UDC28" i="7" s="1"/>
  <c r="UDE28" i="7" s="1"/>
  <c r="UDG28" i="7" s="1"/>
  <c r="UDI28" i="7" s="1"/>
  <c r="UDK28" i="7" s="1"/>
  <c r="UDM28" i="7" s="1"/>
  <c r="UDO28" i="7" s="1"/>
  <c r="UDQ28" i="7" s="1"/>
  <c r="UDS28" i="7" s="1"/>
  <c r="UDU28" i="7" s="1"/>
  <c r="UDW28" i="7" s="1"/>
  <c r="UDY28" i="7" s="1"/>
  <c r="UEA28" i="7" s="1"/>
  <c r="UEC28" i="7" s="1"/>
  <c r="UEE28" i="7" s="1"/>
  <c r="UEG28" i="7" s="1"/>
  <c r="UEI28" i="7" s="1"/>
  <c r="UEK28" i="7" s="1"/>
  <c r="UEM28" i="7" s="1"/>
  <c r="UEO28" i="7" s="1"/>
  <c r="UEQ28" i="7" s="1"/>
  <c r="UES28" i="7" s="1"/>
  <c r="UEU28" i="7" s="1"/>
  <c r="UEW28" i="7" s="1"/>
  <c r="UEY28" i="7" s="1"/>
  <c r="UFA28" i="7" s="1"/>
  <c r="UFC28" i="7" s="1"/>
  <c r="UFE28" i="7" s="1"/>
  <c r="UFG28" i="7" s="1"/>
  <c r="UFI28" i="7" s="1"/>
  <c r="UFK28" i="7" s="1"/>
  <c r="UFM28" i="7" s="1"/>
  <c r="UFO28" i="7" s="1"/>
  <c r="UFQ28" i="7" s="1"/>
  <c r="UFS28" i="7" s="1"/>
  <c r="UFU28" i="7" s="1"/>
  <c r="UFW28" i="7" s="1"/>
  <c r="UFY28" i="7" s="1"/>
  <c r="UGA28" i="7" s="1"/>
  <c r="UGC28" i="7" s="1"/>
  <c r="UGE28" i="7" s="1"/>
  <c r="UGG28" i="7" s="1"/>
  <c r="UGI28" i="7" s="1"/>
  <c r="UGK28" i="7" s="1"/>
  <c r="UGM28" i="7" s="1"/>
  <c r="UGO28" i="7" s="1"/>
  <c r="UGQ28" i="7" s="1"/>
  <c r="UGS28" i="7" s="1"/>
  <c r="UGU28" i="7" s="1"/>
  <c r="UGW28" i="7" s="1"/>
  <c r="UGY28" i="7" s="1"/>
  <c r="UHA28" i="7" s="1"/>
  <c r="UHC28" i="7" s="1"/>
  <c r="UHE28" i="7" s="1"/>
  <c r="UHG28" i="7" s="1"/>
  <c r="UHI28" i="7" s="1"/>
  <c r="UHK28" i="7" s="1"/>
  <c r="UHM28" i="7" s="1"/>
  <c r="UHO28" i="7" s="1"/>
  <c r="UHQ28" i="7" s="1"/>
  <c r="UHS28" i="7" s="1"/>
  <c r="UHU28" i="7" s="1"/>
  <c r="UHW28" i="7" s="1"/>
  <c r="UHY28" i="7" s="1"/>
  <c r="UIA28" i="7" s="1"/>
  <c r="UIC28" i="7" s="1"/>
  <c r="UIE28" i="7" s="1"/>
  <c r="UIG28" i="7" s="1"/>
  <c r="UII28" i="7" s="1"/>
  <c r="UIK28" i="7" s="1"/>
  <c r="UIM28" i="7" s="1"/>
  <c r="UIO28" i="7" s="1"/>
  <c r="UIQ28" i="7" s="1"/>
  <c r="UIS28" i="7" s="1"/>
  <c r="UIU28" i="7" s="1"/>
  <c r="UIW28" i="7" s="1"/>
  <c r="UIY28" i="7" s="1"/>
  <c r="UJA28" i="7" s="1"/>
  <c r="UJC28" i="7" s="1"/>
  <c r="UJE28" i="7" s="1"/>
  <c r="UJG28" i="7" s="1"/>
  <c r="UJI28" i="7" s="1"/>
  <c r="UJK28" i="7" s="1"/>
  <c r="UJM28" i="7" s="1"/>
  <c r="UJO28" i="7" s="1"/>
  <c r="UJQ28" i="7" s="1"/>
  <c r="UJS28" i="7" s="1"/>
  <c r="UJU28" i="7" s="1"/>
  <c r="UJW28" i="7" s="1"/>
  <c r="UJY28" i="7" s="1"/>
  <c r="UKA28" i="7" s="1"/>
  <c r="UKC28" i="7" s="1"/>
  <c r="UKE28" i="7" s="1"/>
  <c r="UKG28" i="7" s="1"/>
  <c r="UKI28" i="7" s="1"/>
  <c r="UKK28" i="7" s="1"/>
  <c r="UKM28" i="7" s="1"/>
  <c r="UKO28" i="7" s="1"/>
  <c r="UKQ28" i="7" s="1"/>
  <c r="UKS28" i="7" s="1"/>
  <c r="UKU28" i="7" s="1"/>
  <c r="UKW28" i="7" s="1"/>
  <c r="UKY28" i="7" s="1"/>
  <c r="ULA28" i="7" s="1"/>
  <c r="ULC28" i="7" s="1"/>
  <c r="ULE28" i="7" s="1"/>
  <c r="ULG28" i="7" s="1"/>
  <c r="ULI28" i="7" s="1"/>
  <c r="ULK28" i="7" s="1"/>
  <c r="ULM28" i="7" s="1"/>
  <c r="ULO28" i="7" s="1"/>
  <c r="ULQ28" i="7" s="1"/>
  <c r="ULS28" i="7" s="1"/>
  <c r="ULU28" i="7" s="1"/>
  <c r="ULW28" i="7" s="1"/>
  <c r="ULY28" i="7" s="1"/>
  <c r="UMA28" i="7" s="1"/>
  <c r="UMC28" i="7" s="1"/>
  <c r="UME28" i="7" s="1"/>
  <c r="UMG28" i="7" s="1"/>
  <c r="UMI28" i="7" s="1"/>
  <c r="UMK28" i="7" s="1"/>
  <c r="UMM28" i="7" s="1"/>
  <c r="UMO28" i="7" s="1"/>
  <c r="UMQ28" i="7" s="1"/>
  <c r="UMS28" i="7" s="1"/>
  <c r="UMU28" i="7" s="1"/>
  <c r="UMW28" i="7" s="1"/>
  <c r="UMY28" i="7" s="1"/>
  <c r="UNA28" i="7" s="1"/>
  <c r="UNC28" i="7" s="1"/>
  <c r="UNE28" i="7" s="1"/>
  <c r="UNG28" i="7" s="1"/>
  <c r="UNI28" i="7" s="1"/>
  <c r="UNK28" i="7" s="1"/>
  <c r="UNM28" i="7" s="1"/>
  <c r="UNO28" i="7" s="1"/>
  <c r="UNQ28" i="7" s="1"/>
  <c r="UNS28" i="7" s="1"/>
  <c r="UNU28" i="7" s="1"/>
  <c r="UNW28" i="7" s="1"/>
  <c r="UNY28" i="7" s="1"/>
  <c r="UOA28" i="7" s="1"/>
  <c r="UOC28" i="7" s="1"/>
  <c r="UOE28" i="7" s="1"/>
  <c r="UOG28" i="7" s="1"/>
  <c r="UOI28" i="7" s="1"/>
  <c r="UOK28" i="7" s="1"/>
  <c r="UOM28" i="7" s="1"/>
  <c r="UOO28" i="7" s="1"/>
  <c r="UOQ28" i="7" s="1"/>
  <c r="UOS28" i="7" s="1"/>
  <c r="UOU28" i="7" s="1"/>
  <c r="UOW28" i="7" s="1"/>
  <c r="UOY28" i="7" s="1"/>
  <c r="UPA28" i="7" s="1"/>
  <c r="UPC28" i="7" s="1"/>
  <c r="UPE28" i="7" s="1"/>
  <c r="UPG28" i="7" s="1"/>
  <c r="UPI28" i="7" s="1"/>
  <c r="UPK28" i="7" s="1"/>
  <c r="UPM28" i="7" s="1"/>
  <c r="UPO28" i="7" s="1"/>
  <c r="UPQ28" i="7" s="1"/>
  <c r="UPS28" i="7" s="1"/>
  <c r="UPU28" i="7" s="1"/>
  <c r="UPW28" i="7" s="1"/>
  <c r="UPY28" i="7" s="1"/>
  <c r="UQA28" i="7" s="1"/>
  <c r="UQC28" i="7" s="1"/>
  <c r="UQE28" i="7" s="1"/>
  <c r="UQG28" i="7" s="1"/>
  <c r="UQI28" i="7" s="1"/>
  <c r="UQK28" i="7" s="1"/>
  <c r="UQM28" i="7" s="1"/>
  <c r="UQO28" i="7" s="1"/>
  <c r="UQQ28" i="7" s="1"/>
  <c r="UQS28" i="7" s="1"/>
  <c r="UQU28" i="7" s="1"/>
  <c r="UQW28" i="7" s="1"/>
  <c r="UQY28" i="7" s="1"/>
  <c r="URA28" i="7" s="1"/>
  <c r="URC28" i="7" s="1"/>
  <c r="URE28" i="7" s="1"/>
  <c r="URG28" i="7" s="1"/>
  <c r="URI28" i="7" s="1"/>
  <c r="URK28" i="7" s="1"/>
  <c r="URM28" i="7" s="1"/>
  <c r="URO28" i="7" s="1"/>
  <c r="URQ28" i="7" s="1"/>
  <c r="URS28" i="7" s="1"/>
  <c r="URU28" i="7" s="1"/>
  <c r="URW28" i="7" s="1"/>
  <c r="URY28" i="7" s="1"/>
  <c r="USA28" i="7" s="1"/>
  <c r="USC28" i="7" s="1"/>
  <c r="USE28" i="7" s="1"/>
  <c r="USG28" i="7" s="1"/>
  <c r="USI28" i="7" s="1"/>
  <c r="USK28" i="7" s="1"/>
  <c r="USM28" i="7" s="1"/>
  <c r="USO28" i="7" s="1"/>
  <c r="USQ28" i="7" s="1"/>
  <c r="USS28" i="7" s="1"/>
  <c r="USU28" i="7" s="1"/>
  <c r="USW28" i="7" s="1"/>
  <c r="USY28" i="7" s="1"/>
  <c r="UTA28" i="7" s="1"/>
  <c r="UTC28" i="7" s="1"/>
  <c r="UTE28" i="7" s="1"/>
  <c r="UTG28" i="7" s="1"/>
  <c r="UTI28" i="7" s="1"/>
  <c r="UTK28" i="7" s="1"/>
  <c r="UTM28" i="7" s="1"/>
  <c r="UTO28" i="7" s="1"/>
  <c r="UTQ28" i="7" s="1"/>
  <c r="UTS28" i="7" s="1"/>
  <c r="UTU28" i="7" s="1"/>
  <c r="UTW28" i="7" s="1"/>
  <c r="UTY28" i="7" s="1"/>
  <c r="UUA28" i="7" s="1"/>
  <c r="UUC28" i="7" s="1"/>
  <c r="UUE28" i="7" s="1"/>
  <c r="UUG28" i="7" s="1"/>
  <c r="UUI28" i="7" s="1"/>
  <c r="UUK28" i="7" s="1"/>
  <c r="UUM28" i="7" s="1"/>
  <c r="UUO28" i="7" s="1"/>
  <c r="UUQ28" i="7" s="1"/>
  <c r="UUS28" i="7" s="1"/>
  <c r="UUU28" i="7" s="1"/>
  <c r="UUW28" i="7" s="1"/>
  <c r="UUY28" i="7" s="1"/>
  <c r="UVA28" i="7" s="1"/>
  <c r="UVC28" i="7" s="1"/>
  <c r="UVE28" i="7" s="1"/>
  <c r="UVG28" i="7" s="1"/>
  <c r="UVI28" i="7" s="1"/>
  <c r="UVK28" i="7" s="1"/>
  <c r="UVM28" i="7" s="1"/>
  <c r="UVO28" i="7" s="1"/>
  <c r="UVQ28" i="7" s="1"/>
  <c r="UVS28" i="7" s="1"/>
  <c r="UVU28" i="7" s="1"/>
  <c r="UVW28" i="7" s="1"/>
  <c r="UVY28" i="7" s="1"/>
  <c r="UWA28" i="7" s="1"/>
  <c r="UWC28" i="7" s="1"/>
  <c r="UWE28" i="7" s="1"/>
  <c r="UWG28" i="7" s="1"/>
  <c r="UWI28" i="7" s="1"/>
  <c r="UWK28" i="7" s="1"/>
  <c r="UWM28" i="7" s="1"/>
  <c r="UWO28" i="7" s="1"/>
  <c r="UWQ28" i="7" s="1"/>
  <c r="UWS28" i="7" s="1"/>
  <c r="UWU28" i="7" s="1"/>
  <c r="UWW28" i="7" s="1"/>
  <c r="UWY28" i="7" s="1"/>
  <c r="UXA28" i="7" s="1"/>
  <c r="UXC28" i="7" s="1"/>
  <c r="UXE28" i="7" s="1"/>
  <c r="UXG28" i="7" s="1"/>
  <c r="UXI28" i="7" s="1"/>
  <c r="UXK28" i="7" s="1"/>
  <c r="UXM28" i="7" s="1"/>
  <c r="UXO28" i="7" s="1"/>
  <c r="UXQ28" i="7" s="1"/>
  <c r="UXS28" i="7" s="1"/>
  <c r="UXU28" i="7" s="1"/>
  <c r="UXW28" i="7" s="1"/>
  <c r="UXY28" i="7" s="1"/>
  <c r="UYA28" i="7" s="1"/>
  <c r="UYC28" i="7" s="1"/>
  <c r="UYE28" i="7" s="1"/>
  <c r="UYG28" i="7" s="1"/>
  <c r="UYI28" i="7" s="1"/>
  <c r="UYK28" i="7" s="1"/>
  <c r="UYM28" i="7" s="1"/>
  <c r="UYO28" i="7" s="1"/>
  <c r="UYQ28" i="7" s="1"/>
  <c r="UYS28" i="7" s="1"/>
  <c r="UYU28" i="7" s="1"/>
  <c r="UYW28" i="7" s="1"/>
  <c r="UYY28" i="7" s="1"/>
  <c r="UZA28" i="7" s="1"/>
  <c r="UZC28" i="7" s="1"/>
  <c r="UZE28" i="7" s="1"/>
  <c r="UZG28" i="7" s="1"/>
  <c r="UZI28" i="7" s="1"/>
  <c r="UZK28" i="7" s="1"/>
  <c r="UZM28" i="7" s="1"/>
  <c r="UZO28" i="7" s="1"/>
  <c r="UZQ28" i="7" s="1"/>
  <c r="UZS28" i="7" s="1"/>
  <c r="UZU28" i="7" s="1"/>
  <c r="UZW28" i="7" s="1"/>
  <c r="UZY28" i="7" s="1"/>
  <c r="VAA28" i="7" s="1"/>
  <c r="VAC28" i="7" s="1"/>
  <c r="VAE28" i="7" s="1"/>
  <c r="VAG28" i="7" s="1"/>
  <c r="VAI28" i="7" s="1"/>
  <c r="VAK28" i="7" s="1"/>
  <c r="VAM28" i="7" s="1"/>
  <c r="VAO28" i="7" s="1"/>
  <c r="VAQ28" i="7" s="1"/>
  <c r="VAS28" i="7" s="1"/>
  <c r="VAU28" i="7" s="1"/>
  <c r="VAW28" i="7" s="1"/>
  <c r="VAY28" i="7" s="1"/>
  <c r="VBA28" i="7" s="1"/>
  <c r="VBC28" i="7" s="1"/>
  <c r="VBE28" i="7" s="1"/>
  <c r="VBG28" i="7" s="1"/>
  <c r="VBI28" i="7" s="1"/>
  <c r="VBK28" i="7" s="1"/>
  <c r="VBM28" i="7" s="1"/>
  <c r="VBO28" i="7" s="1"/>
  <c r="VBQ28" i="7" s="1"/>
  <c r="VBS28" i="7" s="1"/>
  <c r="VBU28" i="7" s="1"/>
  <c r="VBW28" i="7" s="1"/>
  <c r="VBY28" i="7" s="1"/>
  <c r="VCA28" i="7" s="1"/>
  <c r="VCC28" i="7" s="1"/>
  <c r="VCE28" i="7" s="1"/>
  <c r="VCG28" i="7" s="1"/>
  <c r="VCI28" i="7" s="1"/>
  <c r="VCK28" i="7" s="1"/>
  <c r="VCM28" i="7" s="1"/>
  <c r="VCO28" i="7" s="1"/>
  <c r="VCQ28" i="7" s="1"/>
  <c r="VCS28" i="7" s="1"/>
  <c r="VCU28" i="7" s="1"/>
  <c r="VCW28" i="7" s="1"/>
  <c r="VCY28" i="7" s="1"/>
  <c r="VDA28" i="7" s="1"/>
  <c r="VDC28" i="7" s="1"/>
  <c r="VDE28" i="7" s="1"/>
  <c r="VDG28" i="7" s="1"/>
  <c r="VDI28" i="7" s="1"/>
  <c r="VDK28" i="7" s="1"/>
  <c r="VDM28" i="7" s="1"/>
  <c r="VDO28" i="7" s="1"/>
  <c r="VDQ28" i="7" s="1"/>
  <c r="VDS28" i="7" s="1"/>
  <c r="VDU28" i="7" s="1"/>
  <c r="VDW28" i="7" s="1"/>
  <c r="VDY28" i="7" s="1"/>
  <c r="VEA28" i="7" s="1"/>
  <c r="VEC28" i="7" s="1"/>
  <c r="VEE28" i="7" s="1"/>
  <c r="VEG28" i="7" s="1"/>
  <c r="VEI28" i="7" s="1"/>
  <c r="VEK28" i="7" s="1"/>
  <c r="VEM28" i="7" s="1"/>
  <c r="VEO28" i="7" s="1"/>
  <c r="VEQ28" i="7" s="1"/>
  <c r="VES28" i="7" s="1"/>
  <c r="VEU28" i="7" s="1"/>
  <c r="VEW28" i="7" s="1"/>
  <c r="VEY28" i="7" s="1"/>
  <c r="VFA28" i="7" s="1"/>
  <c r="VFC28" i="7" s="1"/>
  <c r="VFE28" i="7" s="1"/>
  <c r="VFG28" i="7" s="1"/>
  <c r="VFI28" i="7" s="1"/>
  <c r="VFK28" i="7" s="1"/>
  <c r="VFM28" i="7" s="1"/>
  <c r="VFO28" i="7" s="1"/>
  <c r="VFQ28" i="7" s="1"/>
  <c r="VFS28" i="7" s="1"/>
  <c r="VFU28" i="7" s="1"/>
  <c r="VFW28" i="7" s="1"/>
  <c r="VFY28" i="7" s="1"/>
  <c r="VGA28" i="7" s="1"/>
  <c r="VGC28" i="7" s="1"/>
  <c r="VGE28" i="7" s="1"/>
  <c r="VGG28" i="7" s="1"/>
  <c r="VGI28" i="7" s="1"/>
  <c r="VGK28" i="7" s="1"/>
  <c r="VGM28" i="7" s="1"/>
  <c r="VGO28" i="7" s="1"/>
  <c r="VGQ28" i="7" s="1"/>
  <c r="VGS28" i="7" s="1"/>
  <c r="VGU28" i="7" s="1"/>
  <c r="VGW28" i="7" s="1"/>
  <c r="VGY28" i="7" s="1"/>
  <c r="VHA28" i="7" s="1"/>
  <c r="VHC28" i="7" s="1"/>
  <c r="VHE28" i="7" s="1"/>
  <c r="VHG28" i="7" s="1"/>
  <c r="VHI28" i="7" s="1"/>
  <c r="VHK28" i="7" s="1"/>
  <c r="VHM28" i="7" s="1"/>
  <c r="VHO28" i="7" s="1"/>
  <c r="VHQ28" i="7" s="1"/>
  <c r="VHS28" i="7" s="1"/>
  <c r="VHU28" i="7" s="1"/>
  <c r="VHW28" i="7" s="1"/>
  <c r="VHY28" i="7" s="1"/>
  <c r="VIA28" i="7" s="1"/>
  <c r="VIC28" i="7" s="1"/>
  <c r="VIE28" i="7" s="1"/>
  <c r="VIG28" i="7" s="1"/>
  <c r="VII28" i="7" s="1"/>
  <c r="VIK28" i="7" s="1"/>
  <c r="VIM28" i="7" s="1"/>
  <c r="VIO28" i="7" s="1"/>
  <c r="VIQ28" i="7" s="1"/>
  <c r="VIS28" i="7" s="1"/>
  <c r="VIU28" i="7" s="1"/>
  <c r="VIW28" i="7" s="1"/>
  <c r="VIY28" i="7" s="1"/>
  <c r="VJA28" i="7" s="1"/>
  <c r="VJC28" i="7" s="1"/>
  <c r="VJE28" i="7" s="1"/>
  <c r="VJG28" i="7" s="1"/>
  <c r="VJI28" i="7" s="1"/>
  <c r="VJK28" i="7" s="1"/>
  <c r="VJM28" i="7" s="1"/>
  <c r="VJO28" i="7" s="1"/>
  <c r="VJQ28" i="7" s="1"/>
  <c r="VJS28" i="7" s="1"/>
  <c r="VJU28" i="7" s="1"/>
  <c r="VJW28" i="7" s="1"/>
  <c r="VJY28" i="7" s="1"/>
  <c r="VKA28" i="7" s="1"/>
  <c r="VKC28" i="7" s="1"/>
  <c r="VKE28" i="7" s="1"/>
  <c r="VKG28" i="7" s="1"/>
  <c r="VKI28" i="7" s="1"/>
  <c r="VKK28" i="7" s="1"/>
  <c r="VKM28" i="7" s="1"/>
  <c r="VKO28" i="7" s="1"/>
  <c r="VKQ28" i="7" s="1"/>
  <c r="VKS28" i="7" s="1"/>
  <c r="VKU28" i="7" s="1"/>
  <c r="VKW28" i="7" s="1"/>
  <c r="VKY28" i="7" s="1"/>
  <c r="VLA28" i="7" s="1"/>
  <c r="VLC28" i="7" s="1"/>
  <c r="VLE28" i="7" s="1"/>
  <c r="VLG28" i="7" s="1"/>
  <c r="VLI28" i="7" s="1"/>
  <c r="VLK28" i="7" s="1"/>
  <c r="VLM28" i="7" s="1"/>
  <c r="VLO28" i="7" s="1"/>
  <c r="VLQ28" i="7" s="1"/>
  <c r="VLS28" i="7" s="1"/>
  <c r="VLU28" i="7" s="1"/>
  <c r="VLW28" i="7" s="1"/>
  <c r="VLY28" i="7" s="1"/>
  <c r="VMA28" i="7" s="1"/>
  <c r="VMC28" i="7" s="1"/>
  <c r="VME28" i="7" s="1"/>
  <c r="VMG28" i="7" s="1"/>
  <c r="VMI28" i="7" s="1"/>
  <c r="VMK28" i="7" s="1"/>
  <c r="VMM28" i="7" s="1"/>
  <c r="VMO28" i="7" s="1"/>
  <c r="VMQ28" i="7" s="1"/>
  <c r="VMS28" i="7" s="1"/>
  <c r="VMU28" i="7" s="1"/>
  <c r="VMW28" i="7" s="1"/>
  <c r="VMY28" i="7" s="1"/>
  <c r="VNA28" i="7" s="1"/>
  <c r="VNC28" i="7" s="1"/>
  <c r="VNE28" i="7" s="1"/>
  <c r="VNG28" i="7" s="1"/>
  <c r="VNI28" i="7" s="1"/>
  <c r="VNK28" i="7" s="1"/>
  <c r="VNM28" i="7" s="1"/>
  <c r="VNO28" i="7" s="1"/>
  <c r="VNQ28" i="7" s="1"/>
  <c r="VNS28" i="7" s="1"/>
  <c r="VNU28" i="7" s="1"/>
  <c r="VNW28" i="7" s="1"/>
  <c r="VNY28" i="7" s="1"/>
  <c r="VOA28" i="7" s="1"/>
  <c r="VOC28" i="7" s="1"/>
  <c r="VOE28" i="7" s="1"/>
  <c r="VOG28" i="7" s="1"/>
  <c r="VOI28" i="7" s="1"/>
  <c r="VOK28" i="7" s="1"/>
  <c r="VOM28" i="7" s="1"/>
  <c r="VOO28" i="7" s="1"/>
  <c r="VOQ28" i="7" s="1"/>
  <c r="VOS28" i="7" s="1"/>
  <c r="VOU28" i="7" s="1"/>
  <c r="VOW28" i="7" s="1"/>
  <c r="VOY28" i="7" s="1"/>
  <c r="VPA28" i="7" s="1"/>
  <c r="VPC28" i="7" s="1"/>
  <c r="VPE28" i="7" s="1"/>
  <c r="VPG28" i="7" s="1"/>
  <c r="VPI28" i="7" s="1"/>
  <c r="VPK28" i="7" s="1"/>
  <c r="VPM28" i="7" s="1"/>
  <c r="VPO28" i="7" s="1"/>
  <c r="VPQ28" i="7" s="1"/>
  <c r="VPS28" i="7" s="1"/>
  <c r="VPU28" i="7" s="1"/>
  <c r="VPW28" i="7" s="1"/>
  <c r="VPY28" i="7" s="1"/>
  <c r="VQA28" i="7" s="1"/>
  <c r="VQC28" i="7" s="1"/>
  <c r="VQE28" i="7" s="1"/>
  <c r="VQG28" i="7" s="1"/>
  <c r="VQI28" i="7" s="1"/>
  <c r="VQK28" i="7" s="1"/>
  <c r="VQM28" i="7" s="1"/>
  <c r="VQO28" i="7" s="1"/>
  <c r="VQQ28" i="7" s="1"/>
  <c r="VQS28" i="7" s="1"/>
  <c r="VQU28" i="7" s="1"/>
  <c r="VQW28" i="7" s="1"/>
  <c r="VQY28" i="7" s="1"/>
  <c r="VRA28" i="7" s="1"/>
  <c r="VRC28" i="7" s="1"/>
  <c r="VRE28" i="7" s="1"/>
  <c r="VRG28" i="7" s="1"/>
  <c r="VRI28" i="7" s="1"/>
  <c r="VRK28" i="7" s="1"/>
  <c r="VRM28" i="7" s="1"/>
  <c r="VRO28" i="7" s="1"/>
  <c r="VRQ28" i="7" s="1"/>
  <c r="VRS28" i="7" s="1"/>
  <c r="VRU28" i="7" s="1"/>
  <c r="VRW28" i="7" s="1"/>
  <c r="VRY28" i="7" s="1"/>
  <c r="VSA28" i="7" s="1"/>
  <c r="VSC28" i="7" s="1"/>
  <c r="VSE28" i="7" s="1"/>
  <c r="VSG28" i="7" s="1"/>
  <c r="VSI28" i="7" s="1"/>
  <c r="VSK28" i="7" s="1"/>
  <c r="VSM28" i="7" s="1"/>
  <c r="VSO28" i="7" s="1"/>
  <c r="VSQ28" i="7" s="1"/>
  <c r="VSS28" i="7" s="1"/>
  <c r="VSU28" i="7" s="1"/>
  <c r="VSW28" i="7" s="1"/>
  <c r="VSY28" i="7" s="1"/>
  <c r="VTA28" i="7" s="1"/>
  <c r="VTC28" i="7" s="1"/>
  <c r="VTE28" i="7" s="1"/>
  <c r="VTG28" i="7" s="1"/>
  <c r="VTI28" i="7" s="1"/>
  <c r="VTK28" i="7" s="1"/>
  <c r="VTM28" i="7" s="1"/>
  <c r="VTO28" i="7" s="1"/>
  <c r="VTQ28" i="7" s="1"/>
  <c r="VTS28" i="7" s="1"/>
  <c r="VTU28" i="7" s="1"/>
  <c r="VTW28" i="7" s="1"/>
  <c r="VTY28" i="7" s="1"/>
  <c r="VUA28" i="7" s="1"/>
  <c r="VUC28" i="7" s="1"/>
  <c r="VUE28" i="7" s="1"/>
  <c r="VUG28" i="7" s="1"/>
  <c r="VUI28" i="7" s="1"/>
  <c r="VUK28" i="7" s="1"/>
  <c r="VUM28" i="7" s="1"/>
  <c r="VUO28" i="7" s="1"/>
  <c r="VUQ28" i="7" s="1"/>
  <c r="VUS28" i="7" s="1"/>
  <c r="VUU28" i="7" s="1"/>
  <c r="VUW28" i="7" s="1"/>
  <c r="VUY28" i="7" s="1"/>
  <c r="VVA28" i="7" s="1"/>
  <c r="VVC28" i="7" s="1"/>
  <c r="VVE28" i="7" s="1"/>
  <c r="VVG28" i="7" s="1"/>
  <c r="VVI28" i="7" s="1"/>
  <c r="VVK28" i="7" s="1"/>
  <c r="VVM28" i="7" s="1"/>
  <c r="VVO28" i="7" s="1"/>
  <c r="VVQ28" i="7" s="1"/>
  <c r="VVS28" i="7" s="1"/>
  <c r="VVU28" i="7" s="1"/>
  <c r="VVW28" i="7" s="1"/>
  <c r="VVY28" i="7" s="1"/>
  <c r="VWA28" i="7" s="1"/>
  <c r="VWC28" i="7" s="1"/>
  <c r="VWE28" i="7" s="1"/>
  <c r="VWG28" i="7" s="1"/>
  <c r="VWI28" i="7" s="1"/>
  <c r="VWK28" i="7" s="1"/>
  <c r="VWM28" i="7" s="1"/>
  <c r="VWO28" i="7" s="1"/>
  <c r="VWQ28" i="7" s="1"/>
  <c r="VWS28" i="7" s="1"/>
  <c r="VWU28" i="7" s="1"/>
  <c r="VWW28" i="7" s="1"/>
  <c r="VWY28" i="7" s="1"/>
  <c r="VXA28" i="7" s="1"/>
  <c r="VXC28" i="7" s="1"/>
  <c r="VXE28" i="7" s="1"/>
  <c r="VXG28" i="7" s="1"/>
  <c r="VXI28" i="7" s="1"/>
  <c r="VXK28" i="7" s="1"/>
  <c r="VXM28" i="7" s="1"/>
  <c r="VXO28" i="7" s="1"/>
  <c r="VXQ28" i="7" s="1"/>
  <c r="VXS28" i="7" s="1"/>
  <c r="VXU28" i="7" s="1"/>
  <c r="VXW28" i="7" s="1"/>
  <c r="VXY28" i="7" s="1"/>
  <c r="VYA28" i="7" s="1"/>
  <c r="VYC28" i="7" s="1"/>
  <c r="VYE28" i="7" s="1"/>
  <c r="VYG28" i="7" s="1"/>
  <c r="VYI28" i="7" s="1"/>
  <c r="VYK28" i="7" s="1"/>
  <c r="VYM28" i="7" s="1"/>
  <c r="VYO28" i="7" s="1"/>
  <c r="VYQ28" i="7" s="1"/>
  <c r="VYS28" i="7" s="1"/>
  <c r="VYU28" i="7" s="1"/>
  <c r="VYW28" i="7" s="1"/>
  <c r="VYY28" i="7" s="1"/>
  <c r="VZA28" i="7" s="1"/>
  <c r="VZC28" i="7" s="1"/>
  <c r="VZE28" i="7" s="1"/>
  <c r="VZG28" i="7" s="1"/>
  <c r="VZI28" i="7" s="1"/>
  <c r="VZK28" i="7" s="1"/>
  <c r="VZM28" i="7" s="1"/>
  <c r="VZO28" i="7" s="1"/>
  <c r="VZQ28" i="7" s="1"/>
  <c r="VZS28" i="7" s="1"/>
  <c r="VZU28" i="7" s="1"/>
  <c r="VZW28" i="7" s="1"/>
  <c r="VZY28" i="7" s="1"/>
  <c r="WAA28" i="7" s="1"/>
  <c r="WAC28" i="7" s="1"/>
  <c r="WAE28" i="7" s="1"/>
  <c r="WAG28" i="7" s="1"/>
  <c r="WAI28" i="7" s="1"/>
  <c r="WAK28" i="7" s="1"/>
  <c r="WAM28" i="7" s="1"/>
  <c r="WAO28" i="7" s="1"/>
  <c r="WAQ28" i="7" s="1"/>
  <c r="WAS28" i="7" s="1"/>
  <c r="WAU28" i="7" s="1"/>
  <c r="WAW28" i="7" s="1"/>
  <c r="WAY28" i="7" s="1"/>
  <c r="WBA28" i="7" s="1"/>
  <c r="WBC28" i="7" s="1"/>
  <c r="WBE28" i="7" s="1"/>
  <c r="WBG28" i="7" s="1"/>
  <c r="WBI28" i="7" s="1"/>
  <c r="WBK28" i="7" s="1"/>
  <c r="WBM28" i="7" s="1"/>
  <c r="WBO28" i="7" s="1"/>
  <c r="WBQ28" i="7" s="1"/>
  <c r="WBS28" i="7" s="1"/>
  <c r="WBU28" i="7" s="1"/>
  <c r="WBW28" i="7" s="1"/>
  <c r="WBY28" i="7" s="1"/>
  <c r="WCA28" i="7" s="1"/>
  <c r="WCC28" i="7" s="1"/>
  <c r="WCE28" i="7" s="1"/>
  <c r="WCG28" i="7" s="1"/>
  <c r="WCI28" i="7" s="1"/>
  <c r="WCK28" i="7" s="1"/>
  <c r="WCM28" i="7" s="1"/>
  <c r="WCO28" i="7" s="1"/>
  <c r="WCQ28" i="7" s="1"/>
  <c r="WCS28" i="7" s="1"/>
  <c r="WCU28" i="7" s="1"/>
  <c r="WCW28" i="7" s="1"/>
  <c r="WCY28" i="7" s="1"/>
  <c r="WDA28" i="7" s="1"/>
  <c r="WDC28" i="7" s="1"/>
  <c r="WDE28" i="7" s="1"/>
  <c r="WDG28" i="7" s="1"/>
  <c r="WDI28" i="7" s="1"/>
  <c r="WDK28" i="7" s="1"/>
  <c r="WDM28" i="7" s="1"/>
  <c r="WDO28" i="7" s="1"/>
  <c r="WDQ28" i="7" s="1"/>
  <c r="WDS28" i="7" s="1"/>
  <c r="WDU28" i="7" s="1"/>
  <c r="WDW28" i="7" s="1"/>
  <c r="WDY28" i="7" s="1"/>
  <c r="WEA28" i="7" s="1"/>
  <c r="WEC28" i="7" s="1"/>
  <c r="WEE28" i="7" s="1"/>
  <c r="WEG28" i="7" s="1"/>
  <c r="WEI28" i="7" s="1"/>
  <c r="WEK28" i="7" s="1"/>
  <c r="WEM28" i="7" s="1"/>
  <c r="WEO28" i="7" s="1"/>
  <c r="WEQ28" i="7" s="1"/>
  <c r="WES28" i="7" s="1"/>
  <c r="WEU28" i="7" s="1"/>
  <c r="WEW28" i="7" s="1"/>
  <c r="WEY28" i="7" s="1"/>
  <c r="WFA28" i="7" s="1"/>
  <c r="WFC28" i="7" s="1"/>
  <c r="WFE28" i="7" s="1"/>
  <c r="WFG28" i="7" s="1"/>
  <c r="WFI28" i="7" s="1"/>
  <c r="WFK28" i="7" s="1"/>
  <c r="WFM28" i="7" s="1"/>
  <c r="WFO28" i="7" s="1"/>
  <c r="WFQ28" i="7" s="1"/>
  <c r="WFS28" i="7" s="1"/>
  <c r="WFU28" i="7" s="1"/>
  <c r="WFW28" i="7" s="1"/>
  <c r="WFY28" i="7" s="1"/>
  <c r="WGA28" i="7" s="1"/>
  <c r="WGC28" i="7" s="1"/>
  <c r="WGE28" i="7" s="1"/>
  <c r="WGG28" i="7" s="1"/>
  <c r="WGI28" i="7" s="1"/>
  <c r="WGK28" i="7" s="1"/>
  <c r="WGM28" i="7" s="1"/>
  <c r="WGO28" i="7" s="1"/>
  <c r="WGQ28" i="7" s="1"/>
  <c r="WGS28" i="7" s="1"/>
  <c r="WGU28" i="7" s="1"/>
  <c r="WGW28" i="7" s="1"/>
  <c r="WGY28" i="7" s="1"/>
  <c r="WHA28" i="7" s="1"/>
  <c r="WHC28" i="7" s="1"/>
  <c r="WHE28" i="7" s="1"/>
  <c r="WHG28" i="7" s="1"/>
  <c r="WHI28" i="7" s="1"/>
  <c r="WHK28" i="7" s="1"/>
  <c r="WHM28" i="7" s="1"/>
  <c r="WHO28" i="7" s="1"/>
  <c r="WHQ28" i="7" s="1"/>
  <c r="WHS28" i="7" s="1"/>
  <c r="WHU28" i="7" s="1"/>
  <c r="WHW28" i="7" s="1"/>
  <c r="WHY28" i="7" s="1"/>
  <c r="WIA28" i="7" s="1"/>
  <c r="WIC28" i="7" s="1"/>
  <c r="WIE28" i="7" s="1"/>
  <c r="WIG28" i="7" s="1"/>
  <c r="WII28" i="7" s="1"/>
  <c r="WIK28" i="7" s="1"/>
  <c r="WIM28" i="7" s="1"/>
  <c r="WIO28" i="7" s="1"/>
  <c r="WIQ28" i="7" s="1"/>
  <c r="WIS28" i="7" s="1"/>
  <c r="WIU28" i="7" s="1"/>
  <c r="WIW28" i="7" s="1"/>
  <c r="WIY28" i="7" s="1"/>
  <c r="WJA28" i="7" s="1"/>
  <c r="WJC28" i="7" s="1"/>
  <c r="WJE28" i="7" s="1"/>
  <c r="WJG28" i="7" s="1"/>
  <c r="WJI28" i="7" s="1"/>
  <c r="WJK28" i="7" s="1"/>
  <c r="WJM28" i="7" s="1"/>
  <c r="WJO28" i="7" s="1"/>
  <c r="WJQ28" i="7" s="1"/>
  <c r="WJS28" i="7" s="1"/>
  <c r="WJU28" i="7" s="1"/>
  <c r="WJW28" i="7" s="1"/>
  <c r="WJY28" i="7" s="1"/>
  <c r="WKA28" i="7" s="1"/>
  <c r="WKC28" i="7" s="1"/>
  <c r="WKE28" i="7" s="1"/>
  <c r="WKG28" i="7" s="1"/>
  <c r="WKI28" i="7" s="1"/>
  <c r="WKK28" i="7" s="1"/>
  <c r="WKM28" i="7" s="1"/>
  <c r="WKO28" i="7" s="1"/>
  <c r="WKQ28" i="7" s="1"/>
  <c r="WKS28" i="7" s="1"/>
  <c r="WKU28" i="7" s="1"/>
  <c r="WKW28" i="7" s="1"/>
  <c r="WKY28" i="7" s="1"/>
  <c r="WLA28" i="7" s="1"/>
  <c r="WLC28" i="7" s="1"/>
  <c r="WLE28" i="7" s="1"/>
  <c r="WLG28" i="7" s="1"/>
  <c r="WLI28" i="7" s="1"/>
  <c r="WLK28" i="7" s="1"/>
  <c r="WLM28" i="7" s="1"/>
  <c r="WLO28" i="7" s="1"/>
  <c r="WLQ28" i="7" s="1"/>
  <c r="WLS28" i="7" s="1"/>
  <c r="WLU28" i="7" s="1"/>
  <c r="WLW28" i="7" s="1"/>
  <c r="WLY28" i="7" s="1"/>
  <c r="WMA28" i="7" s="1"/>
  <c r="WMC28" i="7" s="1"/>
  <c r="WME28" i="7" s="1"/>
  <c r="WMG28" i="7" s="1"/>
  <c r="WMI28" i="7" s="1"/>
  <c r="WMK28" i="7" s="1"/>
  <c r="WMM28" i="7" s="1"/>
  <c r="WMO28" i="7" s="1"/>
  <c r="WMQ28" i="7" s="1"/>
  <c r="WMS28" i="7" s="1"/>
  <c r="WMU28" i="7" s="1"/>
  <c r="WMW28" i="7" s="1"/>
  <c r="WMY28" i="7" s="1"/>
  <c r="WNA28" i="7" s="1"/>
  <c r="WNC28" i="7" s="1"/>
  <c r="WNE28" i="7" s="1"/>
  <c r="WNG28" i="7" s="1"/>
  <c r="WNI28" i="7" s="1"/>
  <c r="WNK28" i="7" s="1"/>
  <c r="WNM28" i="7" s="1"/>
  <c r="WNO28" i="7" s="1"/>
  <c r="WNQ28" i="7" s="1"/>
  <c r="WNS28" i="7" s="1"/>
  <c r="WNU28" i="7" s="1"/>
  <c r="WNW28" i="7" s="1"/>
  <c r="WNY28" i="7" s="1"/>
  <c r="WOA28" i="7" s="1"/>
  <c r="WOC28" i="7" s="1"/>
  <c r="WOE28" i="7" s="1"/>
  <c r="WOG28" i="7" s="1"/>
  <c r="WOI28" i="7" s="1"/>
  <c r="WOK28" i="7" s="1"/>
  <c r="WOM28" i="7" s="1"/>
  <c r="WOO28" i="7" s="1"/>
  <c r="WOQ28" i="7" s="1"/>
  <c r="WOS28" i="7" s="1"/>
  <c r="WOU28" i="7" s="1"/>
  <c r="WOW28" i="7" s="1"/>
  <c r="WOY28" i="7" s="1"/>
  <c r="WPA28" i="7" s="1"/>
  <c r="WPC28" i="7" s="1"/>
  <c r="WPE28" i="7" s="1"/>
  <c r="WPG28" i="7" s="1"/>
  <c r="WPI28" i="7" s="1"/>
  <c r="WPK28" i="7" s="1"/>
  <c r="WPM28" i="7" s="1"/>
  <c r="WPO28" i="7" s="1"/>
  <c r="WPQ28" i="7" s="1"/>
  <c r="WPS28" i="7" s="1"/>
  <c r="WPU28" i="7" s="1"/>
  <c r="WPW28" i="7" s="1"/>
  <c r="WPY28" i="7" s="1"/>
  <c r="WQA28" i="7" s="1"/>
  <c r="WQC28" i="7" s="1"/>
  <c r="WQE28" i="7" s="1"/>
  <c r="WQG28" i="7" s="1"/>
  <c r="WQI28" i="7" s="1"/>
  <c r="WQK28" i="7" s="1"/>
  <c r="WQM28" i="7" s="1"/>
  <c r="WQO28" i="7" s="1"/>
  <c r="WQQ28" i="7" s="1"/>
  <c r="WQS28" i="7" s="1"/>
  <c r="WQU28" i="7" s="1"/>
  <c r="WQW28" i="7" s="1"/>
  <c r="WQY28" i="7" s="1"/>
  <c r="WRA28" i="7" s="1"/>
  <c r="WRC28" i="7" s="1"/>
  <c r="WRE28" i="7" s="1"/>
  <c r="WRG28" i="7" s="1"/>
  <c r="WRI28" i="7" s="1"/>
  <c r="WRK28" i="7" s="1"/>
  <c r="WRM28" i="7" s="1"/>
  <c r="WRO28" i="7" s="1"/>
  <c r="WRQ28" i="7" s="1"/>
  <c r="WRS28" i="7" s="1"/>
  <c r="WRU28" i="7" s="1"/>
  <c r="WRW28" i="7" s="1"/>
  <c r="WRY28" i="7" s="1"/>
  <c r="WSA28" i="7" s="1"/>
  <c r="WSC28" i="7" s="1"/>
  <c r="WSE28" i="7" s="1"/>
  <c r="WSG28" i="7" s="1"/>
  <c r="WSI28" i="7" s="1"/>
  <c r="WSK28" i="7" s="1"/>
  <c r="WSM28" i="7" s="1"/>
  <c r="WSO28" i="7" s="1"/>
  <c r="WSQ28" i="7" s="1"/>
  <c r="WSS28" i="7" s="1"/>
  <c r="WSU28" i="7" s="1"/>
  <c r="WSW28" i="7" s="1"/>
  <c r="WSY28" i="7" s="1"/>
  <c r="WTA28" i="7" s="1"/>
  <c r="WTC28" i="7" s="1"/>
  <c r="WTE28" i="7" s="1"/>
  <c r="WTG28" i="7" s="1"/>
  <c r="WTI28" i="7" s="1"/>
  <c r="WTK28" i="7" s="1"/>
  <c r="WTM28" i="7" s="1"/>
  <c r="WTO28" i="7" s="1"/>
  <c r="WTQ28" i="7" s="1"/>
  <c r="WTS28" i="7" s="1"/>
  <c r="WTU28" i="7" s="1"/>
  <c r="WTW28" i="7" s="1"/>
  <c r="WTY28" i="7" s="1"/>
  <c r="WUA28" i="7" s="1"/>
  <c r="WUC28" i="7" s="1"/>
  <c r="WUE28" i="7" s="1"/>
  <c r="WUG28" i="7" s="1"/>
  <c r="WUI28" i="7" s="1"/>
  <c r="WUK28" i="7" s="1"/>
  <c r="WUM28" i="7" s="1"/>
  <c r="WUO28" i="7" s="1"/>
  <c r="WUQ28" i="7" s="1"/>
  <c r="WUS28" i="7" s="1"/>
  <c r="WUU28" i="7" s="1"/>
  <c r="WUW28" i="7" s="1"/>
  <c r="WUY28" i="7" s="1"/>
  <c r="WVA28" i="7" s="1"/>
  <c r="WVC28" i="7" s="1"/>
  <c r="WVE28" i="7" s="1"/>
  <c r="WVG28" i="7" s="1"/>
  <c r="WVI28" i="7" s="1"/>
  <c r="WVK28" i="7" s="1"/>
  <c r="WVM28" i="7" s="1"/>
  <c r="WVO28" i="7" s="1"/>
  <c r="WVQ28" i="7" s="1"/>
  <c r="WVS28" i="7" s="1"/>
  <c r="WVU28" i="7" s="1"/>
  <c r="WVW28" i="7" s="1"/>
  <c r="WVY28" i="7" s="1"/>
  <c r="WWA28" i="7" s="1"/>
  <c r="WWC28" i="7" s="1"/>
  <c r="WWE28" i="7" s="1"/>
  <c r="WWG28" i="7" s="1"/>
  <c r="WWI28" i="7" s="1"/>
  <c r="WWK28" i="7" s="1"/>
  <c r="WWM28" i="7" s="1"/>
  <c r="WWO28" i="7" s="1"/>
  <c r="WWQ28" i="7" s="1"/>
  <c r="WWS28" i="7" s="1"/>
  <c r="WWU28" i="7" s="1"/>
  <c r="WWW28" i="7" s="1"/>
  <c r="WWY28" i="7" s="1"/>
  <c r="WXA28" i="7" s="1"/>
  <c r="WXC28" i="7" s="1"/>
  <c r="WXE28" i="7" s="1"/>
  <c r="WXG28" i="7" s="1"/>
  <c r="WXI28" i="7" s="1"/>
  <c r="WXK28" i="7" s="1"/>
  <c r="WXM28" i="7" s="1"/>
  <c r="WXO28" i="7" s="1"/>
  <c r="WXQ28" i="7" s="1"/>
  <c r="WXS28" i="7" s="1"/>
  <c r="WXU28" i="7" s="1"/>
  <c r="WXW28" i="7" s="1"/>
  <c r="WXY28" i="7" s="1"/>
  <c r="WYA28" i="7" s="1"/>
  <c r="WYC28" i="7" s="1"/>
  <c r="WYE28" i="7" s="1"/>
  <c r="WYG28" i="7" s="1"/>
  <c r="WYI28" i="7" s="1"/>
  <c r="WYK28" i="7" s="1"/>
  <c r="WYM28" i="7" s="1"/>
  <c r="WYO28" i="7" s="1"/>
  <c r="WYQ28" i="7" s="1"/>
  <c r="WYS28" i="7" s="1"/>
  <c r="WYU28" i="7" s="1"/>
  <c r="WYW28" i="7" s="1"/>
  <c r="WYY28" i="7" s="1"/>
  <c r="WZA28" i="7" s="1"/>
  <c r="WZC28" i="7" s="1"/>
  <c r="WZE28" i="7" s="1"/>
  <c r="WZG28" i="7" s="1"/>
  <c r="WZI28" i="7" s="1"/>
  <c r="WZK28" i="7" s="1"/>
  <c r="WZM28" i="7" s="1"/>
  <c r="WZO28" i="7" s="1"/>
  <c r="WZQ28" i="7" s="1"/>
  <c r="WZS28" i="7" s="1"/>
  <c r="WZU28" i="7" s="1"/>
  <c r="WZW28" i="7" s="1"/>
  <c r="WZY28" i="7" s="1"/>
  <c r="XAA28" i="7" s="1"/>
  <c r="XAC28" i="7" s="1"/>
  <c r="XAE28" i="7" s="1"/>
  <c r="XAG28" i="7" s="1"/>
  <c r="XAI28" i="7" s="1"/>
  <c r="XAK28" i="7" s="1"/>
  <c r="XAM28" i="7" s="1"/>
  <c r="XAO28" i="7" s="1"/>
  <c r="XAQ28" i="7" s="1"/>
  <c r="XAS28" i="7" s="1"/>
  <c r="XAU28" i="7" s="1"/>
  <c r="XAW28" i="7" s="1"/>
  <c r="XAY28" i="7" s="1"/>
  <c r="XBA28" i="7" s="1"/>
  <c r="XBC28" i="7" s="1"/>
  <c r="XBE28" i="7" s="1"/>
  <c r="XBG28" i="7" s="1"/>
  <c r="XBI28" i="7" s="1"/>
  <c r="XBK28" i="7" s="1"/>
  <c r="XBM28" i="7" s="1"/>
  <c r="XBO28" i="7" s="1"/>
  <c r="XBQ28" i="7" s="1"/>
  <c r="XBS28" i="7" s="1"/>
  <c r="XBU28" i="7" s="1"/>
  <c r="XBW28" i="7" s="1"/>
  <c r="XBY28" i="7" s="1"/>
  <c r="XCA28" i="7" s="1"/>
  <c r="XCC28" i="7" s="1"/>
  <c r="XCE28" i="7" s="1"/>
  <c r="XCG28" i="7" s="1"/>
  <c r="XCI28" i="7" s="1"/>
  <c r="XCK28" i="7" s="1"/>
  <c r="XCM28" i="7" s="1"/>
  <c r="XCO28" i="7" s="1"/>
  <c r="XCQ28" i="7" s="1"/>
  <c r="XCS28" i="7" s="1"/>
  <c r="XCU28" i="7" s="1"/>
  <c r="XCW28" i="7" s="1"/>
  <c r="XCY28" i="7" s="1"/>
  <c r="XDA28" i="7" s="1"/>
  <c r="XDC28" i="7" s="1"/>
  <c r="XDE28" i="7" s="1"/>
  <c r="XDG28" i="7" s="1"/>
  <c r="XDI28" i="7" s="1"/>
  <c r="XDK28" i="7" s="1"/>
  <c r="XDM28" i="7" s="1"/>
  <c r="XDO28" i="7" s="1"/>
  <c r="XDQ28" i="7" s="1"/>
  <c r="XDS28" i="7" s="1"/>
  <c r="XDU28" i="7" s="1"/>
  <c r="XDW28" i="7" s="1"/>
  <c r="XDY28" i="7" s="1"/>
  <c r="XEA28" i="7" s="1"/>
  <c r="XEC28" i="7" s="1"/>
  <c r="XEE28" i="7" s="1"/>
  <c r="XEG28" i="7" s="1"/>
  <c r="XEI28" i="7" s="1"/>
  <c r="XEK28" i="7" s="1"/>
  <c r="XEM28" i="7" s="1"/>
  <c r="XEO28" i="7" s="1"/>
  <c r="XEQ28" i="7" s="1"/>
  <c r="XES28" i="7" s="1"/>
  <c r="XEU28" i="7" s="1"/>
  <c r="XEW28" i="7" s="1"/>
  <c r="XEY28" i="7" s="1"/>
  <c r="XFA28" i="7" s="1"/>
  <c r="XFC28" i="7" s="1"/>
  <c r="E29" i="7"/>
  <c r="G29" i="7" s="1"/>
  <c r="I29" i="7" s="1"/>
  <c r="K29" i="7" s="1"/>
  <c r="M29" i="7" s="1"/>
  <c r="O29" i="7" s="1"/>
  <c r="Q29" i="7" s="1"/>
  <c r="S29" i="7" s="1"/>
  <c r="U29" i="7" s="1"/>
  <c r="W29" i="7" s="1"/>
  <c r="Y29" i="7" s="1"/>
  <c r="AA29" i="7" s="1"/>
  <c r="AC29" i="7" s="1"/>
  <c r="AE29" i="7" s="1"/>
  <c r="AG29" i="7" s="1"/>
  <c r="W6" i="7" l="1"/>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Y6" i="7" l="1"/>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11" i="20" l="1"/>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6" i="7" l="1"/>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AA52" i="7" l="1"/>
  <c r="BG728" i="3"/>
  <c r="BH718" i="3" s="1"/>
  <c r="BI718" i="3" s="1"/>
  <c r="E5" i="21"/>
  <c r="AC52" i="7" l="1"/>
  <c r="AE6" i="7"/>
  <c r="BH717" i="3"/>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G6" i="7" l="1"/>
  <c r="AB228" i="20"/>
  <c r="AB230" i="20" s="1"/>
  <c r="AB216" i="20"/>
  <c r="AB215" i="20"/>
  <c r="AB214" i="20"/>
  <c r="AB213" i="20"/>
  <c r="AB212" i="20"/>
  <c r="AB211" i="20"/>
  <c r="AB210" i="20"/>
  <c r="AB209" i="20"/>
  <c r="AB208" i="20"/>
  <c r="AB207" i="20"/>
  <c r="AE52" i="7" l="1"/>
  <c r="AB217" i="20"/>
  <c r="AB233" i="20" l="1"/>
  <c r="AB235" i="20" s="1"/>
  <c r="AB237" i="20" s="1"/>
  <c r="AB243" i="20" s="1"/>
  <c r="AD192" i="20" s="1"/>
  <c r="AG52" i="7" l="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91" i="4"/>
  <c r="S91" i="4" s="1"/>
  <c r="T25" i="15"/>
  <c r="AI7" i="15" s="1"/>
  <c r="AG440" i="3"/>
  <c r="AG443" i="3"/>
  <c r="B59"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AD68" i="15"/>
  <c r="F5" i="8"/>
  <c r="F6" i="8"/>
  <c r="F7" i="8"/>
  <c r="F8" i="8"/>
  <c r="F9" i="8"/>
  <c r="F10" i="8"/>
  <c r="F11" i="8"/>
  <c r="F12" i="8"/>
  <c r="F13" i="8"/>
  <c r="F14" i="8"/>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53" i="13"/>
  <c r="F53" i="13" s="1"/>
  <c r="E50" i="13"/>
  <c r="F50" i="13" s="1"/>
  <c r="E49" i="13"/>
  <c r="F49" i="13" s="1"/>
  <c r="E48" i="13"/>
  <c r="F48" i="13" s="1"/>
  <c r="E47" i="13"/>
  <c r="F47" i="13" s="1"/>
  <c r="E27" i="13"/>
  <c r="E25" i="13"/>
  <c r="E23" i="13"/>
  <c r="E22" i="13"/>
  <c r="E21" i="13"/>
  <c r="E20" i="13"/>
  <c r="E19" i="13"/>
  <c r="E18" i="13"/>
  <c r="E17" i="13"/>
  <c r="E15" i="13"/>
  <c r="E14" i="13"/>
  <c r="E13" i="13"/>
  <c r="B94" i="13"/>
  <c r="C94" i="13" s="1"/>
  <c r="B91" i="13"/>
  <c r="C91" i="13" s="1"/>
  <c r="B87" i="13"/>
  <c r="C87" i="13" s="1"/>
  <c r="B76" i="13"/>
  <c r="C76" i="13" s="1"/>
  <c r="B73" i="13"/>
  <c r="B72" i="13"/>
  <c r="B65" i="13"/>
  <c r="B60" i="13"/>
  <c r="B59" i="13"/>
  <c r="B57" i="13"/>
  <c r="B56" i="13"/>
  <c r="B53" i="13"/>
  <c r="C53" i="13" s="1"/>
  <c r="B52" i="13"/>
  <c r="C52" i="13" s="1"/>
  <c r="B50" i="13"/>
  <c r="C50" i="13" s="1"/>
  <c r="B48" i="13"/>
  <c r="C48" i="13" s="1"/>
  <c r="B47" i="13"/>
  <c r="C47" i="13" s="1"/>
  <c r="B34" i="13"/>
  <c r="C34" i="13" s="1"/>
  <c r="B27" i="13"/>
  <c r="B25" i="13"/>
  <c r="B23" i="13"/>
  <c r="B22" i="13"/>
  <c r="B21" i="13"/>
  <c r="B20" i="13"/>
  <c r="B19" i="13"/>
  <c r="B18" i="13"/>
  <c r="B17" i="13"/>
  <c r="B5" i="13"/>
  <c r="B7" i="13"/>
  <c r="B9"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4" i="4"/>
  <c r="S94" i="4" s="1"/>
  <c r="E94" i="13" s="1"/>
  <c r="F94" i="13" s="1"/>
  <c r="R87" i="4"/>
  <c r="S87" i="4" s="1"/>
  <c r="E87" i="13" s="1"/>
  <c r="R76" i="4"/>
  <c r="R72" i="4"/>
  <c r="R73" i="4"/>
  <c r="R65" i="4"/>
  <c r="S65" i="4" s="1"/>
  <c r="R60" i="4"/>
  <c r="R59" i="4"/>
  <c r="R57" i="4"/>
  <c r="R56" i="4"/>
  <c r="R53" i="4"/>
  <c r="R52" i="4"/>
  <c r="S52" i="4" s="1"/>
  <c r="E52" i="13" s="1"/>
  <c r="F52" i="13" s="1"/>
  <c r="R50" i="4"/>
  <c r="R48" i="4"/>
  <c r="R47" i="4"/>
  <c r="R34" i="4"/>
  <c r="S34" i="4" s="1"/>
  <c r="E34" i="13" s="1"/>
  <c r="F34" i="13" s="1"/>
  <c r="R27" i="4"/>
  <c r="R25" i="4"/>
  <c r="R23" i="4"/>
  <c r="R22" i="4"/>
  <c r="R21" i="4"/>
  <c r="R20" i="4"/>
  <c r="R19" i="4"/>
  <c r="R18" i="4"/>
  <c r="R17" i="4"/>
  <c r="R15" i="4"/>
  <c r="R14" i="4"/>
  <c r="R9" i="4"/>
  <c r="R7" i="4"/>
  <c r="R5" i="4"/>
  <c r="B6" i="11"/>
  <c r="C6" i="11"/>
  <c r="C8" i="11"/>
  <c r="B8" i="11"/>
  <c r="B10" i="11"/>
  <c r="C10" i="11"/>
  <c r="B15" i="11"/>
  <c r="C15" i="11"/>
  <c r="B16" i="11"/>
  <c r="C16" i="11"/>
  <c r="B18" i="11"/>
  <c r="C18" i="11"/>
  <c r="B19" i="11"/>
  <c r="C19" i="11"/>
  <c r="B20" i="11"/>
  <c r="C20" i="11"/>
  <c r="B21" i="11"/>
  <c r="C21" i="11"/>
  <c r="B22" i="11"/>
  <c r="C22" i="11"/>
  <c r="B23" i="11"/>
  <c r="C23" i="11"/>
  <c r="B24" i="11"/>
  <c r="B28" i="11"/>
  <c r="C28" i="11"/>
  <c r="B48" i="11"/>
  <c r="B49" i="11"/>
  <c r="B51" i="11"/>
  <c r="D51" i="11" s="1"/>
  <c r="B53" i="11"/>
  <c r="C48" i="11"/>
  <c r="C49" i="11"/>
  <c r="C51" i="11"/>
  <c r="C53" i="11"/>
  <c r="B57" i="11"/>
  <c r="C57" i="11"/>
  <c r="B58" i="11"/>
  <c r="C58" i="11"/>
  <c r="B60" i="11"/>
  <c r="C60" i="11"/>
  <c r="B61" i="11"/>
  <c r="C61" i="11"/>
  <c r="B66" i="11"/>
  <c r="C66" i="11"/>
  <c r="B73" i="11"/>
  <c r="C73" i="11"/>
  <c r="B74" i="11"/>
  <c r="C74" i="11"/>
  <c r="B77" i="11"/>
  <c r="C77" i="11"/>
  <c r="A4" i="8"/>
  <c r="F4" i="8"/>
  <c r="A5" i="8"/>
  <c r="H5" i="8"/>
  <c r="I5" i="8" s="1"/>
  <c r="A6" i="8"/>
  <c r="H6" i="8"/>
  <c r="I6" i="8"/>
  <c r="A7" i="8"/>
  <c r="H7" i="8"/>
  <c r="I7" i="8"/>
  <c r="A8" i="8"/>
  <c r="H8" i="8"/>
  <c r="I8" i="8"/>
  <c r="A9" i="8"/>
  <c r="H9" i="8"/>
  <c r="I9" i="8"/>
  <c r="A10" i="8"/>
  <c r="H10" i="8"/>
  <c r="I10" i="8"/>
  <c r="A11" i="8"/>
  <c r="H11" i="8"/>
  <c r="I11" i="8"/>
  <c r="A12" i="8"/>
  <c r="H12" i="8"/>
  <c r="I12" i="8"/>
  <c r="A13" i="8"/>
  <c r="H13" i="8"/>
  <c r="I13" i="8"/>
  <c r="A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BS611" i="3"/>
  <c r="EC611" i="3" s="1"/>
  <c r="BS612" i="3"/>
  <c r="BS613" i="3"/>
  <c r="EC613" i="3" s="1"/>
  <c r="BS614" i="3"/>
  <c r="BS615" i="3"/>
  <c r="EC615" i="3" s="1"/>
  <c r="BS616" i="3"/>
  <c r="BS617" i="3"/>
  <c r="EC617" i="3" s="1"/>
  <c r="BS618" i="3"/>
  <c r="BS619" i="3"/>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BX612" i="3"/>
  <c r="EH612" i="3" s="1"/>
  <c r="BX613" i="3"/>
  <c r="BX614" i="3"/>
  <c r="EH614" i="3" s="1"/>
  <c r="BX615" i="3"/>
  <c r="BX616" i="3"/>
  <c r="EH616" i="3" s="1"/>
  <c r="BX617" i="3"/>
  <c r="BX618" i="3"/>
  <c r="EH618" i="3" s="1"/>
  <c r="BX619" i="3"/>
  <c r="EH619" i="3" s="1"/>
  <c r="BX620" i="3"/>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8" i="4"/>
  <c r="D11" i="4"/>
  <c r="D26" i="4"/>
  <c r="D42" i="4"/>
  <c r="D54" i="4"/>
  <c r="D62" i="4"/>
  <c r="D77" i="4"/>
  <c r="D96" i="4"/>
  <c r="D104" i="4"/>
  <c r="S26" i="4"/>
  <c r="E26" i="13" s="1"/>
  <c r="F2" i="4"/>
  <c r="G2" i="4"/>
  <c r="H2" i="4"/>
  <c r="I2" i="4"/>
  <c r="J2" i="4"/>
  <c r="K2" i="4"/>
  <c r="L2" i="4"/>
  <c r="M2" i="4"/>
  <c r="N2" i="4"/>
  <c r="O2" i="4"/>
  <c r="P2" i="4"/>
  <c r="Q2" i="4"/>
  <c r="B5" i="4"/>
  <c r="B7" i="4"/>
  <c r="F8" i="4"/>
  <c r="G8" i="4"/>
  <c r="G11" i="4"/>
  <c r="I8" i="4"/>
  <c r="I11" i="4"/>
  <c r="J8" i="4"/>
  <c r="J11" i="4"/>
  <c r="J26" i="4"/>
  <c r="J38" i="4"/>
  <c r="J42" i="4"/>
  <c r="J54" i="4"/>
  <c r="J62" i="4"/>
  <c r="J70" i="4"/>
  <c r="J77" i="4"/>
  <c r="J96" i="4"/>
  <c r="J104" i="4"/>
  <c r="K8" i="4"/>
  <c r="K11" i="4"/>
  <c r="L8" i="4"/>
  <c r="L11" i="4"/>
  <c r="M8" i="4"/>
  <c r="M11" i="4"/>
  <c r="N8" i="4"/>
  <c r="O8" i="4"/>
  <c r="Q8" i="4"/>
  <c r="Q11" i="4"/>
  <c r="B9" i="4"/>
  <c r="F11" i="4"/>
  <c r="F26" i="4"/>
  <c r="F42" i="4"/>
  <c r="F54" i="4"/>
  <c r="F62" i="4"/>
  <c r="N11" i="4"/>
  <c r="O11" i="4"/>
  <c r="B14" i="4"/>
  <c r="B15" i="4"/>
  <c r="B17" i="4"/>
  <c r="B18" i="4"/>
  <c r="B19" i="4"/>
  <c r="B20" i="4"/>
  <c r="B21" i="4"/>
  <c r="B22" i="4"/>
  <c r="B23" i="4"/>
  <c r="B25" i="4"/>
  <c r="E26" i="4"/>
  <c r="G26" i="4"/>
  <c r="H26" i="4"/>
  <c r="I26" i="4"/>
  <c r="I38" i="4"/>
  <c r="I42" i="4"/>
  <c r="I54" i="4"/>
  <c r="I62" i="4"/>
  <c r="K26" i="4"/>
  <c r="L26" i="4"/>
  <c r="M26" i="4"/>
  <c r="M42" i="4"/>
  <c r="M54" i="4"/>
  <c r="M62" i="4"/>
  <c r="M70" i="4"/>
  <c r="M77" i="4"/>
  <c r="M96" i="4"/>
  <c r="M104" i="4"/>
  <c r="N26" i="4"/>
  <c r="N38" i="4"/>
  <c r="N42" i="4"/>
  <c r="N54" i="4"/>
  <c r="N62" i="4"/>
  <c r="N70" i="4"/>
  <c r="N77" i="4"/>
  <c r="N96" i="4"/>
  <c r="N104" i="4"/>
  <c r="O26" i="4"/>
  <c r="P26" i="4"/>
  <c r="Q26" i="4"/>
  <c r="B27" i="4"/>
  <c r="B34" i="4"/>
  <c r="G38" i="4"/>
  <c r="K38" i="4"/>
  <c r="L38" i="4"/>
  <c r="O38" i="4"/>
  <c r="P38" i="4"/>
  <c r="P42" i="4"/>
  <c r="P54" i="4"/>
  <c r="P62" i="4"/>
  <c r="P70" i="4"/>
  <c r="P77" i="4"/>
  <c r="P96" i="4"/>
  <c r="P104" i="4"/>
  <c r="Q38" i="4"/>
  <c r="G42" i="4"/>
  <c r="H42" i="4"/>
  <c r="K42" i="4"/>
  <c r="L42" i="4"/>
  <c r="O42" i="4"/>
  <c r="Q42" i="4"/>
  <c r="B47" i="4"/>
  <c r="B48" i="4"/>
  <c r="B50" i="4"/>
  <c r="B52" i="4"/>
  <c r="B53" i="4"/>
  <c r="G54" i="4"/>
  <c r="H54" i="4"/>
  <c r="K54" i="4"/>
  <c r="L54" i="4"/>
  <c r="O54" i="4"/>
  <c r="Q54" i="4"/>
  <c r="B56" i="4"/>
  <c r="B57" i="4"/>
  <c r="B60" i="4"/>
  <c r="G62" i="4"/>
  <c r="H62" i="4"/>
  <c r="K62" i="4"/>
  <c r="L62" i="4"/>
  <c r="O62" i="4"/>
  <c r="O70" i="4"/>
  <c r="O77" i="4"/>
  <c r="O96" i="4"/>
  <c r="O104" i="4"/>
  <c r="Q62" i="4"/>
  <c r="B65" i="4"/>
  <c r="F70" i="4"/>
  <c r="G70" i="4"/>
  <c r="H70" i="4"/>
  <c r="I70" i="4"/>
  <c r="K70" i="4"/>
  <c r="L70" i="4"/>
  <c r="Q70" i="4"/>
  <c r="B72" i="4"/>
  <c r="B73" i="4"/>
  <c r="B76" i="4"/>
  <c r="F77" i="4"/>
  <c r="G77" i="4"/>
  <c r="H77" i="4"/>
  <c r="I77" i="4"/>
  <c r="K77" i="4"/>
  <c r="L77" i="4"/>
  <c r="Q77" i="4"/>
  <c r="B87" i="4"/>
  <c r="B91" i="4"/>
  <c r="B94" i="4"/>
  <c r="F96" i="4"/>
  <c r="G96" i="4"/>
  <c r="H96" i="4"/>
  <c r="I96" i="4"/>
  <c r="K96" i="4"/>
  <c r="L96" i="4"/>
  <c r="Q96" i="4"/>
  <c r="B101" i="4"/>
  <c r="B102" i="4"/>
  <c r="B103" i="4"/>
  <c r="F104" i="4"/>
  <c r="G104" i="4"/>
  <c r="H104" i="4"/>
  <c r="I104" i="4"/>
  <c r="K104" i="4"/>
  <c r="Q104" i="4"/>
  <c r="G108" i="4"/>
  <c r="H108" i="4"/>
  <c r="I108" i="4"/>
  <c r="J108" i="4"/>
  <c r="K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26" i="4"/>
  <c r="E65" i="13" l="1"/>
  <c r="F65" i="13" s="1"/>
  <c r="E93" i="20"/>
  <c r="E92" i="20"/>
  <c r="DC658" i="3"/>
  <c r="DH658" i="3"/>
  <c r="DM658" i="3"/>
  <c r="CS658" i="3"/>
  <c r="DR658" i="3"/>
  <c r="CX658" i="3"/>
  <c r="B27" i="11"/>
  <c r="D49" i="11"/>
  <c r="C27" i="11"/>
  <c r="EM635" i="3"/>
  <c r="ER635" i="3"/>
  <c r="EW635" i="3"/>
  <c r="DX635" i="3"/>
  <c r="I63" i="13"/>
  <c r="I97" i="13" s="1"/>
  <c r="I105" i="13" s="1"/>
  <c r="I107" i="13" s="1"/>
  <c r="D54" i="11"/>
  <c r="D53" i="11"/>
  <c r="J63" i="13"/>
  <c r="J97" i="13" s="1"/>
  <c r="J105" i="13" s="1"/>
  <c r="J107" i="13" s="1"/>
  <c r="L12" i="4"/>
  <c r="D48" i="11"/>
  <c r="AL10" i="23"/>
  <c r="R970" i="3"/>
  <c r="R973" i="3"/>
  <c r="R971" i="3"/>
  <c r="AD1035" i="3" s="1"/>
  <c r="R972" i="3"/>
  <c r="R969" i="3"/>
  <c r="AG444" i="3"/>
  <c r="AI27" i="15" s="1"/>
  <c r="I12" i="4"/>
  <c r="G12" i="4"/>
  <c r="D6" i="11"/>
  <c r="L63" i="4"/>
  <c r="L97" i="4" s="1"/>
  <c r="Q12" i="4"/>
  <c r="O63" i="4"/>
  <c r="O97" i="4" s="1"/>
  <c r="O105" i="4" s="1"/>
  <c r="D18" i="11"/>
  <c r="D10" i="11"/>
  <c r="G63" i="13"/>
  <c r="G97" i="13" s="1"/>
  <c r="G105" i="13" s="1"/>
  <c r="G107" i="13" s="1"/>
  <c r="D61" i="11"/>
  <c r="D57" i="11"/>
  <c r="D20" i="11"/>
  <c r="D8" i="11"/>
  <c r="D102" i="11"/>
  <c r="K12" i="4"/>
  <c r="J12" i="4"/>
  <c r="D22" i="11"/>
  <c r="O12" i="4"/>
  <c r="I63" i="4"/>
  <c r="I97" i="4" s="1"/>
  <c r="I105" i="4" s="1"/>
  <c r="D95" i="11"/>
  <c r="D25" i="11"/>
  <c r="D12" i="4"/>
  <c r="D23" i="11"/>
  <c r="D19" i="11"/>
  <c r="D73" i="11"/>
  <c r="D35" i="11"/>
  <c r="D15" i="11"/>
  <c r="D63" i="13"/>
  <c r="D97" i="13" s="1"/>
  <c r="D105" i="13" s="1"/>
  <c r="Q63" i="4"/>
  <c r="Q97" i="4" s="1"/>
  <c r="Q105" i="4" s="1"/>
  <c r="N63" i="4"/>
  <c r="N97" i="4" s="1"/>
  <c r="N105" i="4" s="1"/>
  <c r="N12" i="4"/>
  <c r="F12" i="4"/>
  <c r="D60" i="11"/>
  <c r="M12" i="4"/>
  <c r="D74" i="11"/>
  <c r="P63" i="4"/>
  <c r="P97" i="4" s="1"/>
  <c r="P105" i="4" s="1"/>
  <c r="D12" i="13"/>
  <c r="D58" i="11"/>
  <c r="D24" i="11"/>
  <c r="D101" i="11"/>
  <c r="D66" i="11"/>
  <c r="D92" i="11"/>
  <c r="D28" i="11"/>
  <c r="D103" i="11"/>
  <c r="D88" i="11"/>
  <c r="D21" i="11"/>
  <c r="D16" i="11"/>
  <c r="R26" i="4"/>
  <c r="AD193" i="20"/>
  <c r="AD194" i="20" s="1"/>
  <c r="D77" i="11"/>
  <c r="G63" i="4"/>
  <c r="G97" i="4" s="1"/>
  <c r="G105" i="4" s="1"/>
  <c r="J63" i="4"/>
  <c r="J97" i="4" s="1"/>
  <c r="J105" i="4" s="1"/>
  <c r="K63" i="4"/>
  <c r="K97" i="4" s="1"/>
  <c r="K105" i="4" s="1"/>
  <c r="AD7" i="15"/>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F30" i="8"/>
  <c r="K14" i="7"/>
  <c r="I16" i="7"/>
  <c r="K16" i="7" s="1"/>
  <c r="M16" i="7" s="1"/>
  <c r="O16" i="7" s="1"/>
  <c r="Q16" i="7" s="1"/>
  <c r="S16" i="7" s="1"/>
  <c r="U16" i="7" s="1"/>
  <c r="W16" i="7" s="1"/>
  <c r="Y16" i="7" s="1"/>
  <c r="AA16" i="7" s="1"/>
  <c r="AC16" i="7" s="1"/>
  <c r="AE16" i="7" s="1"/>
  <c r="AG16" i="7" s="1"/>
  <c r="D104" i="11"/>
  <c r="T63" i="4"/>
  <c r="T97" i="4"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50" i="3"/>
  <c r="EM649" i="3"/>
  <c r="EW654" i="3"/>
  <c r="EC654" i="3"/>
  <c r="DX641" i="3"/>
  <c r="EW641" i="3"/>
  <c r="EC656" i="3"/>
  <c r="EW653" i="3"/>
  <c r="DX658" i="3"/>
  <c r="EH646" i="3"/>
  <c r="EM657" i="3"/>
  <c r="EM648" i="3"/>
  <c r="EW661" i="3"/>
  <c r="DX640" i="3"/>
  <c r="EH658" i="3"/>
  <c r="EW662" i="3"/>
  <c r="DX649" i="3"/>
  <c r="EM644" i="3"/>
  <c r="ER646" i="3"/>
  <c r="EC643" i="3"/>
  <c r="EM661" i="3"/>
  <c r="ER650" i="3"/>
  <c r="EH653" i="3"/>
  <c r="EW649" i="3"/>
  <c r="DX652" i="3"/>
  <c r="EH654" i="3"/>
  <c r="ER641"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M660" i="3"/>
  <c r="ER662" i="3"/>
  <c r="EC659" i="3"/>
  <c r="EW648" i="3"/>
  <c r="DX651" i="3"/>
  <c r="ER640" i="3"/>
  <c r="EC645" i="3"/>
  <c r="EM639" i="3"/>
  <c r="ER657" i="3"/>
  <c r="DX638" i="3"/>
  <c r="EH640" i="3"/>
  <c r="EW660" i="3"/>
  <c r="DX647" i="3"/>
  <c r="EM642" i="3"/>
  <c r="ER660" i="3"/>
  <c r="EC641" i="3"/>
  <c r="EM659" i="3"/>
  <c r="ER661" i="3"/>
  <c r="EC650" i="3"/>
  <c r="EW639" i="3"/>
  <c r="EH644" i="3"/>
  <c r="EW656" i="3"/>
  <c r="DX659" i="3"/>
  <c r="EM638" i="3"/>
  <c r="ER648" i="3"/>
  <c r="EC653" i="3"/>
  <c r="EM647" i="3"/>
  <c r="DX653" i="3"/>
  <c r="DX646" i="3"/>
  <c r="ER643" i="3"/>
  <c r="DX655" i="3"/>
  <c r="EM650" i="3"/>
  <c r="DX645" i="3"/>
  <c r="EC649" i="3"/>
  <c r="EW638" i="3"/>
  <c r="DX661" i="3"/>
  <c r="EC658" i="3"/>
  <c r="EW647" i="3"/>
  <c r="ER642" i="3"/>
  <c r="EH652" i="3"/>
  <c r="ER639" i="3"/>
  <c r="EM646" i="3"/>
  <c r="ER656" i="3"/>
  <c r="EC661" i="3"/>
  <c r="EM655" i="3"/>
  <c r="EH647" i="3"/>
  <c r="DX654" i="3"/>
  <c r="EH656" i="3"/>
  <c r="ER651" i="3"/>
  <c r="EM658" i="3"/>
  <c r="EC662" i="3"/>
  <c r="EC657" i="3"/>
  <c r="EH655" i="3"/>
  <c r="EW655" i="3"/>
  <c r="DX642" i="3"/>
  <c r="EH660" i="3"/>
  <c r="ER647" i="3"/>
  <c r="EC652" i="3"/>
  <c r="EM654" i="3"/>
  <c r="EW642" i="3"/>
  <c r="EM656" i="3"/>
  <c r="ER638" i="3"/>
  <c r="DX662" i="3"/>
  <c r="EM641" i="3"/>
  <c r="ER659" i="3"/>
  <c r="EC648" i="3"/>
  <c r="EW645" i="3"/>
  <c r="EM640" i="3"/>
  <c r="EH642" i="3"/>
  <c r="EW646" i="3"/>
  <c r="EW651" i="3"/>
  <c r="EH651" i="3"/>
  <c r="EM645" i="3"/>
  <c r="ER655" i="3"/>
  <c r="EW643" i="3"/>
  <c r="CS644" i="3"/>
  <c r="T27" i="15"/>
  <c r="AD27" i="15"/>
  <c r="Y27" i="15"/>
  <c r="D26" i="11"/>
  <c r="D27" i="11" s="1"/>
  <c r="CM636" i="3"/>
  <c r="BX663" i="3"/>
  <c r="AB971" i="3" s="1"/>
  <c r="BN663" i="3"/>
  <c r="AB969" i="3" s="1"/>
  <c r="CC663" i="3"/>
  <c r="AB972" i="3" s="1"/>
  <c r="BS663" i="3"/>
  <c r="AB970" i="3" s="1"/>
  <c r="BH694" i="3"/>
  <c r="BI694" i="3" s="1"/>
  <c r="CM663" i="3"/>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M14" i="7"/>
  <c r="H63" i="13"/>
  <c r="T105" i="4"/>
  <c r="H97" i="13"/>
  <c r="CS637" i="3" l="1"/>
  <c r="CS663" i="3" s="1"/>
  <c r="J8" i="22" s="1"/>
  <c r="J10" i="22" s="1"/>
  <c r="U588" i="20" s="1"/>
  <c r="EM663" i="3"/>
  <c r="T118" i="20" s="1"/>
  <c r="T121" i="20" s="1"/>
  <c r="T124" i="20" s="1"/>
  <c r="DX663" i="3"/>
  <c r="E118" i="20" s="1"/>
  <c r="E121" i="20" s="1"/>
  <c r="E124" i="20" s="1"/>
  <c r="EW663" i="3"/>
  <c r="AD118" i="20" s="1"/>
  <c r="AD121" i="20" s="1"/>
  <c r="AD124" i="20" s="1"/>
  <c r="ER663" i="3"/>
  <c r="Y118" i="20" s="1"/>
  <c r="Y121" i="20" s="1"/>
  <c r="Y124" i="20" s="1"/>
  <c r="P420" i="3"/>
  <c r="BH696" i="3"/>
  <c r="AJ970" i="3"/>
  <c r="I12" i="21"/>
  <c r="AJ972" i="3"/>
  <c r="AJ969" i="3"/>
  <c r="AJ971" i="3"/>
  <c r="I13" i="21"/>
  <c r="AB973" i="3"/>
  <c r="BI671" i="3"/>
  <c r="BI696" i="3" s="1"/>
  <c r="AH753" i="3" s="1"/>
  <c r="O14" i="7"/>
  <c r="T107" i="4"/>
  <c r="H105" i="13"/>
  <c r="H107" i="13" l="1"/>
  <c r="E91" i="20"/>
  <c r="E81" i="20"/>
  <c r="E82" i="20" s="1"/>
  <c r="E83" i="20" s="1"/>
  <c r="AP83" i="20" s="1"/>
  <c r="I11" i="21"/>
  <c r="AJ973" i="3"/>
  <c r="AJ975" i="3" s="1"/>
  <c r="E16" i="21"/>
  <c r="AB974" i="3"/>
  <c r="Q14" i="7"/>
  <c r="AD11" i="15" l="1"/>
  <c r="AD23" i="15" s="1"/>
  <c r="AD26" i="15" s="1"/>
  <c r="AD28" i="15" s="1"/>
  <c r="AI11" i="15"/>
  <c r="AI23" i="15" s="1"/>
  <c r="AI26" i="15" s="1"/>
  <c r="AI28" i="15" s="1"/>
  <c r="AJ1028" i="3"/>
  <c r="AJ1024" i="3"/>
  <c r="E94" i="20"/>
  <c r="AP94" i="20" s="1"/>
  <c r="AK97" i="20" s="1"/>
  <c r="T786" i="20" s="1"/>
  <c r="AF786" i="20" s="1"/>
  <c r="AJ1015" i="3"/>
  <c r="AJ1011" i="3"/>
  <c r="AJ1008" i="3"/>
  <c r="AJ1020" i="3"/>
  <c r="AJ977" i="3"/>
  <c r="AJ986" i="3"/>
  <c r="AJ995" i="3"/>
  <c r="AP765" i="20"/>
  <c r="AJ992" i="3"/>
  <c r="AP768" i="20"/>
  <c r="AP767" i="20"/>
  <c r="B1039" i="3"/>
  <c r="I15" i="21"/>
  <c r="I14" i="21"/>
  <c r="S14" i="7"/>
  <c r="AZ846" i="3" l="1"/>
  <c r="AZ849" i="3"/>
  <c r="I16" i="21"/>
  <c r="AP769" i="20"/>
  <c r="U14" i="7"/>
  <c r="AZ854" i="3" l="1"/>
  <c r="W14" i="7"/>
  <c r="Y14" i="7" l="1"/>
  <c r="AA14" i="7" l="1"/>
  <c r="AC14" i="7" l="1"/>
  <c r="AE14" i="7" l="1"/>
  <c r="AG14" i="7" l="1"/>
  <c r="AS153" i="23" l="1"/>
  <c r="D38" i="4" l="1"/>
  <c r="D63" i="4"/>
  <c r="D97" i="4" s="1"/>
  <c r="D105" i="4" s="1"/>
  <c r="Z811" i="3" l="1"/>
  <c r="Z815" i="3" s="1"/>
  <c r="C80" i="4"/>
  <c r="C43" i="4"/>
  <c r="C93" i="4"/>
  <c r="C84" i="4"/>
  <c r="C51" i="4"/>
  <c r="C58" i="4"/>
  <c r="C86" i="4"/>
  <c r="C85" i="4"/>
  <c r="C61" i="4"/>
  <c r="C92" i="4"/>
  <c r="C90" i="4"/>
  <c r="C88" i="4"/>
  <c r="C89" i="4"/>
  <c r="C95" i="4"/>
  <c r="C74" i="4"/>
  <c r="C10" i="4"/>
  <c r="C13" i="4"/>
  <c r="C6" i="4"/>
  <c r="C4" i="4"/>
  <c r="U637" i="3"/>
  <c r="W877" i="3"/>
  <c r="Y728" i="3"/>
  <c r="C40" i="4"/>
  <c r="Y737" i="3"/>
  <c r="Y732" i="3"/>
  <c r="AJ1004" i="3"/>
  <c r="AJ1032" i="3" s="1"/>
  <c r="Y738" i="3"/>
  <c r="Y733" i="3"/>
  <c r="O732" i="3"/>
  <c r="Y734" i="3"/>
  <c r="C41" i="4"/>
  <c r="O733" i="3"/>
  <c r="C69" i="4" l="1"/>
  <c r="C79" i="4"/>
  <c r="Y730" i="3"/>
  <c r="O731" i="3"/>
  <c r="Y731" i="3"/>
  <c r="Y729" i="3"/>
  <c r="C31" i="11"/>
  <c r="B31" i="11"/>
  <c r="B30" i="13"/>
  <c r="C30" i="13" s="1"/>
  <c r="B30" i="4"/>
  <c r="E37" i="4"/>
  <c r="R37" i="4" s="1"/>
  <c r="S37" i="4" s="1"/>
  <c r="E37" i="13" s="1"/>
  <c r="F37" i="13" s="1"/>
  <c r="C38" i="11"/>
  <c r="B38" i="11"/>
  <c r="B37" i="4"/>
  <c r="B37" i="13"/>
  <c r="C37" i="13" s="1"/>
  <c r="E95" i="4"/>
  <c r="R95" i="4" s="1"/>
  <c r="S95" i="4" s="1"/>
  <c r="E95" i="13" s="1"/>
  <c r="F95" i="13" s="1"/>
  <c r="C96" i="11"/>
  <c r="B96" i="11"/>
  <c r="B95" i="4"/>
  <c r="B95" i="13"/>
  <c r="C95" i="13" s="1"/>
  <c r="E80" i="4"/>
  <c r="R80" i="4" s="1"/>
  <c r="S80" i="4" s="1"/>
  <c r="E80" i="13" s="1"/>
  <c r="F80" i="13" s="1"/>
  <c r="C81" i="11"/>
  <c r="B81" i="11"/>
  <c r="B80" i="13"/>
  <c r="C80" i="13" s="1"/>
  <c r="B80" i="4"/>
  <c r="E20" i="7"/>
  <c r="AC881" i="3"/>
  <c r="AC883" i="3" s="1"/>
  <c r="H6" i="4"/>
  <c r="H8" i="4" s="1"/>
  <c r="B7" i="11"/>
  <c r="C7" i="11"/>
  <c r="D7" i="11" s="1"/>
  <c r="B6" i="13"/>
  <c r="C6" i="13" s="1"/>
  <c r="B6" i="4"/>
  <c r="E31" i="4"/>
  <c r="R31" i="4" s="1"/>
  <c r="S31" i="4" s="1"/>
  <c r="E31" i="13" s="1"/>
  <c r="F31" i="13" s="1"/>
  <c r="C32" i="11"/>
  <c r="B32" i="11"/>
  <c r="B31" i="13"/>
  <c r="C31" i="13" s="1"/>
  <c r="B31" i="4"/>
  <c r="E89" i="4"/>
  <c r="R89" i="4" s="1"/>
  <c r="S89" i="4" s="1"/>
  <c r="E89" i="13" s="1"/>
  <c r="F89" i="13" s="1"/>
  <c r="B90" i="11"/>
  <c r="C90" i="11"/>
  <c r="B89" i="4"/>
  <c r="B89" i="13"/>
  <c r="C89" i="13" s="1"/>
  <c r="AQ104" i="20"/>
  <c r="T732" i="3"/>
  <c r="AC732" i="3"/>
  <c r="AM732" i="3" s="1"/>
  <c r="BI707" i="3" s="1"/>
  <c r="EC614" i="3"/>
  <c r="EC642" i="3" s="1"/>
  <c r="H13" i="4"/>
  <c r="E13" i="4" s="1"/>
  <c r="R13" i="4" s="1"/>
  <c r="B13" i="4"/>
  <c r="B13" i="13"/>
  <c r="C13" i="13" s="1"/>
  <c r="B14" i="11"/>
  <c r="C14" i="11"/>
  <c r="E61" i="4"/>
  <c r="R61" i="4" s="1"/>
  <c r="B61" i="4"/>
  <c r="B61" i="13"/>
  <c r="C61" i="13" s="1"/>
  <c r="B62" i="11"/>
  <c r="C62" i="11"/>
  <c r="E51" i="4"/>
  <c r="R51" i="4" s="1"/>
  <c r="S51" i="4" s="1"/>
  <c r="E51" i="13" s="1"/>
  <c r="F51" i="13" s="1"/>
  <c r="C52" i="11"/>
  <c r="B51" i="13"/>
  <c r="C51" i="13" s="1"/>
  <c r="B52" i="11"/>
  <c r="B51" i="4"/>
  <c r="E8" i="7"/>
  <c r="E32" i="4"/>
  <c r="R32" i="4" s="1"/>
  <c r="S32" i="4" s="1"/>
  <c r="E32" i="13" s="1"/>
  <c r="F32" i="13" s="1"/>
  <c r="C33" i="11"/>
  <c r="B33" i="11"/>
  <c r="B32" i="4"/>
  <c r="B32" i="13"/>
  <c r="C32" i="13" s="1"/>
  <c r="E88" i="4"/>
  <c r="R88" i="4" s="1"/>
  <c r="C89" i="11"/>
  <c r="B89" i="11"/>
  <c r="B88" i="4"/>
  <c r="B88" i="13"/>
  <c r="C88" i="13" s="1"/>
  <c r="E84" i="4"/>
  <c r="R84" i="4" s="1"/>
  <c r="S84" i="4" s="1"/>
  <c r="B85" i="11"/>
  <c r="C85" i="11"/>
  <c r="B84" i="13"/>
  <c r="C84" i="13" s="1"/>
  <c r="B84" i="4"/>
  <c r="AQ105" i="20"/>
  <c r="T733" i="3"/>
  <c r="AC733" i="3"/>
  <c r="AM733" i="3" s="1"/>
  <c r="BI708" i="3" s="1"/>
  <c r="EH615" i="3"/>
  <c r="EH643" i="3" s="1"/>
  <c r="E41" i="4"/>
  <c r="R41" i="4" s="1"/>
  <c r="S41" i="4" s="1"/>
  <c r="E41" i="13" s="1"/>
  <c r="F41" i="13" s="1"/>
  <c r="B41" i="4"/>
  <c r="B41" i="13"/>
  <c r="C41" i="13" s="1"/>
  <c r="C42" i="11"/>
  <c r="B42" i="11"/>
  <c r="E93" i="4"/>
  <c r="R93" i="4" s="1"/>
  <c r="S93" i="4" s="1"/>
  <c r="E93" i="13" s="1"/>
  <c r="F93" i="13" s="1"/>
  <c r="C94" i="11"/>
  <c r="B94" i="11"/>
  <c r="B93" i="13"/>
  <c r="C93" i="13" s="1"/>
  <c r="B93" i="4"/>
  <c r="T24" i="15"/>
  <c r="AP772" i="20"/>
  <c r="AP771" i="20" s="1"/>
  <c r="AP774" i="20" s="1"/>
  <c r="AF767" i="20" s="1"/>
  <c r="H10" i="4"/>
  <c r="H11" i="4" s="1"/>
  <c r="E10" i="4"/>
  <c r="C11" i="4"/>
  <c r="B10" i="13"/>
  <c r="C10" i="13" s="1"/>
  <c r="C11" i="13" s="1"/>
  <c r="C11" i="11"/>
  <c r="B11" i="11"/>
  <c r="B12" i="11" s="1"/>
  <c r="B10" i="4"/>
  <c r="E35" i="4"/>
  <c r="R35" i="4" s="1"/>
  <c r="S35" i="4" s="1"/>
  <c r="E35" i="13" s="1"/>
  <c r="F35" i="13" s="1"/>
  <c r="C36" i="11"/>
  <c r="B36" i="11"/>
  <c r="B35" i="4"/>
  <c r="B35" i="13"/>
  <c r="C35" i="13" s="1"/>
  <c r="E90" i="4"/>
  <c r="R90" i="4" s="1"/>
  <c r="E90" i="13" s="1"/>
  <c r="F90" i="13" s="1"/>
  <c r="B91" i="11"/>
  <c r="C91" i="11"/>
  <c r="B90" i="4"/>
  <c r="B90" i="13"/>
  <c r="C90" i="13" s="1"/>
  <c r="E85" i="4"/>
  <c r="R85" i="4" s="1"/>
  <c r="S85" i="4" s="1"/>
  <c r="E85" i="13" s="1"/>
  <c r="F85" i="13" s="1"/>
  <c r="C86" i="11"/>
  <c r="B86" i="11"/>
  <c r="B85" i="13"/>
  <c r="C85" i="13" s="1"/>
  <c r="B85" i="4"/>
  <c r="E40" i="4"/>
  <c r="C42" i="4"/>
  <c r="B40" i="13"/>
  <c r="C40" i="13" s="1"/>
  <c r="B41" i="11"/>
  <c r="B43" i="11" s="1"/>
  <c r="C41" i="11"/>
  <c r="B40" i="4"/>
  <c r="C30" i="11"/>
  <c r="B29" i="13"/>
  <c r="C29" i="13" s="1"/>
  <c r="C38" i="4"/>
  <c r="B30" i="11"/>
  <c r="B29" i="4"/>
  <c r="E74" i="4"/>
  <c r="B74" i="4"/>
  <c r="B75" i="11"/>
  <c r="B74" i="13"/>
  <c r="C74" i="13" s="1"/>
  <c r="C75" i="11"/>
  <c r="E92" i="4"/>
  <c r="R92" i="4" s="1"/>
  <c r="S92" i="4" s="1"/>
  <c r="E92" i="13" s="1"/>
  <c r="F92" i="13" s="1"/>
  <c r="B93" i="11"/>
  <c r="C93" i="11"/>
  <c r="B92" i="13"/>
  <c r="C92" i="13" s="1"/>
  <c r="B92" i="4"/>
  <c r="E43" i="4"/>
  <c r="R43" i="4" s="1"/>
  <c r="S43" i="4" s="1"/>
  <c r="E43" i="13" s="1"/>
  <c r="F43" i="13" s="1"/>
  <c r="C44" i="11"/>
  <c r="B43" i="4"/>
  <c r="B43" i="13"/>
  <c r="C43" i="13" s="1"/>
  <c r="B44" i="11"/>
  <c r="E4" i="4"/>
  <c r="B4" i="13"/>
  <c r="C4" i="13" s="1"/>
  <c r="C8" i="13" s="1"/>
  <c r="C12" i="13" s="1"/>
  <c r="B4" i="4"/>
  <c r="B5" i="11"/>
  <c r="B9" i="11" s="1"/>
  <c r="C8" i="4"/>
  <c r="C5" i="11"/>
  <c r="E86" i="4"/>
  <c r="R86" i="4" s="1"/>
  <c r="S86" i="4" s="1"/>
  <c r="E86" i="13" s="1"/>
  <c r="F86" i="13" s="1"/>
  <c r="B87" i="11"/>
  <c r="C87" i="11"/>
  <c r="B86" i="13"/>
  <c r="C86" i="13" s="1"/>
  <c r="B86" i="4"/>
  <c r="E58" i="4"/>
  <c r="C59" i="11"/>
  <c r="C62" i="4"/>
  <c r="B58" i="13"/>
  <c r="C58" i="13" s="1"/>
  <c r="C62" i="13" s="1"/>
  <c r="B59" i="11"/>
  <c r="B63" i="11" s="1"/>
  <c r="B58" i="4"/>
  <c r="D89" i="11" l="1"/>
  <c r="D87" i="11"/>
  <c r="D85" i="11"/>
  <c r="D44" i="11"/>
  <c r="D32" i="11"/>
  <c r="D91" i="11"/>
  <c r="D86" i="11"/>
  <c r="D52" i="11"/>
  <c r="E6" i="4"/>
  <c r="R6" i="4" s="1"/>
  <c r="C42" i="13"/>
  <c r="D90" i="11"/>
  <c r="D96" i="11"/>
  <c r="D5" i="11"/>
  <c r="C9" i="11"/>
  <c r="D93" i="11"/>
  <c r="R74" i="4"/>
  <c r="D41" i="11"/>
  <c r="C43" i="11"/>
  <c r="D43" i="11" s="1"/>
  <c r="D42" i="11"/>
  <c r="E33" i="4"/>
  <c r="R33" i="4" s="1"/>
  <c r="S33" i="4" s="1"/>
  <c r="E33" i="13" s="1"/>
  <c r="F33" i="13" s="1"/>
  <c r="B34" i="11"/>
  <c r="C34" i="11"/>
  <c r="C39" i="11" s="1"/>
  <c r="D39" i="11" s="1"/>
  <c r="B33" i="13"/>
  <c r="C33" i="13" s="1"/>
  <c r="C38" i="13" s="1"/>
  <c r="B33" i="4"/>
  <c r="D14" i="11"/>
  <c r="O734" i="3"/>
  <c r="B8" i="13"/>
  <c r="C12" i="4"/>
  <c r="B12" i="13" s="1"/>
  <c r="B8" i="4"/>
  <c r="B11" i="13"/>
  <c r="B11" i="4"/>
  <c r="O728" i="3"/>
  <c r="B13" i="11"/>
  <c r="E11" i="4"/>
  <c r="R10" i="4"/>
  <c r="D94" i="11"/>
  <c r="D75" i="11"/>
  <c r="B39" i="11"/>
  <c r="B42" i="13"/>
  <c r="B42" i="4"/>
  <c r="D36" i="11"/>
  <c r="D62" i="11"/>
  <c r="H12" i="4"/>
  <c r="H29" i="4" s="1"/>
  <c r="D31" i="11"/>
  <c r="AQ103" i="20"/>
  <c r="T731" i="3"/>
  <c r="AC731" i="3"/>
  <c r="AM731" i="3" s="1"/>
  <c r="BI706" i="3" s="1"/>
  <c r="EH613" i="3"/>
  <c r="EH641" i="3" s="1"/>
  <c r="B38" i="13"/>
  <c r="B38" i="4"/>
  <c r="E42" i="4"/>
  <c r="R40" i="4"/>
  <c r="D81" i="11"/>
  <c r="O730" i="3"/>
  <c r="E79" i="4"/>
  <c r="C80" i="11"/>
  <c r="B80" i="11"/>
  <c r="B82" i="11" s="1"/>
  <c r="B79" i="13"/>
  <c r="C79" i="13" s="1"/>
  <c r="C81" i="13" s="1"/>
  <c r="B79" i="4"/>
  <c r="C81" i="4"/>
  <c r="E69" i="4"/>
  <c r="C70" i="11"/>
  <c r="B70" i="11"/>
  <c r="B71" i="11" s="1"/>
  <c r="C70" i="4"/>
  <c r="B69" i="13"/>
  <c r="C69" i="13" s="1"/>
  <c r="C70" i="13" s="1"/>
  <c r="B69" i="4"/>
  <c r="S96" i="4"/>
  <c r="E96" i="13" s="1"/>
  <c r="E84" i="13"/>
  <c r="F84" i="13" s="1"/>
  <c r="F96" i="13" s="1"/>
  <c r="G8" i="7"/>
  <c r="E9" i="7"/>
  <c r="B62" i="13"/>
  <c r="B62" i="4"/>
  <c r="C63" i="11"/>
  <c r="D63" i="11" s="1"/>
  <c r="D59" i="11"/>
  <c r="O729" i="3"/>
  <c r="D30" i="11"/>
  <c r="N153" i="23"/>
  <c r="Y736" i="3"/>
  <c r="O738" i="3"/>
  <c r="D33" i="11"/>
  <c r="G20" i="7"/>
  <c r="E21" i="7"/>
  <c r="E34" i="7" s="1"/>
  <c r="D38" i="11"/>
  <c r="E8" i="4"/>
  <c r="R4" i="4"/>
  <c r="R8" i="4" s="1"/>
  <c r="R58" i="4"/>
  <c r="R62" i="4" s="1"/>
  <c r="E62" i="4"/>
  <c r="O737" i="3"/>
  <c r="C12" i="11"/>
  <c r="D12" i="11" s="1"/>
  <c r="D11" i="11"/>
  <c r="Y735" i="3"/>
  <c r="D34" i="11" l="1"/>
  <c r="G9" i="7"/>
  <c r="I8" i="7"/>
  <c r="B70" i="4"/>
  <c r="B70" i="13"/>
  <c r="D80" i="11"/>
  <c r="C82" i="11"/>
  <c r="D82" i="11" s="1"/>
  <c r="H38" i="4"/>
  <c r="H63" i="4" s="1"/>
  <c r="H97" i="4" s="1"/>
  <c r="H105" i="4" s="1"/>
  <c r="E81" i="4"/>
  <c r="R79" i="4"/>
  <c r="S10" i="4"/>
  <c r="R11" i="4"/>
  <c r="D70" i="11"/>
  <c r="C71" i="11"/>
  <c r="D71" i="11" s="1"/>
  <c r="N154" i="23"/>
  <c r="N160" i="23" s="1"/>
  <c r="B12" i="4"/>
  <c r="O735" i="3"/>
  <c r="E12" i="4"/>
  <c r="R69" i="4"/>
  <c r="E70" i="4"/>
  <c r="AQ102" i="20"/>
  <c r="T730" i="3"/>
  <c r="AC730" i="3"/>
  <c r="AM730" i="3" s="1"/>
  <c r="BI705" i="3" s="1"/>
  <c r="EC612" i="3"/>
  <c r="EC640" i="3" s="1"/>
  <c r="C13" i="11"/>
  <c r="D13" i="11" s="1"/>
  <c r="D9" i="11"/>
  <c r="B81" i="4"/>
  <c r="B81" i="13"/>
  <c r="AQ101" i="20"/>
  <c r="AC729" i="3"/>
  <c r="AM729" i="3" s="1"/>
  <c r="BI704" i="3" s="1"/>
  <c r="T729" i="3"/>
  <c r="EH611" i="3"/>
  <c r="AQ110" i="20"/>
  <c r="T738" i="3"/>
  <c r="AC738" i="3"/>
  <c r="AM738" i="3" s="1"/>
  <c r="BI713" i="3" s="1"/>
  <c r="EH620" i="3"/>
  <c r="EH648" i="3" s="1"/>
  <c r="O736" i="3"/>
  <c r="S40" i="4"/>
  <c r="R42" i="4"/>
  <c r="R12" i="4"/>
  <c r="AQ109" i="20"/>
  <c r="AC737" i="3"/>
  <c r="AM737" i="3" s="1"/>
  <c r="BI712" i="3" s="1"/>
  <c r="T737" i="3"/>
  <c r="EC619" i="3"/>
  <c r="EC647" i="3" s="1"/>
  <c r="I20" i="7"/>
  <c r="G21" i="7"/>
  <c r="G34" i="7" s="1"/>
  <c r="AQ100" i="20"/>
  <c r="AC728" i="3"/>
  <c r="AM728" i="3" s="1"/>
  <c r="BI703" i="3" s="1"/>
  <c r="H4" i="8"/>
  <c r="I4" i="8" s="1"/>
  <c r="I30" i="8" s="1"/>
  <c r="Z807" i="3" s="1"/>
  <c r="T728" i="3"/>
  <c r="EC610" i="3"/>
  <c r="AQ106" i="20"/>
  <c r="T734" i="3"/>
  <c r="AC734" i="3"/>
  <c r="AM734" i="3" s="1"/>
  <c r="BI709" i="3" s="1"/>
  <c r="EC616" i="3"/>
  <c r="EC644" i="3" s="1"/>
  <c r="K20" i="7" l="1"/>
  <c r="I21" i="7"/>
  <c r="I34" i="7" s="1"/>
  <c r="AQ108" i="20"/>
  <c r="T736" i="3"/>
  <c r="AC736" i="3"/>
  <c r="AM736" i="3" s="1"/>
  <c r="BI711" i="3" s="1"/>
  <c r="BI728" i="3" s="1"/>
  <c r="AM753" i="3" s="1"/>
  <c r="EC618" i="3"/>
  <c r="EC646" i="3" s="1"/>
  <c r="E7" i="7"/>
  <c r="AQ107" i="20"/>
  <c r="T735" i="3"/>
  <c r="AC735" i="3"/>
  <c r="AM735" i="3" s="1"/>
  <c r="BI710" i="3" s="1"/>
  <c r="EH617" i="3"/>
  <c r="EH645" i="3" s="1"/>
  <c r="E10" i="13"/>
  <c r="F10" i="13" s="1"/>
  <c r="EC638" i="3"/>
  <c r="E40" i="13"/>
  <c r="F40" i="13" s="1"/>
  <c r="F42" i="13" s="1"/>
  <c r="S42" i="4"/>
  <c r="E42" i="13" s="1"/>
  <c r="EH639" i="3"/>
  <c r="EH663" i="3" s="1"/>
  <c r="O118" i="20" s="1"/>
  <c r="O121" i="20" s="1"/>
  <c r="O124" i="20" s="1"/>
  <c r="S79" i="4"/>
  <c r="R81" i="4"/>
  <c r="I9" i="7"/>
  <c r="K8" i="7"/>
  <c r="S69" i="4"/>
  <c r="R70" i="4"/>
  <c r="EC635" i="3" l="1"/>
  <c r="T753" i="3"/>
  <c r="C30" i="8" s="1"/>
  <c r="EH635" i="3"/>
  <c r="EC663" i="3"/>
  <c r="J118" i="20" s="1"/>
  <c r="J121" i="20" s="1"/>
  <c r="J124" i="20" s="1"/>
  <c r="E126" i="20" s="1"/>
  <c r="E127" i="20" s="1"/>
  <c r="AK131" i="20" s="1"/>
  <c r="T787" i="20" s="1"/>
  <c r="AF787" i="20" s="1"/>
  <c r="Y799" i="3"/>
  <c r="Y798" i="3"/>
  <c r="E79" i="13"/>
  <c r="F79" i="13" s="1"/>
  <c r="F81" i="13" s="1"/>
  <c r="S81" i="4"/>
  <c r="E81" i="13" s="1"/>
  <c r="G7" i="7"/>
  <c r="E69" i="13"/>
  <c r="F69" i="13" s="1"/>
  <c r="F70" i="13" s="1"/>
  <c r="S70" i="4"/>
  <c r="E70" i="13" s="1"/>
  <c r="M8" i="7"/>
  <c r="K9" i="7"/>
  <c r="M20" i="7"/>
  <c r="K21" i="7"/>
  <c r="K34" i="7" s="1"/>
  <c r="O8" i="7" l="1"/>
  <c r="M9" i="7"/>
  <c r="I7" i="7"/>
  <c r="E4" i="7"/>
  <c r="Z816" i="3"/>
  <c r="O20" i="7"/>
  <c r="M21" i="7"/>
  <c r="M34" i="7" s="1"/>
  <c r="K7" i="7" l="1"/>
  <c r="Q20" i="7"/>
  <c r="O21" i="7"/>
  <c r="O34" i="7" s="1"/>
  <c r="E5" i="7"/>
  <c r="E10" i="7" s="1"/>
  <c r="E36" i="7" s="1"/>
  <c r="G4" i="7"/>
  <c r="O9" i="7"/>
  <c r="Q8" i="7"/>
  <c r="Q9" i="7" l="1"/>
  <c r="S8" i="7"/>
  <c r="M7" i="7"/>
  <c r="S20" i="7"/>
  <c r="Q21" i="7"/>
  <c r="Q34" i="7" s="1"/>
  <c r="G5" i="7"/>
  <c r="G10" i="7" s="1"/>
  <c r="G36" i="7" s="1"/>
  <c r="I4" i="7"/>
  <c r="AF637" i="3" l="1"/>
  <c r="E39" i="7" s="1"/>
  <c r="S9" i="7"/>
  <c r="U8" i="7"/>
  <c r="O7" i="7"/>
  <c r="U20" i="7"/>
  <c r="S21" i="7"/>
  <c r="S34" i="7" s="1"/>
  <c r="I5" i="7"/>
  <c r="I10" i="7" s="1"/>
  <c r="I36" i="7" s="1"/>
  <c r="K4" i="7"/>
  <c r="F30" i="4"/>
  <c r="AO637" i="3"/>
  <c r="M39" i="7" l="1"/>
  <c r="M42" i="7" s="1"/>
  <c r="W39" i="7"/>
  <c r="W42" i="7" s="1"/>
  <c r="AA39" i="7"/>
  <c r="AA42" i="7" s="1"/>
  <c r="Y39" i="7"/>
  <c r="Y42" i="7" s="1"/>
  <c r="AE39" i="7"/>
  <c r="AE42" i="7" s="1"/>
  <c r="U39" i="7"/>
  <c r="U42" i="7" s="1"/>
  <c r="G39" i="7"/>
  <c r="G42" i="7" s="1"/>
  <c r="AG39" i="7"/>
  <c r="AG42" i="7" s="1"/>
  <c r="S39" i="7"/>
  <c r="S42" i="7" s="1"/>
  <c r="O39" i="7"/>
  <c r="O42" i="7" s="1"/>
  <c r="Q39" i="7"/>
  <c r="Q42" i="7" s="1"/>
  <c r="I39" i="7"/>
  <c r="I42" i="7" s="1"/>
  <c r="E42" i="7"/>
  <c r="AC39" i="7"/>
  <c r="AC42" i="7" s="1"/>
  <c r="K39" i="7"/>
  <c r="K42" i="7" s="1"/>
  <c r="F108" i="4"/>
  <c r="M4" i="7"/>
  <c r="K5" i="7"/>
  <c r="K10" i="7" s="1"/>
  <c r="K36" i="7" s="1"/>
  <c r="W8" i="7"/>
  <c r="U9" i="7"/>
  <c r="I48" i="7"/>
  <c r="I44" i="7"/>
  <c r="W20" i="7"/>
  <c r="U21" i="7"/>
  <c r="U34" i="7" s="1"/>
  <c r="Q7" i="7"/>
  <c r="E30" i="4"/>
  <c r="R30" i="4" s="1"/>
  <c r="S30" i="4" s="1"/>
  <c r="E30" i="13" s="1"/>
  <c r="F30" i="13" s="1"/>
  <c r="F38" i="4"/>
  <c r="F63" i="4" s="1"/>
  <c r="F97" i="4" s="1"/>
  <c r="F105" i="4" s="1"/>
  <c r="C75" i="4"/>
  <c r="Y20" i="7" l="1"/>
  <c r="W21" i="7"/>
  <c r="W34" i="7" s="1"/>
  <c r="S7" i="7"/>
  <c r="G48" i="7"/>
  <c r="G44" i="7"/>
  <c r="E75" i="4"/>
  <c r="C76" i="11"/>
  <c r="B75" i="4"/>
  <c r="B75" i="13"/>
  <c r="C75" i="13" s="1"/>
  <c r="C77" i="13" s="1"/>
  <c r="B76" i="11"/>
  <c r="B78" i="11" s="1"/>
  <c r="C77" i="4"/>
  <c r="I46" i="7"/>
  <c r="I59" i="7"/>
  <c r="I61" i="7" s="1"/>
  <c r="I47" i="7"/>
  <c r="M5" i="7"/>
  <c r="M10" i="7" s="1"/>
  <c r="M36" i="7" s="1"/>
  <c r="O4" i="7"/>
  <c r="E44" i="7"/>
  <c r="E48" i="7"/>
  <c r="K44" i="7"/>
  <c r="K48" i="7"/>
  <c r="Y8" i="7"/>
  <c r="W9" i="7"/>
  <c r="U7" i="7" l="1"/>
  <c r="E59" i="7"/>
  <c r="E47" i="7"/>
  <c r="E46" i="7"/>
  <c r="M48" i="7"/>
  <c r="M44" i="7"/>
  <c r="G59" i="7"/>
  <c r="G61" i="7" s="1"/>
  <c r="G46" i="7"/>
  <c r="G47" i="7"/>
  <c r="O5" i="7"/>
  <c r="O10" i="7" s="1"/>
  <c r="O36" i="7" s="1"/>
  <c r="Q4" i="7"/>
  <c r="D76" i="11"/>
  <c r="C78" i="11"/>
  <c r="D78" i="11" s="1"/>
  <c r="B77" i="13"/>
  <c r="B77" i="4"/>
  <c r="AA8" i="7"/>
  <c r="Y9" i="7"/>
  <c r="K46" i="7"/>
  <c r="K59" i="7"/>
  <c r="K61" i="7" s="1"/>
  <c r="K47" i="7"/>
  <c r="R75" i="4"/>
  <c r="R77" i="4" s="1"/>
  <c r="E77" i="4"/>
  <c r="AA20" i="7"/>
  <c r="Y21" i="7"/>
  <c r="Y34" i="7" s="1"/>
  <c r="I65" i="7" l="1"/>
  <c r="M66" i="7"/>
  <c r="K65" i="7"/>
  <c r="O66" i="7"/>
  <c r="M65" i="7"/>
  <c r="Q66" i="7"/>
  <c r="W65" i="7"/>
  <c r="S65" i="7"/>
  <c r="O65" i="7"/>
  <c r="W66" i="7"/>
  <c r="U65" i="7"/>
  <c r="Q65" i="7"/>
  <c r="S66" i="7"/>
  <c r="G66" i="7"/>
  <c r="E66" i="7"/>
  <c r="U66" i="7"/>
  <c r="I66" i="7"/>
  <c r="G65" i="7"/>
  <c r="K66" i="7"/>
  <c r="E65" i="7"/>
  <c r="E61" i="7"/>
  <c r="I69" i="7"/>
  <c r="I71" i="7" s="1"/>
  <c r="O48" i="7"/>
  <c r="O44" i="7"/>
  <c r="M46" i="7"/>
  <c r="M47" i="7"/>
  <c r="M59" i="7"/>
  <c r="M61" i="7" s="1"/>
  <c r="W7" i="7"/>
  <c r="AC20" i="7"/>
  <c r="AA21" i="7"/>
  <c r="AA34" i="7" s="1"/>
  <c r="AC8" i="7"/>
  <c r="AA9" i="7"/>
  <c r="S4" i="7"/>
  <c r="Q5" i="7"/>
  <c r="Q10" i="7"/>
  <c r="Q36" i="7" s="1"/>
  <c r="G69" i="7" l="1"/>
  <c r="G71" i="7" s="1"/>
  <c r="K69" i="7"/>
  <c r="K71" i="7" s="1"/>
  <c r="O47" i="7"/>
  <c r="O46" i="7"/>
  <c r="O59" i="7"/>
  <c r="O61" i="7" s="1"/>
  <c r="Q48" i="7"/>
  <c r="Q44" i="7"/>
  <c r="Y7" i="7"/>
  <c r="AE20" i="7"/>
  <c r="AC21" i="7"/>
  <c r="AC34" i="7" s="1"/>
  <c r="U4" i="7"/>
  <c r="S5" i="7"/>
  <c r="S10" i="7" s="1"/>
  <c r="S36" i="7" s="1"/>
  <c r="E69" i="7"/>
  <c r="E71" i="7" s="1"/>
  <c r="AE8" i="7"/>
  <c r="AC9" i="7"/>
  <c r="AE9" i="7" l="1"/>
  <c r="AG8" i="7"/>
  <c r="AG9" i="7" s="1"/>
  <c r="S48" i="7"/>
  <c r="S44" i="7"/>
  <c r="M69" i="7"/>
  <c r="M71" i="7" s="1"/>
  <c r="AG20" i="7"/>
  <c r="AG21" i="7" s="1"/>
  <c r="AG34" i="7" s="1"/>
  <c r="AE21" i="7"/>
  <c r="AE34" i="7" s="1"/>
  <c r="Q46" i="7"/>
  <c r="Q47" i="7"/>
  <c r="Q59" i="7"/>
  <c r="Q61" i="7" s="1"/>
  <c r="W4" i="7"/>
  <c r="U5" i="7"/>
  <c r="U10" i="7"/>
  <c r="U36" i="7" s="1"/>
  <c r="AA7" i="7"/>
  <c r="S47" i="7" l="1"/>
  <c r="S59" i="7"/>
  <c r="S61" i="7" s="1"/>
  <c r="S46" i="7"/>
  <c r="O69" i="7"/>
  <c r="O71" i="7" s="1"/>
  <c r="U44" i="7"/>
  <c r="U48" i="7"/>
  <c r="AC7" i="7"/>
  <c r="Y4" i="7"/>
  <c r="W5" i="7"/>
  <c r="W10" i="7"/>
  <c r="W36" i="7" s="1"/>
  <c r="Q69" i="7" l="1"/>
  <c r="Q71" i="7" s="1"/>
  <c r="AG7" i="7"/>
  <c r="AE7" i="7"/>
  <c r="W44" i="7"/>
  <c r="W48" i="7"/>
  <c r="U47" i="7"/>
  <c r="U46" i="7"/>
  <c r="U59" i="7"/>
  <c r="U61" i="7" s="1"/>
  <c r="AA4" i="7"/>
  <c r="Y5" i="7"/>
  <c r="Y10" i="7"/>
  <c r="Y36" i="7" s="1"/>
  <c r="Y44" i="7" l="1"/>
  <c r="Y48" i="7"/>
  <c r="AA5" i="7"/>
  <c r="AA10" i="7" s="1"/>
  <c r="AA36" i="7" s="1"/>
  <c r="AC4" i="7"/>
  <c r="S69" i="7"/>
  <c r="S71" i="7" s="1"/>
  <c r="W47" i="7"/>
  <c r="W46" i="7"/>
  <c r="W59" i="7"/>
  <c r="W61" i="7" s="1"/>
  <c r="Y61" i="7" s="1"/>
  <c r="AA61" i="7" s="1"/>
  <c r="Y52" i="7" l="1"/>
  <c r="Y57" i="7" s="1"/>
  <c r="AC5" i="7"/>
  <c r="AC10" i="7" s="1"/>
  <c r="AC36" i="7" s="1"/>
  <c r="AE4" i="7"/>
  <c r="U69" i="7"/>
  <c r="U71" i="7" s="1"/>
  <c r="Y47" i="7"/>
  <c r="Y46" i="7"/>
  <c r="Y59" i="7"/>
  <c r="AA44" i="7"/>
  <c r="AA54" i="7" s="1"/>
  <c r="AA48" i="7"/>
  <c r="AC54" i="7" l="1"/>
  <c r="AA57" i="7"/>
  <c r="AA59" i="7" s="1"/>
  <c r="AA65" i="7" s="1"/>
  <c r="Y66" i="7"/>
  <c r="Y65" i="7"/>
  <c r="W69" i="7"/>
  <c r="W71" i="7" s="1"/>
  <c r="AC48" i="7"/>
  <c r="AC44" i="7"/>
  <c r="AE5" i="7"/>
  <c r="AE10" i="7" s="1"/>
  <c r="AE36" i="7" s="1"/>
  <c r="AG4" i="7"/>
  <c r="AA46" i="7"/>
  <c r="AA47" i="7"/>
  <c r="AA66" i="7" l="1"/>
  <c r="AE54" i="7"/>
  <c r="AC57" i="7"/>
  <c r="AG5" i="7"/>
  <c r="AG10" i="7"/>
  <c r="AG36" i="7" s="1"/>
  <c r="AA69" i="7"/>
  <c r="AC59" i="7"/>
  <c r="AC46" i="7"/>
  <c r="AC47" i="7"/>
  <c r="AE48" i="7"/>
  <c r="AE44" i="7"/>
  <c r="Y69" i="7"/>
  <c r="Y71" i="7" s="1"/>
  <c r="AC65" i="7" l="1"/>
  <c r="AC66" i="7"/>
  <c r="AG54" i="7"/>
  <c r="AG57" i="7" s="1"/>
  <c r="AE57" i="7"/>
  <c r="AG48" i="7"/>
  <c r="AG44" i="7"/>
  <c r="AA71" i="7"/>
  <c r="AE59" i="7"/>
  <c r="AE47" i="7"/>
  <c r="AE46" i="7"/>
  <c r="AE65" i="7" l="1"/>
  <c r="AE66" i="7"/>
  <c r="AG46" i="7"/>
  <c r="AG59" i="7"/>
  <c r="AG47" i="7"/>
  <c r="AC69" i="7"/>
  <c r="AC71" i="7" s="1"/>
  <c r="AG65" i="7" l="1"/>
  <c r="AG66" i="7"/>
  <c r="AE69" i="7"/>
  <c r="AE71" i="7" s="1"/>
  <c r="AG69" i="7"/>
  <c r="AG71" i="7" s="1"/>
  <c r="L99" i="4"/>
  <c r="L104" i="4" s="1"/>
  <c r="L105" i="4" s="1"/>
  <c r="AO643" i="3"/>
  <c r="L108" i="4" l="1"/>
  <c r="AM564" i="3" l="1"/>
  <c r="AM565" i="3"/>
  <c r="AM569" i="3"/>
  <c r="AO644" i="3"/>
  <c r="AO649" i="3" s="1"/>
  <c r="AB48" i="15" s="1"/>
  <c r="AE709" i="3"/>
  <c r="AA915" i="3"/>
  <c r="AA916" i="3"/>
  <c r="M29" i="4"/>
  <c r="E29" i="4" s="1"/>
  <c r="R29" i="4" s="1"/>
  <c r="M38" i="4"/>
  <c r="M63" i="4" s="1"/>
  <c r="M97" i="4" s="1"/>
  <c r="M105" i="4" s="1"/>
  <c r="C45" i="4"/>
  <c r="E45" i="4" s="1"/>
  <c r="S45" i="4"/>
  <c r="E45" i="13" s="1"/>
  <c r="F45" i="13" s="1"/>
  <c r="C46" i="4"/>
  <c r="B46" i="13" s="1"/>
  <c r="C46" i="13" s="1"/>
  <c r="S46" i="4"/>
  <c r="E46" i="13" s="1"/>
  <c r="F46" i="13" s="1"/>
  <c r="C49" i="4"/>
  <c r="B50" i="11" s="1"/>
  <c r="E49" i="4"/>
  <c r="R49" i="4"/>
  <c r="C54" i="4"/>
  <c r="B54" i="13" s="1"/>
  <c r="C83" i="4"/>
  <c r="B84" i="11" s="1"/>
  <c r="B97" i="11" s="1"/>
  <c r="E83" i="4"/>
  <c r="R83" i="4" s="1"/>
  <c r="R96" i="4" s="1"/>
  <c r="E96" i="4"/>
  <c r="C99" i="4"/>
  <c r="E99" i="4" s="1"/>
  <c r="E108" i="4"/>
  <c r="M108" i="4"/>
  <c r="C96" i="4" l="1"/>
  <c r="B96" i="4" s="1"/>
  <c r="B45" i="4"/>
  <c r="B83" i="4"/>
  <c r="E46" i="4"/>
  <c r="R46" i="4" s="1"/>
  <c r="B49" i="13"/>
  <c r="C49" i="13" s="1"/>
  <c r="B45" i="13"/>
  <c r="C45" i="13" s="1"/>
  <c r="C54" i="13" s="1"/>
  <c r="C63" i="13" s="1"/>
  <c r="C97" i="13" s="1"/>
  <c r="C105" i="13" s="1"/>
  <c r="AM576" i="3"/>
  <c r="S29" i="4"/>
  <c r="R38" i="4"/>
  <c r="R45" i="4"/>
  <c r="R99" i="4"/>
  <c r="E104" i="4"/>
  <c r="F54" i="13"/>
  <c r="C47" i="11"/>
  <c r="AO651" i="3"/>
  <c r="B54" i="4"/>
  <c r="B63" i="4" s="1"/>
  <c r="B47" i="11"/>
  <c r="B46" i="4"/>
  <c r="B99" i="4"/>
  <c r="C104" i="4"/>
  <c r="C63" i="4"/>
  <c r="E38" i="4"/>
  <c r="B96" i="13"/>
  <c r="C100" i="11"/>
  <c r="C46" i="11"/>
  <c r="B100" i="11"/>
  <c r="B105" i="11" s="1"/>
  <c r="C84" i="11"/>
  <c r="B46" i="11"/>
  <c r="B55" i="11" s="1"/>
  <c r="B64" i="11" s="1"/>
  <c r="B98" i="11" s="1"/>
  <c r="B106" i="11" s="1"/>
  <c r="S54" i="4"/>
  <c r="E54" i="13" s="1"/>
  <c r="B49" i="4"/>
  <c r="B99" i="13"/>
  <c r="C99" i="13" s="1"/>
  <c r="C104" i="13" s="1"/>
  <c r="B83" i="13"/>
  <c r="C83" i="13" s="1"/>
  <c r="C96" i="13" s="1"/>
  <c r="C50" i="11"/>
  <c r="D50" i="11" s="1"/>
  <c r="E54" i="4" l="1"/>
  <c r="R54" i="4"/>
  <c r="C97" i="4"/>
  <c r="B63" i="13"/>
  <c r="S99" i="4"/>
  <c r="R104" i="4"/>
  <c r="D100" i="11"/>
  <c r="C105" i="11"/>
  <c r="D105" i="11" s="1"/>
  <c r="B104" i="4"/>
  <c r="N150" i="23" s="1"/>
  <c r="B104" i="13"/>
  <c r="D84" i="11"/>
  <c r="C97" i="11"/>
  <c r="D97" i="11" s="1"/>
  <c r="R63" i="4"/>
  <c r="R97" i="4" s="1"/>
  <c r="R105" i="4" s="1"/>
  <c r="D46" i="11"/>
  <c r="C55" i="11"/>
  <c r="E63" i="4"/>
  <c r="E97" i="4" s="1"/>
  <c r="E105" i="4" s="1"/>
  <c r="D47" i="11"/>
  <c r="E29" i="13"/>
  <c r="F29" i="13" s="1"/>
  <c r="F38" i="13" s="1"/>
  <c r="F63" i="13" s="1"/>
  <c r="F97" i="13" s="1"/>
  <c r="S38" i="4"/>
  <c r="N151" i="23" l="1"/>
  <c r="N161" i="23"/>
  <c r="D55" i="11"/>
  <c r="C64" i="11"/>
  <c r="S104" i="4"/>
  <c r="E104" i="13" s="1"/>
  <c r="E99" i="13"/>
  <c r="F99" i="13" s="1"/>
  <c r="F104" i="13" s="1"/>
  <c r="F105" i="13" s="1"/>
  <c r="F107" i="13" s="1"/>
  <c r="E38" i="13"/>
  <c r="S63" i="4"/>
  <c r="B97" i="4"/>
  <c r="C105" i="4"/>
  <c r="B97" i="13"/>
  <c r="T11" i="15" l="1"/>
  <c r="T23" i="15" s="1"/>
  <c r="B105" i="4"/>
  <c r="B105" i="13"/>
  <c r="AG252" i="20"/>
  <c r="AC454" i="3"/>
  <c r="D64" i="11"/>
  <c r="C98" i="11"/>
  <c r="S97" i="4"/>
  <c r="E63" i="13"/>
  <c r="D98" i="11" l="1"/>
  <c r="C106" i="11"/>
  <c r="D106" i="11" s="1"/>
  <c r="AB47" i="15"/>
  <c r="AB49" i="15" s="1"/>
  <c r="AB249" i="20"/>
  <c r="AG251" i="20" s="1"/>
  <c r="AG253" i="20" s="1"/>
  <c r="AK256" i="20" s="1"/>
  <c r="T792" i="20" s="1"/>
  <c r="AF792" i="20" s="1"/>
  <c r="AC453" i="3"/>
  <c r="S105" i="4"/>
  <c r="E97" i="13"/>
  <c r="T26" i="15"/>
  <c r="T28" i="15" s="1"/>
  <c r="S107" i="4" l="1"/>
  <c r="E105" i="13"/>
  <c r="AB54" i="15"/>
  <c r="AB55" i="15" s="1"/>
  <c r="E107" i="13" l="1"/>
  <c r="Y11" i="15" s="1"/>
  <c r="Y23" i="15" s="1"/>
  <c r="AC455" i="3"/>
  <c r="AF766" i="20"/>
  <c r="AF768" i="20" s="1"/>
  <c r="AK774" i="20" s="1"/>
  <c r="T799" i="20" s="1"/>
  <c r="AF799" i="20" s="1"/>
  <c r="AF801" i="20" s="1"/>
  <c r="Y26" i="15" l="1"/>
  <c r="Y28" i="15" s="1"/>
  <c r="Y38" i="15"/>
  <c r="Y40" i="15" s="1"/>
  <c r="AD38" i="15"/>
  <c r="AD40" i="15" s="1"/>
  <c r="Y41" i="15" l="1"/>
  <c r="AB56" i="15" s="1"/>
  <c r="M26" i="3" s="1"/>
  <c r="P203" i="3" s="1"/>
  <c r="Y64" i="15"/>
  <c r="Y68" i="15" s="1"/>
  <c r="T29" i="15"/>
  <c r="AB57" i="15" l="1"/>
  <c r="AB59" i="15" s="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<sst xmlns="http://schemas.openxmlformats.org/spreadsheetml/2006/main" count="5066" uniqueCount="2645">
  <si>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</si>
  <si>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</si>
  <si>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</si>
  <si>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</si>
  <si>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</si>
  <si>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</si>
  <si>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</si>
  <si>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</si>
  <si>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</si>
  <si>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</si>
  <si>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</si>
  <si>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</si>
  <si>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</si>
  <si>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</si>
  <si>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</si>
  <si>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</si>
  <si>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</si>
  <si>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</si>
  <si>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</si>
  <si>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</si>
  <si>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</si>
  <si>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</si>
  <si>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</si>
  <si>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</si>
  <si>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</si>
  <si>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</si>
  <si>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</si>
  <si>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</si>
  <si>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</si>
  <si>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</si>
  <si>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</si>
  <si>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</si>
  <si>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</si>
  <si>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</si>
  <si>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</si>
  <si>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</si>
  <si>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</si>
  <si>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</si>
  <si>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</si>
  <si>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</si>
  <si>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</si>
  <si>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</si>
  <si>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</si>
  <si>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</si>
  <si>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</si>
  <si>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</si>
  <si>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</si>
  <si>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</si>
  <si>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</si>
  <si>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</si>
  <si>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</si>
  <si>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</si>
  <si>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</si>
  <si>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</si>
  <si>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</si>
  <si>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</si>
  <si>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</si>
  <si>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</si>
  <si>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</si>
  <si>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</si>
  <si>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</si>
  <si>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</si>
  <si>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</si>
  <si>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</si>
  <si>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</si>
  <si>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</si>
  <si>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</si>
  <si>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</si>
  <si>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</si>
  <si>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</si>
  <si>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</si>
  <si>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</si>
  <si>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</si>
  <si>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</si>
  <si>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</si>
  <si>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</si>
  <si>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</si>
  <si>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</si>
  <si>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</si>
  <si>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</si>
  <si>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</si>
  <si>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</si>
  <si>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</si>
  <si>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</si>
  <si>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</si>
  <si>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</si>
  <si>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</si>
  <si>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</si>
  <si>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</si>
  <si>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</si>
  <si>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</si>
  <si>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</si>
  <si>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</si>
  <si>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</si>
  <si>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</si>
  <si>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</si>
  <si>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</si>
  <si>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</si>
  <si>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</si>
  <si>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</si>
  <si>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</si>
  <si>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</si>
  <si>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</si>
  <si>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</si>
  <si>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</si>
  <si>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</si>
  <si>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</si>
  <si>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</si>
  <si>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</si>
  <si>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</si>
  <si>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</si>
  <si>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</si>
  <si>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</si>
  <si>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</si>
  <si>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</si>
  <si>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</si>
  <si>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</si>
  <si>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</si>
  <si>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</si>
  <si>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</si>
  <si>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</si>
  <si>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</si>
  <si>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</si>
  <si>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</si>
  <si>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</si>
  <si>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</si>
  <si>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</si>
  <si>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</si>
  <si>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</si>
  <si>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</si>
  <si>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</si>
  <si>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</si>
  <si>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</si>
  <si>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</si>
  <si>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</si>
  <si>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</si>
  <si>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</si>
  <si>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</si>
  <si>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</si>
  <si>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</si>
  <si>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</si>
  <si>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</si>
  <si>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</si>
  <si>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</si>
  <si>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</si>
  <si>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</si>
  <si>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</si>
  <si>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</si>
  <si>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</si>
  <si>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</si>
  <si>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</si>
  <si>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</si>
  <si>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</si>
  <si>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</si>
  <si>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</si>
  <si>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</si>
  <si>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</si>
  <si>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</si>
  <si>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</si>
  <si>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</si>
  <si>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</si>
  <si>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</si>
  <si>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</si>
  <si>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</si>
  <si>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</si>
  <si>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</si>
  <si>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</si>
  <si>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</si>
  <si>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</si>
  <si>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</si>
  <si>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</si>
  <si>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</si>
  <si>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</si>
  <si>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</si>
  <si>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</si>
  <si>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</si>
  <si>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</si>
  <si>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</si>
  <si>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</si>
  <si>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</si>
  <si>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</si>
  <si>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</si>
  <si>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</si>
  <si>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</si>
  <si>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</si>
  <si>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</si>
  <si>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</si>
  <si>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</si>
  <si>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</si>
  <si>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</si>
  <si>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</si>
  <si>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</si>
  <si>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</si>
  <si>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</si>
  <si>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</si>
  <si>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</si>
  <si>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</si>
  <si>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</si>
  <si>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</si>
  <si>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</si>
  <si>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</si>
  <si>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</si>
  <si>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</si>
  <si>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</si>
  <si>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</si>
  <si>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</si>
  <si>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</si>
  <si>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</si>
  <si>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</si>
  <si>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</si>
  <si>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</si>
  <si>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</si>
  <si>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</si>
  <si>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</si>
  <si>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</si>
  <si>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</si>
  <si>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</si>
  <si>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</si>
  <si>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</si>
  <si>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</si>
  <si>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</si>
  <si>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</si>
  <si>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</si>
  <si>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</si>
  <si>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</si>
  <si>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</si>
  <si>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</si>
  <si>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</si>
  <si>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</si>
  <si>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</si>
  <si>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</si>
  <si>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</si>
  <si>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</si>
  <si>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</si>
  <si>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</si>
  <si>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</si>
  <si>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</si>
  <si>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</si>
  <si>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</si>
  <si>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</si>
  <si>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</si>
  <si>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</si>
  <si>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</si>
  <si>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</si>
  <si>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</si>
  <si>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</si>
  <si>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</si>
  <si>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</si>
  <si>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</si>
  <si>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</si>
  <si>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</si>
  <si>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</si>
  <si>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</si>
  <si>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</si>
  <si>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</si>
  <si>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</si>
  <si>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</si>
  <si>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</si>
  <si>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</si>
  <si>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</si>
  <si>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</si>
  <si>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</si>
  <si>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</si>
  <si>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</si>
  <si>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</si>
  <si>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</si>
  <si>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</si>
  <si>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</si>
  <si>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</si>
  <si>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</si>
  <si>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</si>
  <si>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</si>
  <si>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</si>
  <si>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</si>
  <si>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</si>
  <si>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</si>
  <si>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</si>
  <si>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</si>
  <si>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</si>
  <si>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</si>
  <si>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</si>
  <si>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</si>
  <si>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</si>
  <si>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</si>
  <si>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</si>
  <si>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</si>
  <si>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</si>
  <si>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</si>
  <si>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</si>
  <si>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</si>
  <si>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</si>
  <si>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</si>
  <si>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</si>
  <si>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</si>
  <si>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</si>
  <si>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</si>
  <si>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</si>
  <si>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</si>
  <si>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</si>
  <si>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</si>
  <si>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</si>
  <si>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</si>
  <si>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</si>
  <si>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</si>
  <si>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</si>
  <si>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</si>
  <si>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</si>
  <si>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</si>
  <si>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</si>
  <si>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</si>
  <si>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</si>
  <si>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</si>
  <si>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</si>
  <si>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</si>
  <si>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</si>
  <si>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</si>
  <si>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</si>
  <si>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</si>
  <si>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</si>
  <si>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</si>
  <si>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</si>
  <si>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</si>
  <si>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</si>
  <si>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</si>
  <si>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</si>
  <si>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</si>
  <si>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</si>
  <si>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</si>
  <si>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</si>
  <si>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</si>
  <si>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</si>
  <si>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</si>
  <si>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</si>
  <si>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</si>
  <si>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</si>
  <si>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</si>
  <si>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</si>
  <si>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</si>
  <si>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</si>
  <si>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</si>
  <si>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</si>
  <si>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</si>
  <si>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</si>
  <si>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</si>
  <si>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</si>
  <si>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</si>
  <si>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</si>
  <si>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</si>
  <si>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</si>
  <si>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</si>
  <si>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</si>
  <si>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</si>
  <si>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</si>
  <si>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</si>
  <si>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</si>
  <si>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</si>
  <si>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</si>
  <si>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</si>
  <si>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</si>
  <si>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</si>
  <si>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</si>
  <si>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</si>
  <si>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</si>
  <si>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</si>
  <si>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</si>
  <si>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</si>
  <si>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</si>
  <si>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</si>
  <si>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</si>
  <si>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</si>
  <si>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</si>
  <si>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</si>
  <si>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</si>
  <si>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</si>
  <si>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</si>
  <si>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</si>
  <si>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</si>
  <si>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</si>
  <si>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</si>
  <si>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</si>
  <si>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</si>
  <si>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</si>
  <si>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</si>
  <si>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</si>
  <si>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</si>
  <si>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</si>
  <si>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</si>
  <si>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</si>
  <si>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</si>
  <si>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</si>
  <si>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</si>
  <si>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</si>
  <si>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</si>
  <si>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</si>
  <si>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</si>
  <si>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</si>
  <si>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</si>
  <si>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</si>
  <si>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</si>
  <si>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</si>
  <si>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</si>
  <si>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</si>
  <si>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</si>
  <si>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</si>
  <si>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</si>
  <si>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</si>
  <si>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</si>
  <si>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</si>
  <si>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</si>
  <si>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</si>
  <si>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</si>
  <si>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</si>
  <si>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</si>
  <si>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</si>
  <si>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</si>
  <si>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</si>
  <si>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</si>
  <si>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</si>
  <si>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</si>
  <si>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</si>
  <si>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</si>
  <si>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</si>
  <si>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</si>
  <si>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</si>
  <si>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</si>
  <si>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</si>
  <si>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</si>
  <si>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</si>
  <si>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</si>
  <si>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</si>
  <si>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</si>
  <si>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</si>
  <si>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</si>
  <si>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</si>
  <si>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</si>
  <si>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</si>
  <si>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</si>
  <si>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</si>
  <si>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</si>
  <si>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</si>
  <si>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</si>
  <si>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</si>
  <si>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</si>
  <si>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</si>
  <si>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</si>
  <si>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</si>
  <si>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</si>
  <si>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</si>
  <si>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</si>
  <si>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</si>
  <si>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</si>
  <si>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</si>
  <si>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</si>
  <si>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</si>
  <si>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</si>
  <si>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</si>
  <si>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</si>
  <si>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</si>
  <si>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</si>
  <si>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</si>
  <si>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</si>
  <si>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</si>
  <si>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</si>
  <si>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</si>
  <si>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</si>
  <si>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</si>
  <si>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</si>
  <si>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</si>
  <si>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</si>
  <si>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</si>
  <si>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</si>
  <si>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</si>
  <si>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</si>
  <si>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</si>
  <si>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</si>
  <si>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</si>
  <si>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</si>
  <si>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</si>
  <si>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</si>
  <si>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</si>
  <si>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</si>
  <si>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</si>
  <si>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</si>
  <si>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</si>
  <si>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</si>
  <si>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</si>
  <si>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</si>
  <si>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</si>
  <si>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</si>
  <si>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</si>
  <si>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</si>
  <si>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</si>
  <si>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</si>
  <si>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</si>
  <si>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</si>
  <si>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</si>
  <si>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</si>
  <si>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</si>
  <si>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</si>
  <si>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</si>
  <si>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</si>
  <si>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</si>
  <si>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</si>
  <si>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</si>
  <si>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</si>
  <si>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</si>
  <si>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</si>
  <si>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</si>
  <si>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</si>
  <si>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</si>
  <si>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</si>
  <si>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</si>
  <si>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</si>
  <si>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</si>
  <si>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</si>
  <si>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</si>
  <si>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</si>
  <si>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</si>
  <si>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</si>
  <si>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</si>
  <si>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</si>
  <si>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</si>
  <si>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</si>
  <si>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</si>
  <si>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</si>
  <si>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</si>
  <si>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</si>
  <si>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</si>
  <si>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</si>
  <si>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</si>
  <si>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</si>
  <si>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</si>
  <si>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</si>
  <si>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</si>
  <si>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</si>
  <si>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</si>
  <si>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</si>
  <si>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</si>
  <si>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</si>
  <si>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</si>
  <si>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</si>
  <si>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</si>
  <si>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</si>
  <si>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</si>
  <si>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</si>
  <si>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</si>
  <si>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</si>
  <si>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</si>
  <si>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</si>
  <si>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</si>
  <si>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</si>
  <si>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</si>
  <si>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</si>
  <si>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</si>
  <si>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</si>
  <si>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</si>
  <si>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</si>
  <si>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</si>
  <si>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</si>
  <si>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</si>
  <si>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</si>
  <si>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</si>
  <si>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</si>
  <si>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</si>
  <si>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</si>
  <si>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</si>
  <si>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</si>
  <si>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</si>
  <si>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</si>
  <si>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</si>
  <si>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</si>
  <si>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</si>
  <si>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</si>
  <si>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</si>
  <si>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</si>
  <si>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</si>
  <si>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</si>
  <si>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</si>
  <si>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</si>
  <si>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</si>
  <si>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</si>
  <si>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</si>
  <si>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</si>
  <si>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</si>
  <si>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</si>
  <si>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</si>
  <si>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</si>
  <si>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</si>
  <si>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</si>
  <si>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</si>
  <si>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</si>
  <si>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</si>
  <si>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</si>
  <si>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</si>
  <si>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</si>
  <si>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</si>
  <si>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</si>
  <si>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</si>
  <si>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</si>
  <si>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</si>
  <si>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</si>
  <si>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</si>
  <si>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</si>
  <si>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</si>
  <si>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</si>
  <si>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</si>
  <si>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</si>
  <si>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</si>
  <si>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</si>
  <si>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</si>
  <si>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</si>
  <si>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</si>
  <si>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</si>
  <si>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</si>
  <si>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</si>
  <si>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</si>
  <si>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</si>
  <si>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</si>
  <si>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</si>
  <si>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</si>
  <si>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</si>
  <si>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</si>
  <si>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</si>
  <si>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</si>
  <si>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</si>
  <si>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</si>
  <si>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</si>
  <si>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</si>
  <si>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</si>
  <si>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</si>
  <si>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</si>
  <si>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</si>
  <si>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</si>
  <si>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</si>
  <si>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</si>
  <si>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</si>
  <si>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</si>
  <si>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</si>
  <si>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</si>
  <si>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</si>
  <si>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</si>
  <si>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</si>
  <si>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</si>
  <si>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</si>
  <si>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</si>
  <si>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</si>
  <si>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</si>
  <si>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</si>
  <si>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</si>
  <si>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</si>
  <si>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</si>
  <si>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</si>
  <si>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</si>
  <si>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</si>
  <si>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</si>
  <si>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</si>
  <si>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</si>
  <si>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</si>
  <si>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</si>
  <si>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</si>
  <si>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</si>
  <si>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</si>
  <si>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</si>
  <si>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</si>
  <si>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</si>
  <si>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</si>
  <si>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</si>
  <si>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</si>
  <si>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</si>
  <si>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</si>
  <si>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</si>
  <si>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</si>
  <si>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</si>
  <si>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</si>
  <si>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</si>
  <si>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</si>
  <si>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</si>
  <si>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</si>
  <si>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</si>
  <si>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</si>
  <si>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</si>
  <si>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</si>
  <si>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</si>
  <si>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</si>
  <si>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</si>
  <si>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</si>
  <si>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</si>
  <si>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</si>
  <si>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</si>
  <si>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</si>
  <si>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</si>
  <si>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</si>
  <si>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</si>
  <si>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</si>
  <si>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</si>
  <si>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</si>
  <si>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</si>
  <si>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</si>
  <si>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</si>
  <si>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</si>
  <si>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</si>
  <si>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</si>
  <si>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</si>
  <si>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</si>
  <si>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</si>
  <si>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</si>
  <si>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</si>
  <si>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</si>
  <si>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</si>
  <si>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</si>
  <si>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</si>
  <si>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</si>
  <si>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</si>
  <si>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</si>
  <si>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</si>
  <si>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</si>
  <si>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</si>
  <si>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</si>
  <si>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</si>
  <si>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</si>
  <si>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</si>
  <si>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</si>
  <si>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</si>
  <si>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</si>
  <si>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</si>
  <si>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</si>
  <si>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</si>
  <si>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</si>
  <si>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</si>
  <si>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</si>
  <si>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</si>
  <si>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</si>
  <si>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</si>
  <si>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</si>
  <si>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</si>
  <si>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</si>
  <si>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</si>
  <si>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</si>
  <si>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</si>
  <si>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</si>
  <si>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</si>
  <si>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</si>
  <si>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</si>
  <si>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</si>
  <si>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</si>
  <si>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</si>
  <si>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</si>
  <si>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</si>
  <si>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</si>
  <si>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</si>
  <si>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</si>
  <si>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</si>
  <si>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</si>
  <si>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</si>
  <si>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</si>
  <si>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</si>
  <si>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</si>
  <si>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</si>
  <si>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</si>
  <si>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</si>
  <si>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</si>
  <si>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</si>
  <si>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</si>
  <si>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</si>
  <si>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</si>
  <si>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</si>
  <si>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</si>
  <si>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</si>
  <si>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</si>
  <si>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</si>
  <si>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</si>
  <si>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</si>
  <si>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</si>
  <si>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</si>
  <si>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</si>
  <si>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</si>
  <si>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</si>
  <si>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</si>
  <si>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</si>
  <si>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</si>
  <si>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</si>
  <si>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</si>
  <si>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</si>
  <si>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</si>
  <si>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</si>
  <si>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</si>
  <si>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</si>
  <si>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</si>
  <si>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</si>
  <si>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</si>
  <si>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</si>
  <si>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</si>
  <si>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</si>
  <si>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</si>
  <si>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</si>
  <si>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</si>
  <si>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</si>
  <si>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</si>
  <si>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</si>
  <si>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</si>
  <si>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</si>
  <si>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</si>
  <si>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</si>
  <si>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</si>
  <si>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</si>
  <si>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</si>
  <si>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</si>
  <si>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</si>
  <si>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</si>
  <si>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</si>
  <si>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</si>
  <si>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</si>
  <si>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</si>
  <si>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</si>
  <si>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</si>
  <si>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</si>
  <si>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</si>
  <si>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</si>
  <si>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</si>
  <si>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</si>
  <si>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</si>
  <si>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</si>
  <si>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</si>
  <si>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</si>
  <si>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</si>
  <si>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</si>
  <si>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</si>
  <si>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</si>
  <si>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</si>
  <si>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</si>
  <si>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</si>
  <si>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</si>
  <si>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</si>
  <si>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</si>
  <si>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</si>
  <si>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</si>
  <si>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</si>
  <si>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</si>
  <si>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</si>
  <si>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</si>
  <si>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</si>
  <si>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</si>
  <si>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</si>
  <si>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</si>
  <si>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</si>
  <si>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</si>
  <si>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</si>
  <si>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</si>
  <si>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</si>
  <si>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</si>
  <si>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</si>
  <si>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</si>
  <si>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</si>
  <si>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</si>
  <si>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</si>
  <si>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</si>
  <si>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</si>
  <si>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</si>
  <si>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</si>
  <si>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</si>
  <si>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</si>
  <si>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</si>
  <si>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</si>
  <si>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</si>
  <si>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</si>
  <si>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</si>
  <si>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</si>
  <si>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</si>
  <si>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</si>
  <si>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</si>
  <si>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</si>
  <si>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</si>
  <si>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</si>
  <si>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</si>
  <si>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</si>
  <si>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</si>
  <si>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</si>
  <si>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</si>
  <si>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</si>
  <si>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</si>
  <si>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</si>
  <si>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</si>
  <si>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</si>
  <si>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</si>
  <si>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</si>
  <si>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</si>
  <si>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</si>
  <si>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</si>
  <si>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</si>
  <si>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</si>
  <si>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</si>
  <si>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</si>
  <si>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</si>
  <si>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</si>
  <si>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</si>
  <si>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</si>
  <si>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</si>
  <si>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</si>
  <si>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</si>
  <si>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</si>
  <si>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</si>
  <si>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</si>
  <si>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</si>
  <si>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</si>
  <si>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</si>
  <si>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</si>
  <si>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</si>
  <si>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</si>
  <si>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</si>
  <si>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</si>
  <si>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</si>
  <si>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</si>
  <si>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</si>
  <si>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</si>
  <si>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</si>
  <si>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</si>
  <si>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</si>
  <si>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</si>
  <si>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</si>
  <si>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</si>
  <si>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</si>
  <si>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</si>
  <si>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</si>
  <si>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</si>
  <si>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</si>
  <si>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</si>
  <si>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</si>
  <si>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</si>
  <si>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</si>
  <si>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</si>
  <si>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</si>
  <si>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</si>
  <si>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</si>
  <si>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</si>
  <si>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</si>
  <si>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</si>
  <si>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</si>
  <si>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</si>
  <si>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</si>
  <si>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</si>
  <si>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</si>
  <si>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</si>
  <si>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</si>
  <si>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</si>
  <si>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</si>
  <si>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</si>
  <si>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</si>
  <si>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</si>
  <si>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</si>
  <si>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</si>
  <si>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</si>
  <si>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</si>
  <si>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</si>
  <si>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</si>
  <si>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</si>
  <si>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</si>
  <si>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</si>
  <si>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</si>
  <si>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</si>
  <si>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</si>
  <si>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</si>
  <si>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</si>
  <si>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</si>
  <si>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</si>
  <si>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</si>
  <si>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</si>
  <si>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</si>
  <si>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</si>
  <si>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</si>
  <si>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</si>
  <si>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</si>
  <si>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</si>
  <si>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</si>
  <si>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</si>
  <si>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</si>
  <si>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</si>
  <si>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</si>
  <si>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</si>
  <si>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</si>
  <si>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</si>
  <si>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</si>
  <si>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</si>
  <si>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</si>
  <si>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</si>
  <si>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</si>
  <si>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</si>
  <si>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</si>
  <si>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</si>
  <si>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</si>
  <si>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</si>
  <si>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</si>
  <si>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</si>
  <si>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</si>
  <si>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</si>
  <si>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</si>
  <si>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</si>
  <si>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</si>
  <si>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</si>
  <si>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</si>
  <si>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</si>
  <si>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</si>
  <si>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</si>
  <si>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</si>
  <si>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</si>
  <si>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</si>
  <si>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</si>
  <si>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</si>
  <si>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</si>
  <si>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</si>
  <si>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</si>
  <si>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</si>
  <si>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</si>
  <si>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</si>
  <si>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</si>
  <si>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</si>
  <si>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</si>
  <si>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</si>
  <si>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</si>
  <si>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</si>
  <si>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</si>
  <si>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</si>
  <si>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</si>
  <si>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</si>
  <si>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</si>
  <si>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</si>
  <si>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</si>
  <si>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</si>
  <si>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</si>
  <si>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</si>
  <si>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</si>
  <si>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</si>
  <si>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</si>
  <si>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</si>
  <si>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</si>
  <si>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</si>
  <si>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</si>
  <si>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</si>
  <si>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</si>
  <si>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</si>
  <si>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</si>
  <si>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</si>
  <si>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</si>
  <si>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</si>
  <si>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</si>
  <si>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</si>
  <si>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</si>
  <si>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</si>
  <si>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</si>
  <si>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</si>
  <si>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</si>
  <si>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</si>
  <si>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</si>
  <si>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</si>
  <si>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</si>
  <si>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</si>
  <si>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</si>
  <si>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</si>
  <si>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</si>
  <si>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</si>
  <si>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</si>
  <si>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</si>
  <si>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</si>
  <si>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</si>
  <si>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</si>
  <si>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</si>
  <si>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</si>
  <si>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</si>
  <si>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</si>
  <si>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</si>
  <si>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</si>
  <si>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</si>
  <si>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</si>
  <si>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</si>
  <si>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</si>
  <si>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</si>
  <si>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</si>
  <si>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</si>
  <si>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</si>
  <si>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</si>
  <si>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</si>
  <si>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</si>
  <si>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</si>
  <si>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</si>
  <si>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</si>
  <si>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</si>
  <si>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</si>
  <si>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</si>
  <si>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</si>
  <si>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</si>
  <si>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</si>
  <si>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</si>
  <si>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</si>
  <si>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</si>
  <si>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</si>
  <si>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</si>
  <si>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</si>
  <si>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</si>
  <si>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</si>
  <si>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</si>
  <si>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</si>
  <si>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</si>
  <si>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</si>
  <si>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</si>
  <si>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</si>
  <si>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</si>
  <si>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</si>
  <si>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</si>
  <si>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</si>
  <si>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</si>
  <si>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</si>
  <si>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</si>
  <si>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</si>
  <si>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</si>
  <si>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</si>
  <si>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</si>
  <si>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</si>
  <si>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</si>
  <si>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</si>
  <si>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</si>
  <si>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</si>
  <si>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</si>
  <si>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</si>
  <si>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</si>
  <si>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</si>
  <si>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</si>
  <si>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</si>
  <si>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</si>
  <si>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</si>
  <si>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</si>
  <si>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</si>
  <si>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</si>
  <si>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</si>
  <si>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</si>
  <si>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</si>
  <si>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</si>
  <si>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</si>
  <si>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</si>
  <si>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</si>
  <si>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</si>
  <si>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</si>
  <si>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</si>
  <si>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</si>
  <si>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</si>
  <si>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</si>
  <si>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</si>
  <si>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</si>
  <si>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</si>
  <si>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</si>
  <si>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</si>
  <si>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</si>
  <si>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</si>
  <si>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</si>
  <si>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</si>
  <si>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</si>
  <si>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</si>
  <si>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</si>
  <si>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</si>
  <si>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</si>
  <si>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</si>
  <si>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</si>
  <si>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</si>
  <si>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</si>
  <si>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</si>
  <si>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</si>
  <si>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</si>
  <si>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</si>
  <si>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</si>
  <si>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</si>
  <si>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</si>
  <si>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</si>
  <si>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</si>
  <si>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</si>
  <si>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</si>
  <si>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</si>
  <si>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</si>
  <si>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</si>
  <si>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</si>
  <si>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</si>
  <si>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</si>
  <si>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</si>
  <si>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</si>
  <si>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</si>
  <si>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</si>
  <si>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</si>
  <si>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</si>
  <si>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</si>
  <si>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</si>
  <si>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</si>
  <si>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</si>
  <si>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</si>
  <si>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</si>
  <si>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</si>
  <si>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</si>
  <si>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</si>
  <si>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</si>
  <si>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</si>
  <si>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</si>
  <si>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</si>
  <si>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</si>
  <si>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</si>
  <si>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</si>
  <si>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</si>
  <si>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</si>
  <si>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</si>
  <si>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</si>
  <si>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</si>
  <si>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</si>
  <si>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</si>
  <si>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</si>
  <si>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</si>
  <si>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</si>
  <si>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</si>
  <si>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</si>
  <si>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</si>
  <si>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</si>
  <si>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</si>
  <si>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</si>
  <si>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</si>
  <si>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</si>
  <si>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</si>
  <si>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</si>
  <si>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</si>
  <si>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</si>
  <si>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</si>
  <si>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</si>
  <si>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</si>
  <si>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</si>
  <si>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</si>
  <si>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</si>
  <si>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</si>
  <si>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</si>
  <si>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</si>
  <si>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</si>
  <si>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</si>
  <si>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</si>
  <si>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</si>
  <si>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</si>
  <si>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</si>
  <si>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</si>
  <si>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</si>
  <si>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</si>
  <si>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</si>
  <si>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</si>
  <si>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</si>
  <si>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</si>
  <si>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</si>
  <si>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</si>
  <si>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</si>
  <si>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</si>
  <si>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</si>
  <si>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</si>
  <si>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</si>
  <si>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</si>
  <si>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</si>
  <si>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</si>
  <si>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</si>
  <si>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</si>
  <si>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</si>
  <si>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</si>
  <si>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</si>
  <si>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</si>
  <si>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</si>
  <si>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</si>
  <si>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</si>
  <si>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</si>
  <si>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</si>
  <si>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</si>
  <si>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</si>
  <si>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</si>
  <si>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</si>
  <si>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</si>
  <si>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</si>
  <si>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</si>
  <si>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</si>
  <si>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</si>
  <si>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</si>
  <si>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</si>
  <si>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</si>
  <si>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</si>
  <si>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</si>
  <si>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</si>
  <si>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</si>
  <si>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</si>
  <si>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</si>
  <si>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</si>
  <si>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</si>
  <si>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</si>
  <si>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</si>
  <si>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</si>
  <si>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</si>
  <si>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</si>
  <si>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</si>
  <si>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</si>
  <si>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</si>
  <si>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</si>
  <si>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</si>
  <si>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</si>
  <si>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</si>
  <si>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</si>
  <si>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</si>
  <si>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</si>
  <si>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</si>
  <si>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</si>
  <si>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</si>
  <si>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</si>
  <si>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</si>
  <si>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</si>
  <si>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</si>
  <si>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</si>
  <si>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</si>
  <si>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</si>
  <si>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</si>
  <si>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</si>
  <si>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</si>
  <si>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</si>
  <si>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</si>
  <si>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</si>
  <si>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</si>
  <si>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</si>
  <si>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</si>
  <si>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</si>
  <si>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</si>
  <si>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</si>
  <si>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</si>
  <si>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</si>
  <si>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</si>
  <si>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</si>
  <si>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</si>
  <si>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</si>
  <si>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</si>
  <si>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</si>
  <si>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</si>
  <si>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</si>
  <si>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</si>
  <si>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</si>
  <si>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</si>
  <si>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</si>
  <si>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</si>
  <si>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</si>
  <si>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</si>
  <si>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</si>
  <si>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</si>
  <si>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</si>
  <si>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</si>
  <si>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</si>
  <si>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</si>
  <si>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</si>
  <si>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</si>
  <si>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</si>
  <si>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</si>
  <si>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</si>
  <si>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</si>
  <si>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</si>
  <si>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</si>
  <si>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</si>
  <si>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</si>
  <si>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</si>
  <si>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</si>
  <si>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</si>
  <si>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</si>
  <si>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</si>
  <si>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</si>
  <si>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</si>
  <si>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</si>
  <si>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</si>
  <si>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</si>
  <si>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</si>
  <si>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</si>
  <si>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</si>
  <si>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</si>
  <si>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</si>
  <si>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</si>
  <si>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</si>
  <si>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</si>
  <si>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</si>
  <si>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</si>
  <si>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</si>
  <si>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</si>
  <si>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</si>
  <si>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</si>
  <si>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</si>
  <si>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</si>
  <si>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</si>
  <si>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</si>
  <si>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</si>
  <si>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</si>
  <si>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</si>
  <si>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</si>
  <si>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</si>
  <si>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</si>
  <si>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</si>
  <si>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</si>
  <si>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</si>
  <si>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</si>
  <si>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</si>
  <si>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</si>
  <si>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</si>
  <si>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</si>
  <si>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</si>
  <si>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</si>
  <si>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</si>
  <si>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</si>
  <si>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</si>
  <si>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</si>
  <si>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</si>
  <si>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</si>
  <si>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</si>
  <si>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</si>
  <si>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</si>
  <si>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</si>
  <si>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</si>
  <si>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</si>
  <si>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</si>
  <si>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</si>
  <si>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</si>
  <si>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</si>
  <si>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</si>
  <si>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</si>
  <si>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</si>
  <si>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</si>
  <si>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</si>
  <si>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</si>
  <si>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</si>
  <si>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</si>
  <si>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</si>
  <si>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</si>
  <si>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</si>
  <si>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</si>
  <si>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</si>
  <si>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</si>
  <si>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</si>
  <si>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</si>
  <si>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</si>
  <si>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</si>
  <si>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</si>
  <si>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</si>
  <si>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</si>
  <si>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</si>
  <si>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</si>
  <si>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</si>
  <si>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</si>
  <si>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</si>
  <si>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</si>
  <si>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</si>
  <si>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</si>
  <si>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</si>
  <si>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</si>
  <si>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</si>
  <si>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</si>
  <si>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</si>
  <si>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</si>
  <si>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</si>
  <si>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</si>
  <si>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</si>
  <si>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</si>
  <si>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</si>
  <si>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</si>
  <si>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</si>
  <si>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</si>
  <si>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</si>
  <si>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</si>
  <si>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</si>
  <si>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</si>
  <si>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</si>
  <si>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</si>
  <si>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</si>
  <si>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</si>
  <si>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</si>
  <si>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</si>
  <si>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</si>
  <si>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</si>
  <si>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</si>
  <si>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</si>
  <si>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</si>
  <si>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</si>
  <si>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</si>
  <si>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</si>
  <si>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</si>
  <si>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</si>
  <si>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</si>
  <si>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</si>
  <si>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</si>
  <si>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</si>
  <si>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</si>
  <si>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</si>
  <si>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</si>
  <si>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</si>
  <si>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</si>
  <si>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</si>
  <si>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</si>
  <si>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</si>
  <si>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</si>
  <si>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</si>
  <si>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</si>
  <si>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</si>
  <si>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</si>
  <si>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</si>
  <si>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</si>
  <si>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</si>
  <si>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</si>
  <si>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</si>
  <si>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</si>
  <si>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</si>
  <si>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</si>
  <si>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</si>
  <si>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</si>
  <si>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</si>
  <si>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</si>
  <si>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</si>
  <si>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</si>
  <si>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</si>
  <si>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</si>
  <si>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</si>
  <si>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</si>
  <si>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</si>
  <si>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</si>
  <si>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</si>
  <si>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</si>
  <si>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</si>
  <si>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</si>
  <si>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</si>
  <si>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</si>
  <si>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</si>
  <si>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</si>
  <si>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</si>
  <si>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</si>
  <si>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</si>
  <si>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</si>
  <si>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</si>
  <si>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</si>
  <si>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</si>
  <si>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</si>
  <si>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</si>
  <si>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</si>
  <si>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</si>
  <si>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</si>
  <si>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</si>
  <si>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</si>
  <si>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</si>
  <si>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</si>
  <si>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</si>
  <si>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</si>
  <si>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</si>
  <si>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</si>
  <si>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</si>
  <si>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</si>
  <si>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</si>
  <si>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</si>
  <si>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</si>
  <si>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</si>
  <si>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</si>
  <si>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</si>
  <si>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</si>
  <si>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</si>
  <si>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</si>
  <si>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</si>
  <si>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</si>
  <si>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</si>
  <si>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</si>
  <si>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</si>
  <si>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</si>
  <si>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</si>
  <si>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</si>
  <si>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</si>
  <si>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</si>
  <si>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</si>
  <si>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</si>
  <si>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</si>
  <si>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</si>
  <si>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</si>
  <si>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</si>
  <si>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</si>
  <si>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</si>
  <si>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</si>
  <si>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</si>
  <si>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</si>
  <si>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</si>
  <si>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</si>
  <si>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</si>
  <si>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</si>
  <si>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</si>
  <si>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</si>
  <si>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</si>
  <si>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</si>
  <si>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</si>
  <si>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</si>
  <si>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</si>
  <si>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</si>
  <si>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</si>
  <si>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</si>
  <si>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</si>
  <si>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</si>
  <si>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</si>
  <si>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</si>
  <si>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</si>
  <si>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</si>
  <si>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</si>
  <si>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</si>
  <si>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</si>
  <si>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</si>
  <si>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</si>
  <si>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</si>
  <si>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</si>
  <si>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</si>
  <si>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</si>
  <si>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</si>
  <si>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</si>
  <si>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</si>
  <si>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</si>
  <si>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</si>
  <si>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</si>
  <si>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</si>
  <si>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</si>
  <si>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</si>
  <si>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</si>
  <si>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</si>
  <si>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</si>
  <si>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</si>
  <si>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</si>
  <si>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</si>
  <si>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</si>
  <si>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</si>
  <si>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</si>
  <si>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</si>
  <si>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</si>
  <si>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</si>
  <si>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</si>
  <si>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</si>
  <si>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</si>
  <si>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</si>
  <si>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</si>
  <si>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</si>
  <si>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</si>
  <si>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</si>
  <si>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</si>
  <si>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</si>
  <si>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</si>
  <si>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</si>
  <si>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</si>
  <si>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</si>
  <si>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</si>
  <si>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</si>
  <si>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</si>
  <si>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</si>
  <si>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</si>
  <si>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</si>
  <si>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</si>
  <si>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</si>
  <si>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</si>
  <si>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</si>
  <si>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</si>
  <si>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</si>
  <si>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</si>
  <si>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</si>
  <si>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</si>
  <si>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</si>
  <si>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</si>
  <si>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</si>
  <si>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</si>
  <si>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</si>
  <si>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</si>
  <si>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</si>
  <si>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</si>
  <si>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</si>
  <si>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</si>
  <si>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</si>
  <si>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</si>
  <si>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</si>
  <si>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</si>
  <si>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</si>
  <si>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</si>
  <si>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</si>
  <si>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</si>
  <si>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</si>
  <si>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</si>
  <si>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</si>
  <si>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</si>
  <si>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</si>
  <si>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</si>
  <si>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</si>
  <si>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</si>
  <si>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</si>
  <si>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</si>
  <si>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</si>
  <si>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</si>
  <si>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</si>
  <si>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</si>
  <si>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</si>
  <si>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</si>
  <si>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</si>
  <si>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</si>
  <si>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</si>
  <si>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</si>
  <si>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</si>
  <si>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</si>
  <si>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</si>
  <si>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</si>
  <si>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</si>
  <si>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</si>
  <si>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</si>
  <si>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</si>
  <si>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</si>
  <si>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</si>
  <si>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</si>
  <si>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</si>
  <si>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</si>
  <si>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</si>
  <si>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</si>
  <si>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</si>
  <si>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</si>
  <si>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</si>
  <si>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</si>
  <si>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</si>
  <si>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</si>
  <si>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</si>
  <si>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</si>
  <si>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</si>
  <si>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</si>
  <si>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</si>
  <si>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</si>
  <si>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</si>
  <si>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</si>
  <si>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</si>
  <si>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</si>
  <si>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</si>
  <si>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</si>
  <si>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</si>
  <si>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</si>
  <si>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</si>
  <si>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</si>
  <si>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</si>
  <si>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</si>
  <si>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</si>
  <si>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</si>
  <si>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</si>
  <si>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</si>
  <si>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</si>
  <si>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</si>
  <si>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</si>
  <si>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</si>
  <si>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</si>
  <si>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</si>
  <si>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</si>
  <si>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</si>
  <si>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</si>
  <si>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</si>
  <si>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</si>
  <si>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</si>
  <si>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</si>
  <si>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</si>
  <si>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</si>
  <si>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</si>
  <si>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</si>
  <si>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</si>
  <si>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</si>
  <si>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</si>
  <si>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</si>
  <si>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</si>
  <si>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</si>
  <si>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</si>
  <si>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</si>
  <si>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</si>
  <si>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</si>
  <si>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</si>
  <si>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</si>
  <si>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</si>
  <si>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</si>
  <si>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</si>
  <si>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</si>
  <si>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</si>
  <si>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</si>
  <si>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</si>
  <si>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</si>
  <si>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</si>
  <si>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</si>
  <si>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</si>
  <si>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</si>
  <si>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</si>
  <si>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</si>
  <si>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</si>
  <si>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</si>
  <si>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</si>
  <si>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</si>
  <si>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</si>
  <si>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</si>
  <si>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</si>
  <si>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</si>
  <si>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</si>
  <si>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</si>
  <si>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</si>
  <si>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</si>
  <si>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</si>
  <si>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</si>
  <si>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</si>
  <si>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</si>
  <si>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</si>
  <si>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</si>
  <si>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</si>
  <si>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</si>
  <si>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</si>
  <si>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</si>
  <si>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</si>
  <si>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</si>
  <si>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</si>
  <si>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</si>
  <si>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</si>
  <si>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</si>
  <si>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</si>
  <si>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</si>
  <si>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</si>
  <si>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</si>
  <si>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</si>
  <si>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</si>
  <si>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</si>
  <si>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</si>
  <si>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</si>
  <si>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</si>
  <si>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</si>
  <si>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</si>
  <si>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</si>
  <si>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</si>
  <si>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</si>
  <si>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</si>
  <si>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</si>
  <si>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</si>
  <si>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</si>
  <si>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</si>
  <si>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</si>
  <si>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</si>
  <si>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</si>
  <si>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</si>
  <si>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</si>
  <si>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</si>
  <si>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</si>
  <si>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</si>
  <si>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</si>
  <si>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</si>
  <si>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</si>
  <si>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</si>
  <si>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</si>
  <si>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</si>
  <si>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</si>
  <si>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</si>
  <si>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</si>
  <si>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</si>
  <si>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</si>
  <si>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</si>
  <si>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</si>
  <si>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</si>
  <si>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</si>
  <si>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</si>
  <si>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</si>
  <si>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</si>
  <si>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</si>
  <si>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</si>
  <si>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</si>
  <si>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</si>
  <si>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</si>
  <si>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</si>
  <si>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</si>
  <si>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</si>
  <si>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</si>
  <si>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</si>
  <si>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</si>
  <si>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</si>
  <si>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</si>
  <si>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</si>
  <si>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</si>
  <si>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</si>
  <si>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</si>
  <si>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</si>
  <si>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</si>
  <si>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</si>
  <si>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</si>
  <si>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</si>
  <si>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</si>
  <si>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</si>
  <si>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</si>
  <si>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</si>
  <si>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</si>
  <si>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</si>
  <si>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</si>
  <si>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</si>
  <si>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</si>
  <si>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</si>
  <si>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</si>
  <si>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</si>
  <si>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</si>
  <si>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</si>
  <si>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</si>
  <si>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</si>
  <si>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</si>
  <si>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</si>
  <si>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</si>
  <si>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</si>
  <si>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</si>
  <si>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</si>
  <si>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</si>
  <si>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</si>
  <si>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</si>
  <si>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</si>
  <si>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</si>
  <si>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</si>
  <si>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</si>
  <si>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</si>
  <si>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</si>
  <si>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</si>
  <si>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</si>
  <si>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</si>
  <si>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</si>
  <si>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</si>
  <si>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</si>
  <si>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</si>
  <si>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</si>
  <si>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</si>
  <si>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</si>
  <si>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</si>
  <si>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</si>
  <si>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</si>
  <si>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</si>
  <si>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</si>
  <si>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</si>
  <si>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</si>
  <si>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</si>
  <si>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</si>
  <si>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</si>
  <si>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</si>
  <si>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</si>
  <si>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</si>
  <si>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</si>
  <si>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</si>
  <si>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</si>
  <si>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</si>
  <si>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</si>
  <si>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</si>
  <si>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</si>
  <si>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</si>
  <si>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</si>
  <si>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</si>
  <si>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</si>
  <si>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</si>
  <si>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</si>
  <si>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</si>
  <si>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</si>
  <si>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</si>
  <si>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</si>
  <si>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</si>
  <si>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</si>
  <si>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</si>
  <si>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</si>
  <si>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</si>
  <si>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</si>
  <si>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</si>
  <si>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</si>
  <si>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</si>
  <si>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</si>
  <si>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</si>
  <si>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</si>
  <si>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</si>
  <si>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</si>
  <si>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</si>
  <si>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</si>
  <si>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</si>
  <si>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</si>
  <si>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</si>
  <si>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</si>
  <si>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</si>
  <si>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</si>
  <si>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</si>
  <si>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</si>
  <si>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</si>
  <si>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</si>
  <si>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</si>
  <si>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</si>
  <si>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</si>
  <si>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</si>
  <si>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</si>
  <si>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</si>
  <si>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</si>
  <si>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</si>
  <si>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</si>
  <si>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</si>
  <si>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</si>
  <si>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</si>
  <si>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</si>
  <si>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</si>
  <si>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</si>
  <si>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</si>
  <si>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</si>
  <si>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</si>
  <si>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</si>
  <si>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</si>
  <si>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</si>
  <si>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</si>
  <si>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</si>
  <si>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</si>
  <si>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</si>
  <si>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</si>
  <si>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</si>
  <si>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</si>
  <si>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</si>
  <si>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</si>
  <si>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</si>
  <si>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</si>
  <si>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</si>
  <si>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</si>
  <si>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</si>
  <si>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</si>
  <si>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</si>
  <si>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</si>
  <si>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</si>
  <si>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</si>
  <si>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</si>
  <si>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</si>
  <si>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</si>
  <si>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</si>
  <si>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</si>
  <si>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</si>
  <si>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</si>
  <si>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</si>
  <si>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</si>
  <si>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</si>
  <si>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</si>
  <si>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</si>
  <si>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</si>
  <si>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</si>
  <si>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</si>
  <si>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</si>
  <si>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</si>
  <si>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</si>
  <si>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</si>
  <si>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</si>
  <si>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</si>
  <si>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</si>
  <si>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</si>
  <si>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</si>
  <si>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</si>
  <si>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</si>
  <si>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</si>
  <si>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</si>
  <si>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</si>
  <si>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</si>
  <si>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</si>
  <si>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</si>
  <si>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</si>
  <si>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</si>
  <si>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</si>
  <si>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</si>
  <si>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</si>
  <si>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</si>
  <si>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</si>
  <si>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</si>
  <si>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</si>
  <si>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</si>
  <si>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</si>
  <si>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</si>
  <si>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</si>
  <si>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</si>
  <si>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</si>
  <si>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</si>
  <si>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</si>
  <si>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</si>
  <si>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</si>
  <si>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</si>
  <si>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</si>
  <si>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</si>
  <si>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</si>
  <si>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</si>
  <si>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</si>
  <si>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</si>
  <si>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</si>
  <si>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</si>
  <si>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</si>
  <si>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</si>
  <si>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</si>
  <si>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</si>
  <si>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</si>
  <si>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</si>
  <si>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</si>
  <si>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</si>
  <si>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</si>
  <si>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</si>
  <si>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</si>
  <si>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</si>
  <si>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</si>
  <si>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</si>
  <si>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</si>
  <si>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</si>
  <si>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</si>
  <si>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</si>
  <si>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</si>
  <si>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</si>
  <si>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</si>
  <si>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</si>
  <si>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</si>
  <si>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</si>
  <si>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</si>
  <si>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</si>
  <si>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</si>
  <si>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</si>
  <si>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</si>
  <si>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</si>
  <si>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</si>
  <si>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</si>
  <si>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</si>
  <si>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</si>
  <si>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</si>
  <si>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</si>
  <si>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</si>
  <si>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</si>
  <si>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</si>
  <si>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</si>
  <si>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</si>
  <si>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</si>
  <si>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</si>
  <si>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</si>
  <si>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</si>
  <si>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</si>
  <si>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</si>
  <si>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</si>
  <si>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</si>
  <si>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</si>
  <si>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</si>
  <si>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</si>
  <si>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</si>
  <si>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</si>
  <si>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</si>
  <si>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</si>
  <si>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</si>
  <si>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</si>
  <si>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</si>
  <si>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</si>
  <si>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</si>
  <si>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</si>
  <si>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</si>
  <si>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</si>
  <si>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</si>
  <si>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</si>
  <si>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</si>
  <si>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</si>
  <si>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</si>
  <si>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</si>
  <si>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</si>
  <si>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</si>
  <si>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</si>
  <si>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</si>
  <si>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</si>
  <si>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</si>
  <si>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</si>
  <si>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</si>
  <si>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</si>
  <si>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</si>
  <si>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</si>
  <si>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</si>
  <si>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</si>
  <si>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</si>
  <si>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</si>
  <si>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</si>
  <si>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</si>
  <si>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</si>
  <si>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</si>
  <si>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</si>
  <si>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</si>
  <si>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</si>
  <si>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</si>
  <si>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</si>
  <si>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</si>
  <si>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</si>
  <si>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</si>
  <si>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</si>
  <si>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</si>
  <si>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</si>
  <si>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</si>
  <si>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</si>
  <si>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</si>
  <si>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</si>
  <si>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</si>
  <si>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</si>
  <si>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</si>
  <si>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</si>
  <si>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</si>
  <si>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</si>
  <si>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</si>
  <si>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</si>
  <si>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</si>
  <si>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</si>
  <si>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</si>
  <si>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</si>
  <si>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</si>
  <si>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</si>
  <si>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</si>
  <si>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</si>
  <si>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</si>
  <si>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</si>
  <si>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</si>
  <si>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</si>
  <si>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</si>
  <si>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</si>
  <si>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</si>
  <si>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</si>
  <si>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</si>
  <si>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</si>
  <si>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</si>
  <si>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</si>
  <si>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</si>
  <si>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</si>
  <si>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</si>
  <si>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</si>
  <si>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</si>
  <si>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</si>
  <si>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</si>
  <si>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</si>
  <si>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</si>
  <si>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</si>
  <si>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</si>
  <si>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</si>
  <si>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</si>
  <si>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</si>
  <si>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</si>
  <si>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</si>
  <si>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</si>
  <si>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</si>
  <si>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</si>
  <si>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</si>
  <si>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</si>
  <si>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</si>
  <si>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</si>
  <si>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</si>
  <si>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</si>
  <si>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</si>
  <si>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</si>
  <si>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</si>
  <si>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</si>
  <si>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</si>
  <si>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</si>
  <si>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</si>
  <si>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</si>
  <si>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</si>
  <si>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</si>
  <si>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</si>
  <si>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</si>
  <si>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</si>
  <si>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</si>
  <si>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</si>
  <si>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</si>
  <si>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</si>
  <si>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</si>
  <si>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</si>
  <si>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</si>
  <si>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</si>
  <si>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</si>
  <si>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</si>
  <si>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</si>
  <si>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</si>
  <si>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</si>
  <si>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</si>
  <si>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</si>
  <si>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</si>
  <si>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</si>
  <si>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</si>
  <si>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</si>
  <si>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</si>
  <si>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</si>
  <si>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</si>
  <si>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</si>
  <si>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</si>
  <si>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</si>
  <si>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</si>
  <si>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</si>
  <si>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</si>
  <si>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</si>
  <si>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</si>
  <si>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</si>
  <si>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</si>
  <si>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</si>
  <si>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</si>
  <si>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</si>
  <si>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</si>
  <si>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</si>
  <si>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</si>
  <si>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</si>
  <si>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</si>
  <si>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</si>
  <si>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</si>
  <si>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</si>
  <si>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</si>
  <si>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</si>
  <si>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</si>
  <si>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</si>
  <si>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</si>
  <si>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</si>
  <si>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</si>
  <si>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</si>
  <si>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</si>
  <si>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</si>
  <si>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</si>
  <si>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</si>
  <si>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</si>
  <si>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</si>
  <si>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</si>
  <si>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</si>
  <si>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</si>
  <si>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</si>
  <si>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</si>
  <si>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</si>
  <si>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</si>
  <si>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</si>
  <si>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</si>
  <si>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</si>
  <si>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</si>
  <si>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</si>
  <si>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</si>
  <si>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</si>
  <si>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</si>
  <si>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</si>
  <si>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</si>
  <si>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</si>
  <si>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</si>
  <si>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</si>
  <si>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</si>
  <si>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</si>
  <si>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</si>
  <si>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</si>
  <si>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</si>
  <si>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</si>
  <si>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</si>
  <si>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</si>
  <si>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</si>
  <si>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</si>
  <si>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</si>
  <si>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</si>
  <si>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</si>
  <si>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</si>
  <si>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</si>
  <si>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</si>
  <si>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</si>
  <si>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</si>
  <si>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</si>
  <si>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</si>
  <si>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</si>
  <si>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</si>
  <si>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</si>
  <si>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</si>
  <si>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</si>
  <si>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</si>
  <si>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</si>
  <si>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</si>
  <si>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</si>
  <si>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</si>
  <si>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</si>
  <si>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</si>
  <si>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</si>
  <si>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</si>
  <si>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</si>
  <si>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</si>
  <si>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</si>
  <si>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</si>
  <si>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</si>
  <si>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</si>
  <si>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</si>
  <si>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</si>
  <si>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</si>
  <si>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</si>
  <si>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</si>
  <si>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</si>
  <si>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</si>
  <si>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</si>
  <si>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</si>
  <si>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</si>
  <si>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</si>
  <si>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</si>
  <si>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</si>
  <si>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</si>
  <si>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</si>
  <si>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</si>
  <si>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</si>
  <si>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</si>
  <si>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</si>
  <si>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</si>
  <si>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</si>
  <si>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</si>
  <si>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</si>
  <si>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</si>
  <si>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</si>
  <si>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</si>
  <si>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</si>
  <si>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</si>
  <si>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</si>
  <si>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</si>
  <si>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</si>
  <si>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</si>
  <si>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</si>
  <si>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</si>
  <si>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</si>
  <si>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</si>
  <si>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</si>
  <si>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</si>
  <si>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</si>
  <si>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</si>
  <si>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</si>
  <si>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</si>
  <si>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</si>
  <si>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</si>
  <si>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</si>
  <si>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</si>
  <si>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</si>
  <si>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</si>
  <si>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</si>
  <si>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</si>
  <si>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</si>
  <si>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</si>
  <si>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</si>
  <si>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</si>
  <si>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</si>
  <si>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</si>
  <si>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</si>
  <si>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</si>
  <si>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</si>
  <si>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</si>
  <si>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</si>
  <si>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</si>
  <si>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</si>
  <si>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</si>
  <si>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</si>
  <si>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</si>
  <si>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</si>
  <si>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</si>
  <si>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</si>
  <si>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</si>
  <si>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</si>
  <si>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</si>
  <si>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</si>
  <si>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</si>
  <si>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</si>
  <si>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</si>
  <si>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</si>
  <si>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</si>
  <si>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</si>
  <si>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</si>
  <si>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</si>
  <si>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</si>
  <si>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</si>
  <si>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</si>
  <si>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</si>
  <si>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</si>
  <si>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</si>
  <si>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</si>
  <si>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</si>
  <si>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</si>
  <si>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</si>
  <si>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</si>
  <si>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</si>
  <si>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</si>
  <si>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</si>
  <si>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</si>
  <si>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</si>
  <si>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</si>
  <si>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</si>
  <si>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</si>
  <si>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</si>
  <si>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</si>
  <si>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</si>
  <si>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</si>
  <si>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</si>
  <si>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</si>
  <si>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Mission Paradise, L.P.</t>
  </si>
  <si>
    <t>Mission Paradise</t>
  </si>
  <si>
    <t>City of Hayward</t>
  </si>
  <si>
    <t>Kelly McAdoo</t>
  </si>
  <si>
    <t>777 B Street</t>
  </si>
  <si>
    <t>Hayward</t>
  </si>
  <si>
    <t>510.583.4305</t>
  </si>
  <si>
    <t>Kelly.McAdoo@hayward-ca.gov</t>
  </si>
  <si>
    <t>CDLAC-TCAC Joint Application (submitting concurrently)</t>
  </si>
  <si>
    <t>28000-90 Mission Boulevard</t>
  </si>
  <si>
    <t>Low Resource</t>
  </si>
  <si>
    <t>078C-0626-006-01;078C-0626007-03; 078C-0626-009-01</t>
  </si>
  <si>
    <t>$500M</t>
  </si>
  <si>
    <t>40%/60%</t>
  </si>
  <si>
    <t>62 and older</t>
  </si>
  <si>
    <t>22 Pelican Way</t>
  </si>
  <si>
    <t>San Rafael</t>
  </si>
  <si>
    <t>CA</t>
  </si>
  <si>
    <t>Tessa Quintanilla</t>
  </si>
  <si>
    <t>415-295-8882</t>
  </si>
  <si>
    <t>tessa.quintanilla@eahhousing.org</t>
  </si>
  <si>
    <t>EAH Inc.</t>
  </si>
  <si>
    <t>Mission Paradise EAH, LLC</t>
  </si>
  <si>
    <t>Managing GP</t>
  </si>
  <si>
    <t>Developer/GP and Sr. Project Manager</t>
  </si>
  <si>
    <t>San Rafael, CA 94901</t>
  </si>
  <si>
    <t>Welton Jordan</t>
  </si>
  <si>
    <t>415.295.8876</t>
  </si>
  <si>
    <t>welton.jordan@eahhousing.org</t>
  </si>
  <si>
    <t>Dahlin Group, Inc.</t>
  </si>
  <si>
    <t>5865 Owens Dr</t>
  </si>
  <si>
    <t>Pleasanton, CA 94588</t>
  </si>
  <si>
    <t>Jeff Escott</t>
  </si>
  <si>
    <t>jeffrey.escott@dahlingroup.com</t>
  </si>
  <si>
    <t>Bocarsly Emden Cowan Esmail &amp; Arndt, LLP</t>
  </si>
  <si>
    <t>633 West Fifth Street, 64th Floor</t>
  </si>
  <si>
    <t>Los Angeles, CA 90071</t>
  </si>
  <si>
    <t>Nicole Deddens</t>
  </si>
  <si>
    <t>(213) 239-8029</t>
  </si>
  <si>
    <t>ndeddens@bocarsly.com</t>
  </si>
  <si>
    <t>J. H. Fitzmaurice</t>
  </si>
  <si>
    <t>2857 Hannah St</t>
  </si>
  <si>
    <t>Emeryville, CA 94608</t>
  </si>
  <si>
    <t>Mohammad Hakimi</t>
  </si>
  <si>
    <t>(510) 444-7561</t>
  </si>
  <si>
    <t>mh@jhfoak.com</t>
  </si>
  <si>
    <t>Spiteri, Narasky &amp; Daley</t>
  </si>
  <si>
    <t>1025 Country Club Dr.</t>
  </si>
  <si>
    <t>Moraga, CA  94556</t>
  </si>
  <si>
    <t>Annette Spiteri</t>
  </si>
  <si>
    <t>925.376.2195</t>
  </si>
  <si>
    <t>925.376.2096</t>
  </si>
  <si>
    <t>apiteri@sndcpa.com</t>
  </si>
  <si>
    <t>Partner Energy</t>
  </si>
  <si>
    <t>(310) 622-8869</t>
  </si>
  <si>
    <t>JWebb@ptrenergy.com</t>
  </si>
  <si>
    <t>(310) 862-2399</t>
  </si>
  <si>
    <t>Jennifer Webb</t>
  </si>
  <si>
    <t>680 Knox St., Suite 150</t>
  </si>
  <si>
    <t>Los Angeles, CA 90502</t>
  </si>
  <si>
    <t>TBD</t>
  </si>
  <si>
    <t>Community Economics, Inc.</t>
  </si>
  <si>
    <t>538 9th Street, Suite 200</t>
  </si>
  <si>
    <t>Oakland, CA 94607</t>
  </si>
  <si>
    <t>Lisa Motoyama</t>
  </si>
  <si>
    <t>510.832.8300</t>
  </si>
  <si>
    <t>lisa@communityeconomics.org</t>
  </si>
  <si>
    <t>Robert Schraeger</t>
  </si>
  <si>
    <t>415.295.8899</t>
  </si>
  <si>
    <t>robert.schraeger@eahhousing.org</t>
  </si>
  <si>
    <t>2111 Palomar Airport Rd, Suite 320</t>
  </si>
  <si>
    <t>Carlsbad, CA 92011</t>
  </si>
  <si>
    <t>Anthony Stubbs</t>
  </si>
  <si>
    <t>(760) 930-1333</t>
  </si>
  <si>
    <t>astubbs@cmfa-ca.com</t>
  </si>
  <si>
    <t>251 Kearny Street, 6th Floor</t>
  </si>
  <si>
    <t>San Francisco, CA 94108</t>
  </si>
  <si>
    <t>Tim Cornwell</t>
  </si>
  <si>
    <t>The Concord Group</t>
  </si>
  <si>
    <t>(415) 397-5490</t>
  </si>
  <si>
    <t>tmc@theconcordgroup.com</t>
  </si>
  <si>
    <t>Joseph Napoliello</t>
  </si>
  <si>
    <t>840 Olive Avenue, #3</t>
  </si>
  <si>
    <t>San Francisco, CA 94080</t>
  </si>
  <si>
    <t>415.309.6728</t>
  </si>
  <si>
    <t>joe@jnval.com</t>
  </si>
  <si>
    <t>Inner City Infill Site</t>
  </si>
  <si>
    <t>Project has two buildings. One building is 4 stories and the other is 3 stories.</t>
  </si>
  <si>
    <t>No commercial/retail space is in the buildings.</t>
  </si>
  <si>
    <t>EAH Inc. is the sole member of GP: Mission Paradise EAH, LLC</t>
  </si>
  <si>
    <t>Provided</t>
  </si>
  <si>
    <t>Not Applicable</t>
  </si>
  <si>
    <t>Sewer</t>
  </si>
  <si>
    <t>Housing Authority of County of Alameda</t>
  </si>
  <si>
    <t>California Municipal Finance Authority</t>
  </si>
  <si>
    <t>Assistant Secretary</t>
  </si>
  <si>
    <t>ST-4</t>
  </si>
  <si>
    <t>Mission Boulevard - Corridor Neighborhood and 17.5-35 units/acre</t>
  </si>
  <si>
    <t>40 units/acre (approved under previous zoning which allowed residential development by-right)</t>
  </si>
  <si>
    <t>1:1 at the time of entitlements</t>
  </si>
  <si>
    <t>County A1</t>
  </si>
  <si>
    <t>FHLB SF AHP</t>
  </si>
  <si>
    <t>HCD NPLH</t>
  </si>
  <si>
    <t>HCD MHP</t>
  </si>
  <si>
    <t>Wells Fargo - Taxable Tail</t>
  </si>
  <si>
    <t>Wells Fargo - Tax Exempt Bond Loan</t>
  </si>
  <si>
    <t>County A1 Bond Financing</t>
  </si>
  <si>
    <t xml:space="preserve">333 Market Street, 17th Floor </t>
  </si>
  <si>
    <t>San Francisco, CA 94105</t>
  </si>
  <si>
    <t>Eric Leimbach</t>
  </si>
  <si>
    <t xml:space="preserve">415-801-8516  </t>
  </si>
  <si>
    <t>Loan</t>
  </si>
  <si>
    <t>Hayward, CA 94541</t>
  </si>
  <si>
    <t>Christina Morales</t>
  </si>
  <si>
    <t>510.583.4243</t>
  </si>
  <si>
    <t>224 W. Winton Avenue, Room 108</t>
  </si>
  <si>
    <t>Hayward, CA  94544-1215</t>
  </si>
  <si>
    <t>Yesenia Jimenez</t>
  </si>
  <si>
    <t>(510) 670-6419</t>
  </si>
  <si>
    <t>CCRC - Permanent Loan Tranche A</t>
  </si>
  <si>
    <t>100 West Broadway, Suite 1000,</t>
  </si>
  <si>
    <t>Glendale, CA 91210</t>
  </si>
  <si>
    <t>Aaron Smith</t>
  </si>
  <si>
    <t>(818) 550-9811</t>
  </si>
  <si>
    <t>Alyssa Thunberg</t>
  </si>
  <si>
    <t>(415) 616-2687</t>
  </si>
  <si>
    <t>Grant</t>
  </si>
  <si>
    <t>333 Bush Street, Suite 2700</t>
  </si>
  <si>
    <t>San Francisco, CA 94104</t>
  </si>
  <si>
    <t>2020 W El Camino Avenue</t>
  </si>
  <si>
    <t>Sacramento, CA 95833</t>
  </si>
  <si>
    <t>Tanya Danna</t>
  </si>
  <si>
    <t>Tarci Hodge</t>
  </si>
  <si>
    <t>916.263.2320</t>
  </si>
  <si>
    <t xml:space="preserve">916.263.6469 </t>
  </si>
  <si>
    <t>Computer Licensing, Computer Charges, Rental Equipment, Meetings, Seminars, Trainings, Misc. Admin</t>
  </si>
  <si>
    <t>Cable</t>
  </si>
  <si>
    <t>Benefits</t>
  </si>
  <si>
    <t>Supplies</t>
  </si>
  <si>
    <t>Misc. Tax/License</t>
  </si>
  <si>
    <t>GC Contingency</t>
  </si>
  <si>
    <t>Other: County Loan Fee</t>
  </si>
  <si>
    <t>Other: Transition Reserve</t>
  </si>
  <si>
    <t>Other: Owner's Rep</t>
  </si>
  <si>
    <t>Other: Prevailing Wage Monitor</t>
  </si>
  <si>
    <t>Other: Security during construction</t>
  </si>
  <si>
    <t>GP Equity</t>
  </si>
  <si>
    <t>Equity</t>
  </si>
  <si>
    <t>Cash Flow from Operation</t>
  </si>
  <si>
    <t>Operating Budget</t>
  </si>
  <si>
    <t>0.5 FTE</t>
  </si>
  <si>
    <t>84 hrs/year</t>
  </si>
  <si>
    <t>In Kind</t>
  </si>
  <si>
    <t>Alameda County Behavioral and Clinical Health Services</t>
  </si>
  <si>
    <t>Bay Area Community Services</t>
  </si>
  <si>
    <t>0.50 FTE</t>
  </si>
  <si>
    <t>Variable</t>
  </si>
  <si>
    <t xml:space="preserve">FHLB AHP </t>
  </si>
  <si>
    <t>Fixed</t>
  </si>
  <si>
    <t xml:space="preserve">LP Equity </t>
  </si>
  <si>
    <t xml:space="preserve">Alameda County A-1 </t>
  </si>
  <si>
    <t xml:space="preserve">City of Hayward ADHF </t>
  </si>
  <si>
    <t xml:space="preserve">HCD MHP &amp; NPLH </t>
  </si>
  <si>
    <t xml:space="preserve">Other: Owner Legal </t>
  </si>
  <si>
    <t xml:space="preserve">Other: (specify) </t>
  </si>
  <si>
    <t xml:space="preserve">Other: Perm Legal, County Legal </t>
  </si>
  <si>
    <t xml:space="preserve">Subsidy Contract Monthly Operating per Unit                  </t>
  </si>
  <si>
    <t>(NPLH COSR) Total Subsidy Contract Monthly Rent   (b x e)</t>
  </si>
  <si>
    <t>Operating Subsidy (NPLH COSR)</t>
  </si>
  <si>
    <t>Above residual receipts line for cash flow</t>
  </si>
  <si>
    <t xml:space="preserve">  </t>
  </si>
  <si>
    <t xml:space="preserve">HCD NPLH </t>
  </si>
  <si>
    <t>Alameda County A-1</t>
  </si>
  <si>
    <t xml:space="preserve">City of Hayward </t>
  </si>
  <si>
    <t>Mohammad Shaiq</t>
  </si>
  <si>
    <t>Sakoon Retirement Community LLC</t>
  </si>
  <si>
    <t>Rana Ahmad</t>
  </si>
  <si>
    <t>702 Brown Road, Suite 200</t>
  </si>
  <si>
    <t>Fremont, CA 94539</t>
  </si>
  <si>
    <t>HCD MHP, County 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</si>
</sst>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9" fontId="10" fillId="0" borderId="11" xfId="4495" applyFont="1" applyBorder="1" applyAlignment="1">
      <alignment horizontal="center"/>
    </xf>
    <xf numFmtId="9" fontId="10" fillId="0" borderId="11" xfId="4495" applyFont="1" applyFill="1" applyBorder="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wrapText="1"/>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184354</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Projects\EAH\Mission\Mission%20-%20TCAC%20CDLAC%20012721%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RYTHING"/>
      <sheetName val="Sheet1"/>
      <sheetName val="Density"/>
    </sheetNames>
    <sheetDataSet>
      <sheetData sheetId="0" refreshError="1">
        <row r="10">
          <cell r="N10">
            <v>2376400</v>
          </cell>
        </row>
        <row r="12">
          <cell r="N12">
            <v>11463076</v>
          </cell>
          <cell r="AB12">
            <v>9</v>
          </cell>
          <cell r="AC12">
            <v>327</v>
          </cell>
          <cell r="AF12">
            <v>162</v>
          </cell>
        </row>
        <row r="13">
          <cell r="N13">
            <v>2500000</v>
          </cell>
          <cell r="AB13">
            <v>4</v>
          </cell>
        </row>
        <row r="14">
          <cell r="N14">
            <v>410000</v>
          </cell>
          <cell r="AB14">
            <v>19</v>
          </cell>
          <cell r="AC14">
            <v>572</v>
          </cell>
          <cell r="AF14">
            <v>162</v>
          </cell>
          <cell r="AS14">
            <v>53033.841958666657</v>
          </cell>
          <cell r="AT14">
            <v>59150.879459886652</v>
          </cell>
          <cell r="AU14">
            <v>60937.437773649348</v>
          </cell>
          <cell r="AV14">
            <v>62796.182440893739</v>
          </cell>
          <cell r="AW14">
            <v>64729.878005304177</v>
          </cell>
          <cell r="AX14">
            <v>66741.391618156806</v>
          </cell>
          <cell r="AY14">
            <v>68833.696772740179</v>
          </cell>
          <cell r="AZ14">
            <v>71009.877172967826</v>
          </cell>
          <cell r="BA14">
            <v>73273.130740963708</v>
          </cell>
          <cell r="BB14">
            <v>75626.773768571118</v>
          </cell>
          <cell r="BC14">
            <v>78074.245217911041</v>
          </cell>
          <cell r="BD14">
            <v>80619.111176296923</v>
          </cell>
          <cell r="BE14">
            <v>83265.069471001916</v>
          </cell>
          <cell r="BF14">
            <v>86015.954449567507</v>
          </cell>
          <cell r="BG14">
            <v>88875.741931545679</v>
          </cell>
        </row>
        <row r="15">
          <cell r="N15">
            <v>4592006</v>
          </cell>
          <cell r="AB15">
            <v>12</v>
          </cell>
          <cell r="AC15">
            <v>817</v>
          </cell>
          <cell r="AF15">
            <v>162</v>
          </cell>
        </row>
        <row r="16">
          <cell r="AB16">
            <v>6</v>
          </cell>
          <cell r="AC16">
            <v>1061</v>
          </cell>
          <cell r="AF16">
            <v>162</v>
          </cell>
        </row>
        <row r="17">
          <cell r="N17">
            <v>2343222</v>
          </cell>
          <cell r="Q17">
            <v>1985412</v>
          </cell>
          <cell r="AB17">
            <v>5</v>
          </cell>
          <cell r="AC17">
            <v>1306</v>
          </cell>
          <cell r="AF17">
            <v>162</v>
          </cell>
        </row>
        <row r="18">
          <cell r="AB18">
            <v>10</v>
          </cell>
          <cell r="AC18">
            <v>1423</v>
          </cell>
          <cell r="AF18">
            <v>162</v>
          </cell>
        </row>
        <row r="19">
          <cell r="N19">
            <v>330697.52923085424</v>
          </cell>
          <cell r="AB19">
            <v>2</v>
          </cell>
          <cell r="AC19">
            <v>363</v>
          </cell>
          <cell r="AF19">
            <v>224</v>
          </cell>
        </row>
        <row r="20">
          <cell r="N20">
            <v>3579851.2643369911</v>
          </cell>
          <cell r="AB20">
            <v>2</v>
          </cell>
          <cell r="AC20">
            <v>657</v>
          </cell>
        </row>
        <row r="21">
          <cell r="I21">
            <v>28337929.926889312</v>
          </cell>
          <cell r="N21">
            <v>28472929.926889312</v>
          </cell>
          <cell r="AB21">
            <v>1</v>
          </cell>
          <cell r="AC21">
            <v>951</v>
          </cell>
          <cell r="AF21">
            <v>224</v>
          </cell>
        </row>
        <row r="22">
          <cell r="AB22">
            <v>1</v>
          </cell>
          <cell r="AC22">
            <v>1244</v>
          </cell>
          <cell r="AF22">
            <v>224</v>
          </cell>
        </row>
        <row r="24">
          <cell r="AB24">
            <v>4</v>
          </cell>
          <cell r="AC24">
            <v>1816</v>
          </cell>
          <cell r="AF24">
            <v>224</v>
          </cell>
        </row>
        <row r="25">
          <cell r="N25">
            <v>29533375.267232947</v>
          </cell>
        </row>
        <row r="26">
          <cell r="N26">
            <v>9900625.0195007175</v>
          </cell>
        </row>
        <row r="27">
          <cell r="AE27">
            <v>5472</v>
          </cell>
        </row>
        <row r="28">
          <cell r="AB28">
            <v>5.733333333333334E-2</v>
          </cell>
        </row>
        <row r="33">
          <cell r="N33">
            <v>6000000</v>
          </cell>
        </row>
        <row r="35">
          <cell r="Q35">
            <v>0.55000000000000004</v>
          </cell>
        </row>
        <row r="36">
          <cell r="N36">
            <v>364325</v>
          </cell>
        </row>
        <row r="37">
          <cell r="N37">
            <v>1122210</v>
          </cell>
        </row>
        <row r="38">
          <cell r="N38">
            <v>221908</v>
          </cell>
        </row>
        <row r="44">
          <cell r="AS44">
            <v>5000</v>
          </cell>
        </row>
        <row r="45">
          <cell r="AE45">
            <v>4000</v>
          </cell>
        </row>
        <row r="46">
          <cell r="BD46">
            <v>20763.508060866683</v>
          </cell>
          <cell r="BE46">
            <v>21386.413302692679</v>
          </cell>
          <cell r="BF46">
            <v>22028.005701773458</v>
          </cell>
          <cell r="BG46">
            <v>22688.845872826667</v>
          </cell>
        </row>
        <row r="47">
          <cell r="AE47">
            <v>22800</v>
          </cell>
        </row>
        <row r="50">
          <cell r="AE50">
            <v>126265.18735098842</v>
          </cell>
        </row>
        <row r="52">
          <cell r="AE52">
            <v>57986.451599999993</v>
          </cell>
        </row>
        <row r="53">
          <cell r="AE53">
            <v>38000</v>
          </cell>
        </row>
        <row r="57">
          <cell r="AB57">
            <v>35</v>
          </cell>
          <cell r="AC57">
            <v>0.04</v>
          </cell>
        </row>
        <row r="58">
          <cell r="N58">
            <v>1081526.4000000001</v>
          </cell>
        </row>
        <row r="59">
          <cell r="N59">
            <v>270381.59999999986</v>
          </cell>
        </row>
        <row r="61">
          <cell r="N61">
            <v>438000</v>
          </cell>
        </row>
        <row r="63">
          <cell r="N63">
            <v>1892832.0137632161</v>
          </cell>
          <cell r="O63">
            <v>1104152.0080285426</v>
          </cell>
        </row>
        <row r="65">
          <cell r="N65">
            <v>259500.3145042471</v>
          </cell>
          <cell r="O65">
            <v>181650.22015297296</v>
          </cell>
        </row>
        <row r="66">
          <cell r="N66">
            <v>91840.12</v>
          </cell>
        </row>
        <row r="67">
          <cell r="N67">
            <v>180000</v>
          </cell>
        </row>
        <row r="68">
          <cell r="N68">
            <v>120000</v>
          </cell>
        </row>
        <row r="73">
          <cell r="N73">
            <v>430464</v>
          </cell>
        </row>
        <row r="74">
          <cell r="N74">
            <v>15000</v>
          </cell>
        </row>
        <row r="75">
          <cell r="N75">
            <v>15000</v>
          </cell>
        </row>
        <row r="76">
          <cell r="N76">
            <v>20000</v>
          </cell>
        </row>
        <row r="80">
          <cell r="N80">
            <v>15000</v>
          </cell>
        </row>
        <row r="83">
          <cell r="N83">
            <v>251425.49228366278</v>
          </cell>
        </row>
        <row r="84">
          <cell r="N84">
            <v>76000</v>
          </cell>
        </row>
        <row r="85">
          <cell r="N85">
            <v>250000</v>
          </cell>
        </row>
        <row r="87">
          <cell r="N87">
            <v>7500</v>
          </cell>
        </row>
        <row r="88">
          <cell r="N88">
            <v>3208255.7639627154</v>
          </cell>
        </row>
        <row r="90">
          <cell r="N90">
            <v>56779.465689020231</v>
          </cell>
        </row>
        <row r="91">
          <cell r="N91">
            <v>125000</v>
          </cell>
        </row>
        <row r="92">
          <cell r="N92">
            <v>35000</v>
          </cell>
        </row>
        <row r="93">
          <cell r="N93">
            <v>115000</v>
          </cell>
        </row>
        <row r="94">
          <cell r="N94">
            <v>480568.48</v>
          </cell>
        </row>
        <row r="95">
          <cell r="N95">
            <v>15000</v>
          </cell>
        </row>
        <row r="96">
          <cell r="N96">
            <v>148097.60197499997</v>
          </cell>
        </row>
        <row r="97">
          <cell r="N97">
            <v>15000</v>
          </cell>
        </row>
        <row r="98">
          <cell r="N98">
            <v>42000</v>
          </cell>
        </row>
        <row r="99">
          <cell r="N99">
            <v>165000</v>
          </cell>
        </row>
        <row r="100">
          <cell r="N100">
            <v>294552.87990125001</v>
          </cell>
        </row>
        <row r="104">
          <cell r="N104">
            <v>6027457.9487508954</v>
          </cell>
        </row>
        <row r="125">
          <cell r="AS125">
            <v>0</v>
          </cell>
        </row>
        <row r="147">
          <cell r="O147">
            <v>115000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40" zoomScaleNormal="100" zoomScaleSheetLayoutView="100" workbookViewId="0">
      <selection sqref="A1:AL2"/>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862" t="s">
        <v>585</v>
      </c>
      <c r="B1" s="1862"/>
      <c r="C1" s="1862"/>
      <c r="D1" s="1862"/>
      <c r="E1" s="1862"/>
      <c r="F1" s="1862"/>
      <c r="G1" s="1862"/>
      <c r="H1" s="1862"/>
      <c r="I1" s="1862"/>
      <c r="J1" s="1862"/>
      <c r="K1" s="1862"/>
      <c r="L1" s="1862"/>
      <c r="M1" s="1862"/>
      <c r="N1" s="1862"/>
      <c r="O1" s="1862"/>
      <c r="P1" s="1862"/>
      <c r="Q1" s="1862"/>
      <c r="R1" s="1862"/>
      <c r="S1" s="1862"/>
      <c r="T1" s="1862"/>
      <c r="U1" s="1862"/>
      <c r="V1" s="1862"/>
      <c r="W1" s="1862"/>
      <c r="X1" s="1862"/>
      <c r="Y1" s="1862"/>
      <c r="Z1" s="1862"/>
      <c r="AA1" s="1862"/>
      <c r="AB1" s="1862"/>
      <c r="AC1" s="1862"/>
      <c r="AD1" s="1862"/>
      <c r="AE1" s="1862"/>
      <c r="AF1" s="1862"/>
      <c r="AG1" s="1862"/>
      <c r="AH1" s="1862"/>
      <c r="AI1" s="1862"/>
      <c r="AJ1" s="1862"/>
      <c r="AK1" s="1862"/>
      <c r="AL1" s="1862"/>
    </row>
    <row r="2" spans="1:38" ht="13.15" thickBot="1">
      <c r="A2" s="1863"/>
      <c r="B2" s="1863"/>
      <c r="C2" s="1863"/>
      <c r="D2" s="1863"/>
      <c r="E2" s="1863"/>
      <c r="F2" s="1863"/>
      <c r="G2" s="1863"/>
      <c r="H2" s="1863"/>
      <c r="I2" s="1863"/>
      <c r="J2" s="1863"/>
      <c r="K2" s="1863"/>
      <c r="L2" s="1863"/>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row>
    <row r="3" spans="1:38" ht="13.15" thickTop="1"/>
    <row r="4" spans="1:38" s="8" customFormat="1" ht="13.15">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4" t="s">
        <v>1392</v>
      </c>
      <c r="E7" s="1864"/>
      <c r="F7" s="1864"/>
      <c r="G7" s="1864"/>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746"/>
    </row>
    <row r="8" spans="1:38" ht="13.15">
      <c r="A8" s="327"/>
      <c r="B8" s="325"/>
      <c r="C8" s="326"/>
      <c r="D8" s="1864"/>
      <c r="E8" s="1864"/>
      <c r="F8" s="1864"/>
      <c r="G8" s="1864"/>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746"/>
    </row>
    <row r="9" spans="1:38" ht="13.15">
      <c r="A9" s="327"/>
      <c r="B9" s="325"/>
      <c r="C9" s="326"/>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746"/>
    </row>
    <row r="10" spans="1:38" ht="13.15">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4" t="s">
        <v>1399</v>
      </c>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746"/>
    </row>
    <row r="12" spans="1:38" ht="13.15">
      <c r="A12" s="327"/>
      <c r="B12" s="325"/>
      <c r="C12" s="326"/>
      <c r="D12" s="1864"/>
      <c r="E12" s="1864"/>
      <c r="F12" s="1864"/>
      <c r="G12" s="1864"/>
      <c r="H12" s="1864"/>
      <c r="I12" s="1864"/>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4"/>
      <c r="AI12" s="1864"/>
      <c r="AJ12" s="1864"/>
      <c r="AK12" s="1864"/>
      <c r="AL12" s="746"/>
    </row>
    <row r="13" spans="1:38" s="717" customFormat="1" ht="13.15">
      <c r="A13" s="327"/>
      <c r="B13" s="325"/>
      <c r="C13" s="326"/>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746"/>
    </row>
    <row r="14" spans="1:38" s="717" customFormat="1" ht="13.15" customHeight="1">
      <c r="A14" s="327"/>
      <c r="B14" s="325"/>
      <c r="C14" s="326"/>
      <c r="E14" s="1850" t="s">
        <v>2183</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6"/>
    </row>
    <row r="15" spans="1:38" s="717" customFormat="1" ht="13.15" customHeight="1">
      <c r="A15" s="327"/>
      <c r="B15" s="325"/>
      <c r="C15" s="326"/>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6"/>
    </row>
    <row r="16" spans="1:38" s="717" customFormat="1" ht="13.15">
      <c r="A16" s="327"/>
      <c r="B16" s="325"/>
      <c r="C16" s="326"/>
      <c r="D16" s="746"/>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6"/>
    </row>
    <row r="17" spans="1:38" s="717" customFormat="1" ht="13.15">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0" t="s">
        <v>1529</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5"/>
    </row>
    <row r="19" spans="1:38" ht="13.15">
      <c r="A19" s="327"/>
      <c r="B19" s="325"/>
      <c r="C19" s="326"/>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5"/>
    </row>
    <row r="20" spans="1:38" s="717" customFormat="1" ht="13.15">
      <c r="A20" s="327"/>
      <c r="B20" s="325"/>
      <c r="C20" s="326"/>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5"/>
    </row>
    <row r="21" spans="1:38" s="717" customFormat="1" ht="13.15" customHeight="1">
      <c r="A21" s="327"/>
      <c r="B21" s="325"/>
      <c r="C21" s="326"/>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5"/>
    </row>
    <row r="22" spans="1:38" s="717" customFormat="1" ht="13.15">
      <c r="A22" s="327"/>
      <c r="B22" s="325"/>
      <c r="C22" s="326"/>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5"/>
    </row>
    <row r="23" spans="1:38" s="717" customFormat="1" ht="13.15">
      <c r="A23" s="327"/>
      <c r="B23" s="325"/>
      <c r="C23" s="326"/>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5"/>
    </row>
    <row r="24" spans="1:38" ht="13.15">
      <c r="A24" s="327"/>
      <c r="B24" s="325"/>
      <c r="C24" s="326"/>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5"/>
    </row>
    <row r="25" spans="1:38" s="717" customFormat="1" ht="13.15">
      <c r="A25" s="327"/>
      <c r="B25" s="325"/>
      <c r="C25" s="326"/>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5"/>
    </row>
    <row r="26" spans="1:38" s="717" customFormat="1" ht="13.15">
      <c r="A26" s="327"/>
      <c r="B26" s="325"/>
      <c r="C26" s="326"/>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5"/>
    </row>
    <row r="27" spans="1:38" s="717" customFormat="1" ht="11.85" customHeight="1">
      <c r="A27" s="327"/>
      <c r="B27" s="325"/>
      <c r="C27" s="326"/>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5"/>
    </row>
    <row r="28" spans="1:38" s="717" customFormat="1" ht="13.15" customHeight="1">
      <c r="A28" s="327"/>
      <c r="B28" s="325"/>
      <c r="C28" s="326"/>
      <c r="E28" s="1850" t="s">
        <v>2184</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5"/>
    </row>
    <row r="29" spans="1:38" s="717" customFormat="1" ht="13.15" customHeight="1">
      <c r="A29" s="327"/>
      <c r="B29" s="325"/>
      <c r="C29" s="326"/>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5"/>
    </row>
    <row r="30" spans="1:38" s="717" customFormat="1" ht="13.15">
      <c r="A30" s="327"/>
      <c r="B30" s="325"/>
      <c r="C30" s="326"/>
      <c r="D30" s="746"/>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5"/>
    </row>
    <row r="31" spans="1:38" s="717" customFormat="1" ht="13.15">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52" t="s">
        <v>1400</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5"/>
    </row>
    <row r="33" spans="1:38" s="717" customFormat="1" ht="13.15">
      <c r="A33" s="327"/>
      <c r="B33" s="325"/>
      <c r="C33" s="326"/>
      <c r="D33" s="746"/>
      <c r="E33" s="1851" t="s">
        <v>1459</v>
      </c>
      <c r="F33" s="1851"/>
      <c r="G33" s="1851"/>
      <c r="H33" s="1851"/>
      <c r="I33" s="1851"/>
      <c r="J33" s="1851"/>
      <c r="K33" s="1851"/>
      <c r="L33" s="1851"/>
      <c r="M33" s="1851"/>
      <c r="N33" s="1851"/>
      <c r="O33" s="1851"/>
      <c r="P33" s="1851"/>
      <c r="Q33" s="1851"/>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325"/>
    </row>
    <row r="34" spans="1:38" ht="13.15">
      <c r="A34" s="149"/>
      <c r="C34" s="5"/>
    </row>
    <row r="35" spans="1:38">
      <c r="A35" s="149"/>
      <c r="D35" s="1865" t="s">
        <v>1387</v>
      </c>
      <c r="E35" s="1865"/>
      <c r="F35" s="1865"/>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row>
    <row r="36" spans="1:38">
      <c r="A36" s="149"/>
      <c r="D36" s="1865"/>
      <c r="E36" s="1865"/>
      <c r="F36" s="1865"/>
      <c r="G36" s="1865"/>
      <c r="H36" s="1865"/>
      <c r="I36" s="1865"/>
      <c r="J36" s="1865"/>
      <c r="K36" s="1865"/>
      <c r="L36" s="1865"/>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row>
    <row r="37" spans="1:38" ht="13.15">
      <c r="A37" s="149"/>
      <c r="D37" s="249"/>
      <c r="E37" s="1858" t="s">
        <v>1095</v>
      </c>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row>
    <row r="38" spans="1:38" ht="13.15">
      <c r="A38" s="149"/>
      <c r="D38" s="249"/>
      <c r="E38" s="1858" t="s">
        <v>1398</v>
      </c>
      <c r="F38" s="1858"/>
      <c r="G38" s="1858"/>
      <c r="H38" s="1858"/>
      <c r="I38" s="1858"/>
      <c r="J38" s="1858"/>
      <c r="K38" s="1858"/>
      <c r="L38" s="1858"/>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15" customHeight="1">
      <c r="A42" s="149"/>
      <c r="B42"/>
      <c r="C42" s="5"/>
      <c r="D42" s="149"/>
      <c r="E42" s="149" t="s">
        <v>692</v>
      </c>
      <c r="F42" s="1850" t="s">
        <v>1361</v>
      </c>
    </row>
    <row r="43" spans="1:38" s="1850" customFormat="1" ht="13.15" customHeight="1">
      <c r="A43" s="149"/>
      <c r="B43" s="717"/>
      <c r="C43" s="5"/>
      <c r="D43" s="149"/>
      <c r="E43" s="149"/>
    </row>
    <row r="44" spans="1:38" ht="13.15">
      <c r="A44" s="149"/>
      <c r="C44" s="5"/>
      <c r="D44" s="149"/>
      <c r="E44" s="149"/>
      <c r="F44" s="151" t="s">
        <v>727</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360</v>
      </c>
      <c r="F45" s="1857" t="s">
        <v>1481</v>
      </c>
      <c r="G45" s="1857"/>
      <c r="H45" s="1857"/>
      <c r="I45" s="1857"/>
      <c r="J45" s="1857"/>
      <c r="K45" s="1857"/>
      <c r="L45" s="1857"/>
      <c r="M45" s="1857"/>
      <c r="N45" s="1857"/>
      <c r="O45" s="1857"/>
      <c r="P45" s="1857"/>
      <c r="Q45" s="1857"/>
      <c r="R45" s="1857"/>
      <c r="S45" s="1857"/>
      <c r="T45" s="1857"/>
      <c r="U45" s="1857"/>
      <c r="V45" s="1857"/>
      <c r="W45" s="1857"/>
      <c r="X45" s="1857"/>
      <c r="Y45" s="1857"/>
      <c r="Z45" s="1857"/>
      <c r="AA45" s="1857"/>
      <c r="AB45" s="1857"/>
      <c r="AC45" s="1857"/>
      <c r="AD45" s="1857"/>
      <c r="AE45" s="1857"/>
      <c r="AF45" s="1857"/>
      <c r="AG45" s="1857"/>
      <c r="AH45" s="1857"/>
      <c r="AI45" s="1857"/>
      <c r="AJ45" s="1857"/>
      <c r="AK45" s="1857"/>
      <c r="AL45" s="1857"/>
    </row>
    <row r="46" spans="1:38" s="770" customFormat="1" ht="13.15">
      <c r="A46" s="149"/>
      <c r="B46" s="717"/>
      <c r="C46" s="5"/>
      <c r="D46" s="149"/>
      <c r="E46" s="149"/>
      <c r="F46" s="1857"/>
      <c r="G46" s="1857"/>
      <c r="H46" s="1857"/>
      <c r="I46" s="1857"/>
      <c r="J46" s="1857"/>
      <c r="K46" s="1857"/>
      <c r="L46" s="1857"/>
      <c r="M46" s="1857"/>
      <c r="N46" s="1857"/>
      <c r="O46" s="1857"/>
      <c r="P46" s="1857"/>
      <c r="Q46" s="1857"/>
      <c r="R46" s="1857"/>
      <c r="S46" s="1857"/>
      <c r="T46" s="1857"/>
      <c r="U46" s="1857"/>
      <c r="V46" s="1857"/>
      <c r="W46" s="1857"/>
      <c r="X46" s="1857"/>
      <c r="Y46" s="1857"/>
      <c r="Z46" s="1857"/>
      <c r="AA46" s="1857"/>
      <c r="AB46" s="1857"/>
      <c r="AC46" s="1857"/>
      <c r="AD46" s="1857"/>
      <c r="AE46" s="1857"/>
      <c r="AF46" s="1857"/>
      <c r="AG46" s="1857"/>
      <c r="AH46" s="1857"/>
      <c r="AI46" s="1857"/>
      <c r="AJ46" s="1857"/>
      <c r="AK46" s="1857"/>
      <c r="AL46" s="1857"/>
    </row>
    <row r="47" spans="1:38" s="770" customFormat="1" ht="13.15" customHeight="1">
      <c r="A47" s="149"/>
      <c r="B47" s="717"/>
      <c r="C47" s="5"/>
      <c r="D47" s="149"/>
      <c r="E47" s="149"/>
      <c r="F47" s="1857"/>
      <c r="G47" s="1857"/>
      <c r="H47" s="1857"/>
      <c r="I47" s="1857"/>
      <c r="J47" s="1857"/>
      <c r="K47" s="1857"/>
      <c r="L47" s="1857"/>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row>
    <row r="48" spans="1:38" ht="13.15">
      <c r="A48" s="149"/>
      <c r="C48" s="5"/>
      <c r="D48" s="149"/>
      <c r="E48" s="149"/>
      <c r="F48" s="770" t="s">
        <v>727</v>
      </c>
      <c r="G48" s="6" t="s">
        <v>689</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15">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7" customFormat="1" ht="13.15">
      <c r="A50" s="149"/>
      <c r="C50" s="5"/>
      <c r="D50" s="149"/>
      <c r="E50" s="6" t="s">
        <v>361</v>
      </c>
      <c r="F50" s="1850" t="s">
        <v>1482</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ht="13.15">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ht="13.15">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690</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5">
      <c r="A55" s="149"/>
      <c r="C55" s="5"/>
      <c r="D55" s="5"/>
      <c r="E55" s="149" t="s">
        <v>692</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727</v>
      </c>
      <c r="G56" s="1855" t="s">
        <v>1401</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5"/>
    </row>
    <row r="57" spans="1:38" s="717" customFormat="1" ht="13.15" customHeight="1">
      <c r="A57" s="327"/>
      <c r="B57" s="325"/>
      <c r="C57" s="326"/>
      <c r="D57" s="326"/>
      <c r="E57" s="327"/>
      <c r="F57" s="331"/>
      <c r="G57" s="777" t="s">
        <v>1403</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15">
      <c r="A58" s="327"/>
      <c r="B58" s="325"/>
      <c r="C58" s="326"/>
      <c r="D58" s="326"/>
      <c r="E58" s="327"/>
      <c r="F58" s="331"/>
      <c r="G58" s="1855" t="s">
        <v>612</v>
      </c>
      <c r="H58" s="1855"/>
      <c r="I58" s="185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544</v>
      </c>
      <c r="G59" s="1856" t="s">
        <v>1483</v>
      </c>
      <c r="H59" s="1856"/>
      <c r="I59" s="1856"/>
      <c r="J59" s="1856"/>
      <c r="K59" s="1856"/>
      <c r="L59" s="1856"/>
      <c r="M59" s="1856"/>
      <c r="N59" s="1856"/>
      <c r="O59" s="1856"/>
      <c r="P59" s="1856"/>
      <c r="Q59" s="1856"/>
      <c r="R59" s="1856"/>
      <c r="S59" s="1856"/>
      <c r="T59" s="1856"/>
      <c r="U59" s="1856"/>
      <c r="V59" s="1856"/>
      <c r="W59" s="1856"/>
      <c r="X59" s="1856"/>
      <c r="Y59" s="1856"/>
      <c r="Z59" s="1856"/>
      <c r="AA59" s="1856"/>
      <c r="AB59" s="1856"/>
      <c r="AC59" s="1856"/>
      <c r="AD59" s="1856"/>
      <c r="AE59" s="1856"/>
      <c r="AF59" s="1856"/>
      <c r="AG59" s="1856"/>
      <c r="AH59" s="1856"/>
      <c r="AI59" s="1856"/>
      <c r="AJ59" s="1856"/>
      <c r="AK59" s="1856"/>
      <c r="AL59" s="1856"/>
    </row>
    <row r="60" spans="1:38" s="2" customFormat="1" ht="13.15">
      <c r="A60" s="327"/>
      <c r="B60" s="325"/>
      <c r="C60" s="326"/>
      <c r="D60" s="326"/>
      <c r="E60" s="327"/>
      <c r="F60" s="331"/>
      <c r="G60" s="1856"/>
      <c r="H60" s="1856"/>
      <c r="I60" s="1856"/>
      <c r="J60" s="1856"/>
      <c r="K60" s="1856"/>
      <c r="L60" s="1856"/>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6"/>
      <c r="AL60" s="1856"/>
    </row>
    <row r="61" spans="1:38" ht="13.15">
      <c r="A61" s="329"/>
      <c r="B61" s="328"/>
      <c r="C61" s="330"/>
      <c r="D61" s="330"/>
      <c r="E61" s="329"/>
      <c r="F61" s="332"/>
      <c r="G61" s="778" t="s">
        <v>1528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15">
      <c r="A62" s="182"/>
      <c r="B62" s="2"/>
      <c r="C62" s="183"/>
      <c r="D62" s="183"/>
      <c r="E62" s="182"/>
      <c r="F62" s="183"/>
      <c r="G62" s="183"/>
      <c r="H62" s="677"/>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727</v>
      </c>
      <c r="G66" s="1850" t="s">
        <v>1363</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ht="13.15">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ht="13.15">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15" customHeight="1">
      <c r="A69" s="149"/>
      <c r="C69" s="5"/>
      <c r="D69" s="149"/>
      <c r="E69" s="149"/>
      <c r="F69" s="9" t="s">
        <v>544</v>
      </c>
      <c r="G69" s="1850" t="s">
        <v>1364</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ht="13.15">
      <c r="A70" s="149"/>
      <c r="C70" s="5"/>
      <c r="D70" s="149"/>
      <c r="E70" s="149"/>
      <c r="F70" s="379"/>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ht="13.15">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15">
      <c r="A72" s="149"/>
      <c r="C72" s="5"/>
      <c r="D72" s="149"/>
      <c r="E72" s="149"/>
      <c r="F72" s="248" t="s">
        <v>727</v>
      </c>
      <c r="G72" s="1850" t="s">
        <v>1365</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ht="13.15">
      <c r="A73" s="149"/>
      <c r="C73" s="5"/>
      <c r="D73" s="149"/>
      <c r="E73" s="149"/>
      <c r="F73" s="248"/>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ht="13.15">
      <c r="A74" s="149"/>
      <c r="C74" s="5"/>
      <c r="D74" s="149"/>
      <c r="E74" s="149"/>
      <c r="F74" s="248" t="s">
        <v>544</v>
      </c>
      <c r="G74" s="1850" t="s">
        <v>1366</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ht="13.15">
      <c r="A75" s="149"/>
      <c r="C75" s="5"/>
      <c r="D75" s="149"/>
      <c r="E75" s="149"/>
      <c r="F75" s="248"/>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ht="13.15">
      <c r="A76" s="149"/>
      <c r="C76" s="5"/>
      <c r="D76" s="149"/>
      <c r="E76" s="149"/>
      <c r="F76" s="248"/>
      <c r="G76" s="184" t="s">
        <v>795</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8"/>
      <c r="G77" s="184" t="s">
        <v>930</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8" t="s">
        <v>286</v>
      </c>
      <c r="G78" s="149" t="s">
        <v>1123</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542</v>
      </c>
      <c r="H79" s="149" t="s">
        <v>931</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ht="13.15">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8"/>
      <c r="G82" s="1850" t="s">
        <v>1367</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ht="13.15">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7" customFormat="1" ht="13.15">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ht="13.15">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8"/>
      <c r="G86" s="1850" t="s">
        <v>1368</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ht="13.15">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ht="13.15">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ht="13.15">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53" t="s">
        <v>1369</v>
      </c>
      <c r="H90" s="1853"/>
      <c r="I90" s="1853"/>
      <c r="J90" s="1853"/>
      <c r="K90" s="1853"/>
      <c r="L90" s="1853"/>
      <c r="M90" s="1853"/>
      <c r="N90" s="1853"/>
      <c r="O90" s="1853"/>
      <c r="P90" s="1853"/>
      <c r="Q90" s="1853"/>
      <c r="R90" s="1853"/>
      <c r="S90" s="1853"/>
      <c r="T90" s="1853"/>
      <c r="U90" s="1853"/>
      <c r="V90" s="1853"/>
      <c r="W90" s="1853"/>
      <c r="X90" s="1853"/>
      <c r="Y90" s="1853"/>
      <c r="Z90" s="1853"/>
      <c r="AA90" s="1853"/>
      <c r="AB90" s="1853"/>
      <c r="AC90" s="1853"/>
      <c r="AD90" s="1853"/>
      <c r="AE90" s="1853"/>
      <c r="AF90" s="1853"/>
      <c r="AG90" s="1853"/>
      <c r="AH90" s="1853"/>
      <c r="AI90" s="1853"/>
      <c r="AJ90" s="1853"/>
      <c r="AK90" s="1853"/>
    </row>
    <row r="91" spans="1:37" s="717" customFormat="1" ht="13.15">
      <c r="A91" s="149"/>
      <c r="C91" s="5"/>
      <c r="D91" s="149"/>
      <c r="E91" s="149"/>
      <c r="G91" s="1853"/>
      <c r="H91" s="1853"/>
      <c r="I91" s="1853"/>
      <c r="J91" s="1853"/>
      <c r="K91" s="1853"/>
      <c r="L91" s="1853"/>
      <c r="M91" s="1853"/>
      <c r="N91" s="1853"/>
      <c r="O91" s="1853"/>
      <c r="P91" s="1853"/>
      <c r="Q91" s="1853"/>
      <c r="R91" s="1853"/>
      <c r="S91" s="1853"/>
      <c r="T91" s="1853"/>
      <c r="U91" s="1853"/>
      <c r="V91" s="1853"/>
      <c r="W91" s="1853"/>
      <c r="X91" s="1853"/>
      <c r="Y91" s="1853"/>
      <c r="Z91" s="1853"/>
      <c r="AA91" s="1853"/>
      <c r="AB91" s="1853"/>
      <c r="AC91" s="1853"/>
      <c r="AD91" s="1853"/>
      <c r="AE91" s="1853"/>
      <c r="AF91" s="1853"/>
      <c r="AG91" s="1853"/>
      <c r="AH91" s="1853"/>
      <c r="AI91" s="1853"/>
      <c r="AJ91" s="1853"/>
      <c r="AK91" s="1853"/>
    </row>
    <row r="92" spans="1:37" ht="13.15">
      <c r="A92" s="149"/>
      <c r="C92" s="5"/>
      <c r="D92" s="149"/>
      <c r="E92" s="149"/>
      <c r="G92" s="1853"/>
      <c r="H92" s="1853"/>
      <c r="I92" s="1853"/>
      <c r="J92" s="1853"/>
      <c r="K92" s="1853"/>
      <c r="L92" s="1853"/>
      <c r="M92" s="1853"/>
      <c r="N92" s="1853"/>
      <c r="O92" s="1853"/>
      <c r="P92" s="1853"/>
      <c r="Q92" s="1853"/>
      <c r="R92" s="1853"/>
      <c r="S92" s="1853"/>
      <c r="T92" s="1853"/>
      <c r="U92" s="1853"/>
      <c r="V92" s="1853"/>
      <c r="W92" s="1853"/>
      <c r="X92" s="1853"/>
      <c r="Y92" s="1853"/>
      <c r="Z92" s="1853"/>
      <c r="AA92" s="1853"/>
      <c r="AB92" s="1853"/>
      <c r="AC92" s="1853"/>
      <c r="AD92" s="1853"/>
      <c r="AE92" s="1853"/>
      <c r="AF92" s="1853"/>
      <c r="AG92" s="1853"/>
      <c r="AH92" s="1853"/>
      <c r="AI92" s="1853"/>
      <c r="AJ92" s="1853"/>
      <c r="AK92" s="1853"/>
    </row>
    <row r="93" spans="1:37" ht="13.15">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50" t="s">
        <v>1370</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ht="13.15">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ht="13.15">
      <c r="A96" s="149"/>
      <c r="C96" s="5"/>
      <c r="D96" s="149"/>
      <c r="E96" s="149" t="s">
        <v>976</v>
      </c>
      <c r="F96" s="327" t="s">
        <v>977</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50" t="s">
        <v>1371</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ht="13.15">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ht="13.15">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1"/>
      <c r="E100" s="1854" t="s">
        <v>1372</v>
      </c>
      <c r="F100" s="1854"/>
      <c r="G100" s="1854"/>
      <c r="H100" s="1854"/>
      <c r="I100" s="1854"/>
      <c r="J100" s="1854"/>
      <c r="K100" s="1854"/>
      <c r="L100" s="1854"/>
      <c r="M100" s="1854"/>
      <c r="N100" s="1854"/>
      <c r="O100" s="1854"/>
      <c r="P100" s="1854"/>
      <c r="Q100" s="1854"/>
      <c r="R100" s="1854"/>
      <c r="S100" s="1854"/>
      <c r="T100" s="1854"/>
      <c r="U100" s="1854"/>
      <c r="V100" s="1854"/>
      <c r="W100" s="1854"/>
      <c r="X100" s="1854"/>
      <c r="Y100" s="1854"/>
      <c r="Z100" s="1854"/>
      <c r="AA100" s="1854"/>
      <c r="AB100" s="1854"/>
      <c r="AC100" s="1854"/>
      <c r="AD100" s="1854"/>
      <c r="AE100" s="1854"/>
      <c r="AF100" s="1854"/>
      <c r="AG100" s="1854"/>
      <c r="AH100" s="1854"/>
      <c r="AI100" s="1854"/>
      <c r="AJ100" s="1854"/>
      <c r="AK100" s="1854"/>
      <c r="AL100" s="2"/>
    </row>
    <row r="101" spans="1:38">
      <c r="A101" s="149"/>
      <c r="D101" s="153"/>
      <c r="E101" s="1854"/>
      <c r="F101" s="1854"/>
      <c r="G101" s="1854"/>
      <c r="H101" s="1854"/>
      <c r="I101" s="1854"/>
      <c r="J101" s="1854"/>
      <c r="K101" s="1854"/>
      <c r="L101" s="1854"/>
      <c r="M101" s="1854"/>
      <c r="N101" s="1854"/>
      <c r="O101" s="1854"/>
      <c r="P101" s="1854"/>
      <c r="Q101" s="1854"/>
      <c r="R101" s="1854"/>
      <c r="S101" s="1854"/>
      <c r="T101" s="1854"/>
      <c r="U101" s="1854"/>
      <c r="V101" s="1854"/>
      <c r="W101" s="1854"/>
      <c r="X101" s="1854"/>
      <c r="Y101" s="1854"/>
      <c r="Z101" s="1854"/>
      <c r="AA101" s="1854"/>
      <c r="AB101" s="1854"/>
      <c r="AC101" s="1854"/>
      <c r="AD101" s="1854"/>
      <c r="AE101" s="1854"/>
      <c r="AF101" s="1854"/>
      <c r="AG101" s="1854"/>
      <c r="AH101" s="1854"/>
      <c r="AI101" s="1854"/>
      <c r="AJ101" s="1854"/>
      <c r="AK101" s="1854"/>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453</v>
      </c>
      <c r="D105" s="9"/>
      <c r="E105" s="5"/>
      <c r="F105" s="5"/>
      <c r="G105" s="5" t="s">
        <v>1389</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5">
      <c r="B106" s="5"/>
      <c r="C106" s="5"/>
      <c r="D106" s="5" t="s">
        <v>213</v>
      </c>
      <c r="E106" s="5" t="s">
        <v>1391</v>
      </c>
      <c r="F106" s="5"/>
      <c r="G106" s="5"/>
      <c r="H106" s="5"/>
      <c r="I106" s="5"/>
      <c r="J106" s="5"/>
      <c r="K106" s="5"/>
      <c r="L106" s="5"/>
      <c r="M106" s="5"/>
    </row>
    <row r="107" spans="1:38" ht="13.15">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ht="13.15">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697</v>
      </c>
      <c r="G114" s="5"/>
      <c r="H114" s="5"/>
      <c r="I114" s="5"/>
      <c r="J114" s="5"/>
      <c r="K114" s="5"/>
      <c r="L114" s="5"/>
      <c r="M114" s="5"/>
      <c r="N114" s="5"/>
      <c r="O114" s="5"/>
      <c r="P114" s="5"/>
    </row>
    <row r="115" spans="1:38">
      <c r="E115" s="149"/>
      <c r="F115" s="149" t="s">
        <v>998</v>
      </c>
    </row>
    <row r="116" spans="1:38" s="9" customFormat="1" ht="12.75" customHeight="1">
      <c r="A116"/>
      <c r="B116"/>
      <c r="C116"/>
      <c r="D116"/>
      <c r="E116"/>
      <c r="F116" s="149" t="s">
        <v>1030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999</v>
      </c>
    </row>
    <row r="119" spans="1:38" ht="13.15">
      <c r="F119" s="149" t="s">
        <v>1124</v>
      </c>
      <c r="G119" s="149"/>
    </row>
    <row r="120" spans="1:38">
      <c r="F120" s="153" t="s">
        <v>1390</v>
      </c>
      <c r="G120" s="153"/>
    </row>
    <row r="121" spans="1:38">
      <c r="G121" s="153"/>
    </row>
    <row r="122" spans="1:38">
      <c r="E122" s="149" t="s">
        <v>825</v>
      </c>
      <c r="F122" s="152" t="s">
        <v>398</v>
      </c>
    </row>
    <row r="123" spans="1:38">
      <c r="E123" s="149"/>
      <c r="F123" s="149" t="s">
        <v>1115</v>
      </c>
    </row>
    <row r="124" spans="1:38" ht="13.15">
      <c r="B124" s="5"/>
      <c r="C124" s="5"/>
      <c r="F124" s="5"/>
    </row>
    <row r="125" spans="1:38" ht="13.15">
      <c r="B125" s="5"/>
      <c r="C125" s="5" t="s">
        <v>454</v>
      </c>
      <c r="G125" s="5" t="s">
        <v>399</v>
      </c>
    </row>
    <row r="126" spans="1:38" ht="13.15">
      <c r="B126" s="5"/>
      <c r="C126" s="5"/>
      <c r="D126" s="5" t="s">
        <v>213</v>
      </c>
      <c r="E126" s="154" t="s">
        <v>331</v>
      </c>
      <c r="F126" s="5"/>
      <c r="G126" s="5"/>
      <c r="H126" s="5"/>
      <c r="I126" s="5"/>
      <c r="J126" s="5"/>
    </row>
    <row r="127" spans="1:38" ht="13.15">
      <c r="B127" s="5"/>
      <c r="C127" s="5"/>
      <c r="E127" s="149" t="s">
        <v>1000</v>
      </c>
      <c r="F127" s="149"/>
    </row>
    <row r="128" spans="1:38"/>
    <row r="129" spans="4:37" ht="13.15">
      <c r="D129" s="5" t="s">
        <v>353</v>
      </c>
      <c r="E129" s="5" t="s">
        <v>614</v>
      </c>
    </row>
    <row r="130" spans="4:37">
      <c r="E130" s="149" t="s">
        <v>1000</v>
      </c>
      <c r="F130" s="149"/>
    </row>
    <row r="131" spans="4:37"/>
    <row r="132" spans="4:37" ht="13.15">
      <c r="D132" s="5" t="s">
        <v>611</v>
      </c>
      <c r="E132" s="5" t="s">
        <v>769</v>
      </c>
      <c r="G132" s="5"/>
      <c r="H132" s="5"/>
      <c r="I132" s="5"/>
      <c r="J132" s="5"/>
      <c r="K132" s="5"/>
      <c r="L132" s="5"/>
      <c r="M132" s="5"/>
      <c r="N132" s="5"/>
    </row>
    <row r="133" spans="4:37" s="717" customFormat="1" ht="13.15">
      <c r="D133" s="5"/>
      <c r="E133" s="885" t="s">
        <v>1496</v>
      </c>
      <c r="G133" s="5"/>
      <c r="H133" s="5"/>
      <c r="I133" s="5"/>
      <c r="J133" s="5"/>
      <c r="K133" s="5"/>
      <c r="L133" s="5"/>
      <c r="M133" s="5"/>
      <c r="N133" s="5"/>
    </row>
    <row r="134" spans="4:37" ht="12.75" customHeight="1">
      <c r="E134" s="885" t="s">
        <v>1494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15">
      <c r="D137" s="5" t="s">
        <v>549</v>
      </c>
      <c r="E137" s="5" t="s">
        <v>552</v>
      </c>
      <c r="F137" s="5"/>
    </row>
    <row r="138" spans="4:37">
      <c r="E138" s="884" t="s">
        <v>1428</v>
      </c>
      <c r="F138" s="149"/>
    </row>
    <row r="139" spans="4:37">
      <c r="F139" s="149"/>
    </row>
    <row r="140" spans="4:37" ht="13.15">
      <c r="D140" s="5" t="s">
        <v>313</v>
      </c>
      <c r="E140" s="5" t="s">
        <v>981</v>
      </c>
      <c r="F140" s="5"/>
      <c r="G140" s="5"/>
      <c r="H140" s="5"/>
    </row>
    <row r="141" spans="4:37">
      <c r="E141" t="s">
        <v>117</v>
      </c>
      <c r="F141" t="s">
        <v>55</v>
      </c>
    </row>
    <row r="142" spans="4:37">
      <c r="E142" t="s">
        <v>118</v>
      </c>
      <c r="F142" t="s">
        <v>501</v>
      </c>
    </row>
    <row r="143" spans="4:37"/>
    <row r="144" spans="4:37" ht="13.15">
      <c r="D144" s="5" t="s">
        <v>452</v>
      </c>
      <c r="E144" s="5" t="s">
        <v>1002</v>
      </c>
    </row>
    <row r="145" spans="3:7">
      <c r="E145" s="327" t="s">
        <v>1003</v>
      </c>
      <c r="F145" s="327"/>
    </row>
    <row r="146" spans="3:7"/>
    <row r="147" spans="3:7" ht="13.15">
      <c r="C147" s="5" t="s">
        <v>6</v>
      </c>
      <c r="G147" s="5" t="s">
        <v>400</v>
      </c>
    </row>
    <row r="148" spans="3:7" ht="13.15">
      <c r="D148" s="183" t="s">
        <v>213</v>
      </c>
      <c r="E148" s="183" t="s">
        <v>140</v>
      </c>
    </row>
    <row r="149" spans="3:7">
      <c r="D149" s="2"/>
      <c r="E149" t="s">
        <v>859</v>
      </c>
    </row>
    <row r="150" spans="3:7">
      <c r="D150" s="2"/>
      <c r="E150" s="2"/>
    </row>
    <row r="151" spans="3:7" ht="13.15">
      <c r="D151" s="183" t="s">
        <v>353</v>
      </c>
      <c r="E151" s="183" t="s">
        <v>559</v>
      </c>
      <c r="F151" s="5"/>
    </row>
    <row r="152" spans="3:7">
      <c r="D152" s="2"/>
      <c r="E152" s="149" t="s">
        <v>1004</v>
      </c>
      <c r="F152" s="149"/>
    </row>
    <row r="153" spans="3:7">
      <c r="D153" s="2"/>
      <c r="E153" s="2"/>
    </row>
    <row r="154" spans="3:7" ht="13.15">
      <c r="D154" s="183" t="s">
        <v>611</v>
      </c>
      <c r="E154" s="183" t="s">
        <v>588</v>
      </c>
    </row>
    <row r="155" spans="3:7">
      <c r="D155" s="2"/>
      <c r="E155" s="149" t="s">
        <v>1005</v>
      </c>
    </row>
    <row r="156" spans="3:7">
      <c r="D156" s="2"/>
      <c r="E156" s="149" t="s">
        <v>1001</v>
      </c>
      <c r="G156" s="149"/>
    </row>
    <row r="157" spans="3:7">
      <c r="D157" s="2"/>
      <c r="E157" s="2"/>
    </row>
    <row r="158" spans="3:7" ht="13.15">
      <c r="D158" s="183" t="s">
        <v>549</v>
      </c>
      <c r="E158" s="50" t="s">
        <v>568</v>
      </c>
    </row>
    <row r="159" spans="3:7">
      <c r="D159" s="2"/>
      <c r="E159" s="2" t="s">
        <v>117</v>
      </c>
      <c r="F159" s="149" t="s">
        <v>1006</v>
      </c>
    </row>
    <row r="160" spans="3:7">
      <c r="D160" s="2"/>
      <c r="E160" s="182" t="s">
        <v>118</v>
      </c>
      <c r="F160" s="149" t="s">
        <v>1007</v>
      </c>
    </row>
    <row r="161" spans="3:20">
      <c r="D161" s="2"/>
      <c r="E161" s="182" t="s">
        <v>124</v>
      </c>
      <c r="F161" t="s">
        <v>770</v>
      </c>
    </row>
    <row r="162" spans="3:20">
      <c r="D162" s="2"/>
      <c r="E162" s="2"/>
    </row>
    <row r="163" spans="3:20" ht="13.15">
      <c r="D163" s="183" t="s">
        <v>313</v>
      </c>
      <c r="E163" s="183" t="s">
        <v>401</v>
      </c>
    </row>
    <row r="164" spans="3:20">
      <c r="D164" s="2"/>
      <c r="E164" s="149" t="s">
        <v>1008</v>
      </c>
      <c r="F164" s="149"/>
    </row>
    <row r="165" spans="3:20">
      <c r="D165" s="2"/>
      <c r="E165" s="2"/>
    </row>
    <row r="166" spans="3:20" ht="13.15">
      <c r="D166" s="183" t="s">
        <v>452</v>
      </c>
      <c r="E166" s="183" t="s">
        <v>177</v>
      </c>
    </row>
    <row r="167" spans="3:20">
      <c r="D167" s="2"/>
      <c r="E167" s="149" t="s">
        <v>1010</v>
      </c>
    </row>
    <row r="168" spans="3:20">
      <c r="D168" s="2"/>
      <c r="E168" s="149" t="s">
        <v>1009</v>
      </c>
    </row>
    <row r="169" spans="3:20">
      <c r="D169" s="2"/>
      <c r="E169" s="2"/>
    </row>
    <row r="170" spans="3:20" ht="13.15">
      <c r="D170" s="183" t="s">
        <v>592</v>
      </c>
      <c r="E170" s="183" t="s">
        <v>659</v>
      </c>
    </row>
    <row r="171" spans="3:20">
      <c r="D171" s="2"/>
      <c r="E171" s="2" t="s">
        <v>117</v>
      </c>
      <c r="F171" t="s">
        <v>771</v>
      </c>
    </row>
    <row r="172" spans="3:20">
      <c r="E172" s="2" t="s">
        <v>118</v>
      </c>
      <c r="F172" t="s">
        <v>307</v>
      </c>
    </row>
    <row r="173" spans="3:20">
      <c r="F173" s="149"/>
    </row>
    <row r="174" spans="3:20" ht="13.15">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614</v>
      </c>
    </row>
    <row r="178" spans="2:19" ht="13.15">
      <c r="D178" s="5" t="s">
        <v>213</v>
      </c>
      <c r="E178" s="5" t="s">
        <v>308</v>
      </c>
      <c r="G178" s="149"/>
      <c r="H178" s="149"/>
      <c r="I178" s="149"/>
      <c r="J178" s="149"/>
      <c r="K178" s="149"/>
      <c r="L178" s="149"/>
      <c r="M178" s="149"/>
      <c r="N178" s="149"/>
    </row>
    <row r="179" spans="2:19">
      <c r="E179" t="s">
        <v>117</v>
      </c>
      <c r="F179" s="149" t="s">
        <v>1011</v>
      </c>
    </row>
    <row r="180" spans="2:19" ht="13.15">
      <c r="F180" s="184" t="s">
        <v>1341</v>
      </c>
      <c r="I180" s="184"/>
    </row>
    <row r="181" spans="2:19" ht="13.15">
      <c r="I181" s="184"/>
    </row>
    <row r="182" spans="2:19">
      <c r="B182" s="149"/>
      <c r="C182" s="149"/>
      <c r="E182" t="s">
        <v>118</v>
      </c>
      <c r="F182" s="6" t="s">
        <v>934</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ht="13.15">
      <c r="D185" s="5" t="s">
        <v>353</v>
      </c>
      <c r="E185" s="50" t="s">
        <v>1116</v>
      </c>
    </row>
    <row r="186" spans="2:19">
      <c r="B186" s="149"/>
      <c r="C186" s="149"/>
      <c r="E186" s="149" t="s">
        <v>754</v>
      </c>
      <c r="F186" s="149"/>
      <c r="I186" s="149"/>
    </row>
    <row r="187" spans="2:19" ht="13.15">
      <c r="B187" s="149"/>
      <c r="C187" s="149"/>
      <c r="E187" s="149" t="s">
        <v>1114</v>
      </c>
      <c r="F187" s="184"/>
      <c r="G187" s="149"/>
      <c r="I187" s="184"/>
    </row>
    <row r="188" spans="2:19" ht="13.15">
      <c r="B188" s="149"/>
      <c r="C188" s="149"/>
      <c r="F188" s="184"/>
      <c r="G188" s="149"/>
      <c r="I188" s="184"/>
    </row>
    <row r="189" spans="2:19" ht="13.15">
      <c r="B189" s="149"/>
      <c r="C189" s="149"/>
      <c r="D189" s="5" t="s">
        <v>611</v>
      </c>
      <c r="E189" s="5" t="s">
        <v>3</v>
      </c>
      <c r="F189" s="184"/>
      <c r="G189" s="149"/>
      <c r="I189" s="184"/>
    </row>
    <row r="190" spans="2:19" ht="13.15">
      <c r="B190" s="149"/>
      <c r="C190" s="149"/>
      <c r="D190" s="5"/>
      <c r="E190" s="149" t="s">
        <v>309</v>
      </c>
      <c r="F190" s="149"/>
      <c r="G190" s="149"/>
      <c r="I190" s="184"/>
    </row>
    <row r="191" spans="2:19" ht="13.15">
      <c r="B191" s="149"/>
      <c r="C191" s="149"/>
      <c r="F191" s="184"/>
      <c r="G191" s="149"/>
      <c r="I191" s="184"/>
    </row>
    <row r="192" spans="2:19" ht="13.15">
      <c r="D192" s="5" t="s">
        <v>549</v>
      </c>
      <c r="E192" s="5" t="s">
        <v>116</v>
      </c>
    </row>
    <row r="193" spans="2:37" ht="13.15">
      <c r="B193" s="149"/>
      <c r="C193" s="5"/>
      <c r="E193" t="s">
        <v>117</v>
      </c>
      <c r="F193" s="149" t="s">
        <v>1125</v>
      </c>
      <c r="G193" s="149"/>
      <c r="H193" s="149"/>
      <c r="I193" s="149"/>
    </row>
    <row r="194" spans="2:37" ht="13.15">
      <c r="B194" s="149"/>
      <c r="C194" s="5"/>
      <c r="F194" s="149" t="s">
        <v>692</v>
      </c>
      <c r="G194" s="6" t="s">
        <v>1420</v>
      </c>
    </row>
    <row r="195" spans="2:37">
      <c r="B195" s="149"/>
      <c r="C195" s="149"/>
      <c r="F195" s="149" t="s">
        <v>360</v>
      </c>
      <c r="G195" s="155" t="s">
        <v>1421</v>
      </c>
      <c r="I195" s="149"/>
      <c r="J195" s="149"/>
      <c r="M195" s="149"/>
      <c r="N195" s="149"/>
      <c r="O195" s="149"/>
      <c r="P195" s="149"/>
      <c r="Q195" s="149"/>
      <c r="R195" s="149"/>
      <c r="S195" s="149"/>
    </row>
    <row r="196" spans="2:37">
      <c r="B196" s="149"/>
      <c r="C196" s="149"/>
      <c r="F196" s="149" t="s">
        <v>361</v>
      </c>
      <c r="G196" s="149" t="s">
        <v>1012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452</v>
      </c>
      <c r="E201" s="5" t="s">
        <v>125</v>
      </c>
      <c r="G201" s="149"/>
      <c r="H201" s="149"/>
      <c r="I201" s="149"/>
      <c r="J201" s="149"/>
      <c r="M201" s="149"/>
      <c r="N201" s="149"/>
      <c r="O201" s="149"/>
      <c r="P201" s="149"/>
      <c r="Q201" s="149"/>
      <c r="R201" s="149"/>
      <c r="S201" s="149"/>
    </row>
    <row r="202" spans="2:37" ht="13.15">
      <c r="B202" s="149"/>
      <c r="C202" s="149"/>
      <c r="D202" s="5"/>
      <c r="E202" s="149" t="s">
        <v>117</v>
      </c>
      <c r="F202" s="149" t="s">
        <v>1014</v>
      </c>
      <c r="M202" s="149"/>
      <c r="N202" s="149"/>
      <c r="O202" s="149"/>
      <c r="P202" s="149"/>
      <c r="Q202" s="149"/>
      <c r="R202" s="149"/>
      <c r="S202" s="149"/>
    </row>
    <row r="203" spans="2:37" ht="13.15">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1015</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618</v>
      </c>
      <c r="F206" s="149" t="s">
        <v>1016</v>
      </c>
      <c r="M206" s="149"/>
      <c r="N206" s="149"/>
      <c r="O206" s="149"/>
      <c r="P206" s="149"/>
      <c r="Q206" s="149"/>
      <c r="R206" s="149"/>
      <c r="S206" s="149"/>
    </row>
    <row r="207" spans="2:37" ht="13.15">
      <c r="B207" s="149"/>
      <c r="C207" s="149"/>
      <c r="D207" s="5"/>
      <c r="F207" t="s">
        <v>692</v>
      </c>
      <c r="G207" s="1850" t="s">
        <v>1373</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ht="13.15">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ht="13.15">
      <c r="B209" s="149"/>
      <c r="C209" s="149"/>
      <c r="D209" s="5"/>
      <c r="M209" s="149"/>
      <c r="N209" s="149"/>
      <c r="O209" s="149"/>
      <c r="P209" s="149"/>
      <c r="Q209" s="149"/>
      <c r="R209" s="149"/>
      <c r="S209" s="149"/>
    </row>
    <row r="210" spans="1:38" ht="13.15">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453</v>
      </c>
      <c r="D225" s="149"/>
      <c r="E225" s="149"/>
      <c r="F225" s="149"/>
      <c r="G225" s="5" t="s">
        <v>485</v>
      </c>
      <c r="I225" s="149"/>
      <c r="J225" s="149"/>
      <c r="K225" s="149"/>
      <c r="M225" s="149"/>
      <c r="N225" s="149"/>
      <c r="O225" s="149"/>
      <c r="P225" s="149"/>
      <c r="Q225" s="149"/>
      <c r="R225" s="149"/>
      <c r="S225" s="149"/>
    </row>
    <row r="226" spans="2:19" ht="13.15">
      <c r="B226" s="5"/>
      <c r="E226" s="149" t="s">
        <v>117</v>
      </c>
      <c r="F226" s="149" t="s">
        <v>761</v>
      </c>
      <c r="G226" s="149"/>
      <c r="I226" s="149"/>
      <c r="J226" s="149"/>
      <c r="K226" s="149"/>
      <c r="L226" s="149"/>
      <c r="M226" s="149"/>
      <c r="N226" s="149"/>
      <c r="O226" s="149"/>
      <c r="P226" s="149"/>
      <c r="Q226" s="149"/>
      <c r="R226" s="149"/>
      <c r="S226" s="149"/>
    </row>
    <row r="227" spans="2:19" ht="13.15">
      <c r="B227" s="5"/>
      <c r="E227" s="149" t="s">
        <v>118</v>
      </c>
      <c r="F227" s="149" t="s">
        <v>719</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454</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762</v>
      </c>
      <c r="G230" s="149"/>
      <c r="I230" s="149"/>
      <c r="J230" s="149"/>
      <c r="K230" s="149"/>
      <c r="L230" s="149"/>
      <c r="M230" s="149"/>
      <c r="N230" s="149"/>
      <c r="O230" s="149"/>
      <c r="P230" s="149"/>
      <c r="Q230" s="149"/>
      <c r="R230" s="149"/>
      <c r="S230" s="149"/>
    </row>
    <row r="231" spans="2:19" ht="13.15">
      <c r="B231" s="5"/>
      <c r="E231" s="149"/>
      <c r="F231" s="149" t="s">
        <v>763</v>
      </c>
      <c r="G231" s="149"/>
      <c r="H231" s="149"/>
      <c r="I231" s="149"/>
      <c r="J231" s="149"/>
      <c r="K231" s="149"/>
      <c r="L231" s="149"/>
      <c r="M231" s="149"/>
      <c r="N231" s="149"/>
      <c r="O231" s="149"/>
      <c r="P231" s="149"/>
      <c r="Q231" s="149"/>
      <c r="R231" s="149"/>
      <c r="S231" s="149"/>
    </row>
    <row r="232" spans="2:19" ht="13.15">
      <c r="B232" s="5"/>
      <c r="D232" s="149"/>
      <c r="E232" s="149" t="s">
        <v>118</v>
      </c>
      <c r="F232" s="149" t="s">
        <v>719</v>
      </c>
      <c r="G232" s="149"/>
      <c r="I232" s="149"/>
      <c r="J232" s="149"/>
      <c r="K232" s="149"/>
      <c r="L232" s="149"/>
      <c r="M232" s="149"/>
      <c r="N232" s="149"/>
      <c r="O232" s="149"/>
      <c r="P232" s="149"/>
      <c r="Q232" s="149"/>
      <c r="R232" s="149"/>
      <c r="S232" s="149"/>
    </row>
    <row r="233" spans="2:19" ht="13.15">
      <c r="B233" s="5"/>
      <c r="E233" s="149" t="s">
        <v>124</v>
      </c>
      <c r="F233" s="152" t="s">
        <v>1031</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338</v>
      </c>
      <c r="F235" s="149"/>
      <c r="J235" s="149"/>
      <c r="K235" s="149"/>
      <c r="M235" s="149"/>
      <c r="N235" s="149"/>
      <c r="O235" s="149"/>
      <c r="P235" s="149"/>
      <c r="Q235" s="149"/>
      <c r="R235" s="149"/>
      <c r="S235" s="149"/>
    </row>
    <row r="236" spans="2:19" ht="13.15">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ht="13.15">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1020</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1021</v>
      </c>
      <c r="I243" s="149"/>
      <c r="M243" s="149"/>
      <c r="N243" s="149"/>
      <c r="O243" s="149"/>
      <c r="P243" s="149"/>
      <c r="Q243" s="149"/>
      <c r="R243" s="149"/>
      <c r="S243" s="149"/>
    </row>
    <row r="244" spans="2:21">
      <c r="B244" s="149"/>
      <c r="C244" s="149"/>
      <c r="F244" s="149" t="s">
        <v>360</v>
      </c>
      <c r="G244" s="203" t="s">
        <v>1022</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ht="13.15">
      <c r="B247" s="149"/>
      <c r="C247" s="149"/>
      <c r="D247" s="5"/>
      <c r="E247" s="149" t="s">
        <v>124</v>
      </c>
      <c r="F247" s="149" t="s">
        <v>339</v>
      </c>
      <c r="H247" s="149"/>
      <c r="I247" s="149"/>
      <c r="M247" s="149"/>
      <c r="N247" s="149"/>
      <c r="O247" s="149"/>
      <c r="P247" s="149"/>
      <c r="Q247" s="149"/>
      <c r="R247" s="149"/>
      <c r="S247" s="149"/>
    </row>
    <row r="248" spans="2:21" ht="13.15">
      <c r="B248" s="149"/>
      <c r="C248" s="149"/>
      <c r="D248" s="5"/>
      <c r="E248" s="5"/>
      <c r="F248" t="s">
        <v>692</v>
      </c>
      <c r="G248" s="149" t="s">
        <v>456</v>
      </c>
      <c r="I248" s="149"/>
      <c r="M248" s="149"/>
      <c r="N248" s="149"/>
      <c r="O248" s="149"/>
      <c r="P248" s="149"/>
      <c r="Q248" s="149"/>
      <c r="R248" s="149"/>
      <c r="S248" s="149"/>
    </row>
    <row r="249" spans="2:21" ht="13.15">
      <c r="B249" s="149"/>
      <c r="C249" s="149"/>
      <c r="D249" s="5"/>
      <c r="E249" s="5"/>
      <c r="F249" s="149"/>
      <c r="G249" s="149" t="s">
        <v>457</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403</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1342</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1017</v>
      </c>
      <c r="I254" s="149"/>
      <c r="J254" s="149"/>
      <c r="K254" s="149"/>
      <c r="L254" s="149"/>
      <c r="M254" s="149"/>
      <c r="N254" s="149"/>
      <c r="O254" s="149"/>
      <c r="P254" s="149"/>
      <c r="Q254" s="149"/>
      <c r="R254" s="149"/>
      <c r="S254" s="149"/>
      <c r="T254" s="149"/>
      <c r="U254" s="149"/>
    </row>
    <row r="255" spans="2:21" ht="13.15">
      <c r="B255" s="5"/>
      <c r="C255" s="5"/>
      <c r="E255" s="149"/>
      <c r="F255" s="327" t="s">
        <v>692</v>
      </c>
      <c r="G255" s="327" t="s">
        <v>875</v>
      </c>
      <c r="I255" s="6"/>
      <c r="K255" s="155"/>
      <c r="L255" s="155"/>
      <c r="M255" s="155"/>
      <c r="N255" s="155"/>
      <c r="O255" s="155"/>
      <c r="P255" s="1"/>
      <c r="Q255" s="149"/>
      <c r="R255" s="149"/>
      <c r="S255" s="149"/>
      <c r="T255" s="149"/>
      <c r="U255" s="149"/>
    </row>
    <row r="256" spans="2:21" ht="13.15">
      <c r="B256" s="5"/>
      <c r="C256" s="5"/>
      <c r="E256" s="149"/>
      <c r="F256" s="325"/>
      <c r="G256" s="327" t="s">
        <v>876</v>
      </c>
      <c r="I256" s="6"/>
      <c r="K256" s="155"/>
      <c r="L256" s="155"/>
      <c r="M256" s="155"/>
      <c r="N256" s="155"/>
      <c r="O256" s="155"/>
      <c r="P256" s="155"/>
    </row>
    <row r="257" spans="2:21" ht="13.15">
      <c r="B257" s="5"/>
      <c r="C257" s="5"/>
      <c r="E257" s="149"/>
      <c r="F257" s="325" t="s">
        <v>360</v>
      </c>
      <c r="G257" s="327" t="s">
        <v>1023</v>
      </c>
      <c r="I257" s="149"/>
      <c r="K257" s="149"/>
      <c r="L257" s="149"/>
      <c r="M257" s="149"/>
      <c r="N257" s="149"/>
      <c r="O257" s="149"/>
      <c r="P257" s="155"/>
      <c r="Q257" s="1"/>
      <c r="R257" s="1"/>
      <c r="S257" s="1"/>
      <c r="T257" s="1"/>
      <c r="U257" s="1"/>
    </row>
    <row r="258" spans="2:21" ht="13.15">
      <c r="B258" s="5"/>
      <c r="C258" s="5"/>
      <c r="E258" s="149"/>
      <c r="F258" s="325"/>
      <c r="G258" s="327" t="s">
        <v>936</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404</v>
      </c>
      <c r="G260" s="149"/>
      <c r="H260" s="149"/>
      <c r="I260" s="149"/>
      <c r="J260" s="149"/>
      <c r="K260" s="149"/>
      <c r="L260" s="149"/>
      <c r="M260" s="149"/>
      <c r="N260" s="149"/>
      <c r="O260" s="149"/>
      <c r="P260" s="149"/>
      <c r="Q260" s="149"/>
      <c r="R260" s="149"/>
      <c r="S260" s="149"/>
    </row>
    <row r="261" spans="2:21" ht="13.15">
      <c r="B261" s="5"/>
      <c r="C261" s="5"/>
      <c r="E261" s="149" t="s">
        <v>117</v>
      </c>
      <c r="F261" s="149" t="s">
        <v>261</v>
      </c>
      <c r="G261" s="149"/>
      <c r="I261" s="149"/>
      <c r="J261" s="149"/>
      <c r="K261" s="149"/>
      <c r="L261" s="149"/>
      <c r="M261" s="149"/>
      <c r="N261" s="149"/>
      <c r="O261" s="149"/>
      <c r="P261" s="149"/>
      <c r="Q261" s="149"/>
      <c r="R261" s="149"/>
      <c r="S261" s="149"/>
    </row>
    <row r="262" spans="2:21" ht="13.15">
      <c r="B262" s="5"/>
      <c r="C262" s="5"/>
      <c r="E262" s="149" t="s">
        <v>118</v>
      </c>
      <c r="F262" s="149" t="s">
        <v>866</v>
      </c>
      <c r="G262" s="149"/>
      <c r="I262" s="149"/>
      <c r="J262" s="149"/>
      <c r="K262" s="149"/>
      <c r="L262" s="149"/>
      <c r="M262" s="149"/>
      <c r="N262" s="149"/>
      <c r="O262" s="149"/>
      <c r="P262" s="149"/>
      <c r="Q262" s="149"/>
      <c r="R262" s="149"/>
      <c r="S262" s="149"/>
    </row>
    <row r="263" spans="2:21" ht="13.15">
      <c r="B263" s="5"/>
      <c r="C263" s="5"/>
      <c r="E263" s="149" t="s">
        <v>124</v>
      </c>
      <c r="F263" s="149" t="s">
        <v>262</v>
      </c>
      <c r="I263" s="149"/>
      <c r="J263" s="149"/>
      <c r="K263" s="149"/>
      <c r="L263" s="149"/>
      <c r="M263" s="149"/>
      <c r="N263" s="149"/>
      <c r="O263" s="149"/>
      <c r="P263" s="149"/>
      <c r="Q263" s="149"/>
      <c r="R263" s="149"/>
      <c r="S263" s="149"/>
    </row>
    <row r="264" spans="2:21" ht="13.15">
      <c r="B264" s="5"/>
      <c r="C264" s="5"/>
      <c r="E264" s="5"/>
      <c r="F264" s="149" t="s">
        <v>867</v>
      </c>
      <c r="I264" s="149"/>
      <c r="J264" s="149"/>
      <c r="K264" s="149"/>
      <c r="L264" s="149"/>
      <c r="M264" s="149"/>
      <c r="N264" s="149"/>
      <c r="O264" s="149"/>
      <c r="P264" s="149"/>
      <c r="Q264" s="149"/>
      <c r="R264" s="149"/>
      <c r="S264" s="149"/>
    </row>
    <row r="265" spans="2:21" ht="13.15">
      <c r="B265" s="5"/>
      <c r="C265" s="5"/>
      <c r="E265" s="149" t="s">
        <v>618</v>
      </c>
      <c r="F265" s="327" t="s">
        <v>877</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353</v>
      </c>
      <c r="E267" s="5" t="s">
        <v>76</v>
      </c>
      <c r="G267" s="149"/>
      <c r="H267" s="149"/>
      <c r="I267" s="149"/>
      <c r="J267" s="149"/>
      <c r="K267" s="149"/>
      <c r="L267" s="149"/>
      <c r="M267" s="149"/>
      <c r="N267" s="149"/>
      <c r="O267" s="149"/>
      <c r="P267" s="149"/>
      <c r="Q267" s="149"/>
      <c r="R267" s="149"/>
      <c r="S267" s="149"/>
    </row>
    <row r="268" spans="2:21" ht="13.15">
      <c r="B268" s="5"/>
      <c r="C268" s="5"/>
      <c r="E268" s="149" t="s">
        <v>1127</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611</v>
      </c>
      <c r="E270" s="5" t="s">
        <v>297</v>
      </c>
      <c r="G270" s="149"/>
    </row>
    <row r="271" spans="2:21" ht="13.15">
      <c r="B271" s="5"/>
      <c r="C271" s="5"/>
      <c r="E271" s="149" t="s">
        <v>263</v>
      </c>
      <c r="F271" s="149"/>
      <c r="G271" s="149"/>
      <c r="J271" s="149"/>
      <c r="K271" s="149"/>
      <c r="L271" s="149"/>
      <c r="M271" s="149"/>
      <c r="N271" s="149"/>
    </row>
    <row r="272" spans="2:21" ht="13.15">
      <c r="B272" s="5"/>
      <c r="C272" s="5"/>
      <c r="E272" s="149" t="s">
        <v>1024</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549</v>
      </c>
      <c r="E274" s="5" t="s">
        <v>649</v>
      </c>
      <c r="G274" s="149"/>
      <c r="H274" s="149"/>
      <c r="J274" s="149"/>
      <c r="K274" s="149"/>
      <c r="L274" s="149"/>
      <c r="M274" s="149"/>
      <c r="N274" s="149"/>
      <c r="O274" s="149"/>
      <c r="P274" s="149"/>
      <c r="Q274" s="149"/>
      <c r="R274" s="149"/>
      <c r="S274" s="149"/>
      <c r="T274" s="149"/>
      <c r="U274" s="149"/>
    </row>
    <row r="275" spans="2:21" ht="13.15">
      <c r="B275" s="5"/>
      <c r="D275" s="149"/>
      <c r="E275" s="149" t="s">
        <v>1119</v>
      </c>
      <c r="J275" s="149"/>
      <c r="K275" s="149"/>
      <c r="L275" s="149"/>
      <c r="M275" s="149"/>
      <c r="N275" s="149"/>
      <c r="O275" s="149"/>
      <c r="P275" s="149"/>
      <c r="Q275" s="149"/>
      <c r="R275" s="149"/>
      <c r="S275" s="149"/>
      <c r="T275" s="149"/>
      <c r="U275" s="149"/>
    </row>
    <row r="276" spans="2:21" ht="13.15">
      <c r="B276" s="5"/>
      <c r="D276" s="149"/>
      <c r="E276" s="149" t="s">
        <v>1018</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313</v>
      </c>
      <c r="E278" s="5" t="s">
        <v>298</v>
      </c>
      <c r="K278" s="149"/>
      <c r="L278" s="149"/>
      <c r="M278" s="149"/>
      <c r="N278" s="149"/>
      <c r="O278" s="149"/>
      <c r="P278" s="149"/>
      <c r="Q278" s="149"/>
      <c r="R278" s="149"/>
      <c r="S278" s="149"/>
      <c r="T278" s="149"/>
      <c r="U278" s="149"/>
    </row>
    <row r="279" spans="2:21" ht="13.15">
      <c r="B279" s="5"/>
      <c r="D279" s="5"/>
      <c r="E279" t="s">
        <v>264</v>
      </c>
      <c r="K279" s="149"/>
      <c r="L279" s="149"/>
      <c r="M279" s="149"/>
      <c r="N279" s="149"/>
      <c r="O279" s="149"/>
      <c r="P279" s="149"/>
      <c r="Q279" s="149"/>
      <c r="R279" s="149"/>
      <c r="S279" s="149"/>
    </row>
    <row r="280" spans="2:21" ht="13.15">
      <c r="B280" s="5"/>
      <c r="D280" s="149"/>
      <c r="E280" s="149" t="s">
        <v>1025</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452</v>
      </c>
      <c r="E282" s="5" t="s">
        <v>448</v>
      </c>
      <c r="G282" s="149"/>
      <c r="H282" s="149"/>
      <c r="I282" s="149"/>
      <c r="J282" s="149"/>
      <c r="K282" s="149"/>
      <c r="L282" s="149"/>
      <c r="M282" s="149"/>
      <c r="O282" s="149"/>
      <c r="P282" s="149"/>
      <c r="Q282" s="149"/>
      <c r="R282" s="149"/>
      <c r="S282" s="149"/>
    </row>
    <row r="283" spans="2:21" ht="13.15">
      <c r="B283" s="5"/>
      <c r="D283" s="5"/>
      <c r="E283" t="s">
        <v>265</v>
      </c>
      <c r="G283" s="149"/>
      <c r="H283" s="149"/>
      <c r="I283" s="149"/>
      <c r="J283" s="149"/>
      <c r="K283" s="149"/>
      <c r="L283" s="149"/>
      <c r="M283" s="149"/>
      <c r="P283" s="149"/>
      <c r="Q283" s="149"/>
      <c r="R283" s="149"/>
      <c r="S283" s="149"/>
    </row>
    <row r="284" spans="2:21" ht="13.15">
      <c r="B284" s="5"/>
      <c r="D284" s="5"/>
      <c r="E284" t="s">
        <v>266</v>
      </c>
      <c r="G284" s="149"/>
      <c r="H284" s="149"/>
      <c r="I284" s="149"/>
      <c r="J284" s="149"/>
      <c r="K284" s="149"/>
      <c r="L284" s="149"/>
      <c r="M284" s="149"/>
      <c r="P284" s="149"/>
      <c r="Q284" s="149"/>
      <c r="R284" s="149"/>
      <c r="S284" s="149"/>
    </row>
    <row r="285" spans="2:21" ht="13.15">
      <c r="B285" s="5"/>
      <c r="D285" s="5"/>
      <c r="E285" s="184" t="s">
        <v>1026</v>
      </c>
      <c r="F285" s="184"/>
      <c r="G285" s="149"/>
      <c r="H285" s="184"/>
      <c r="I285" s="184"/>
      <c r="J285" s="149"/>
      <c r="K285" s="149"/>
      <c r="L285" s="149"/>
      <c r="M285" s="149"/>
      <c r="P285" s="149"/>
      <c r="Q285" s="149"/>
      <c r="R285" s="149"/>
      <c r="S285" s="149"/>
    </row>
    <row r="286" spans="2:21" ht="13.15">
      <c r="B286" s="5"/>
      <c r="D286" s="5"/>
      <c r="E286" s="737" t="s">
        <v>935</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592</v>
      </c>
      <c r="E288" s="5" t="s">
        <v>593</v>
      </c>
      <c r="K288" s="149"/>
      <c r="L288" s="149"/>
      <c r="M288" s="149"/>
      <c r="N288" s="149"/>
    </row>
    <row r="289" spans="2:38" ht="13.15">
      <c r="B289" s="5"/>
      <c r="D289" s="149"/>
      <c r="E289" s="149" t="s">
        <v>117</v>
      </c>
      <c r="F289" s="149" t="s">
        <v>594</v>
      </c>
      <c r="G289" s="149"/>
      <c r="O289" s="149"/>
      <c r="P289" s="149"/>
      <c r="Q289" s="149"/>
      <c r="R289" s="149"/>
      <c r="S289" s="149"/>
      <c r="T289" s="149"/>
      <c r="U289" s="149"/>
      <c r="V289" s="149"/>
      <c r="W289" s="149"/>
    </row>
    <row r="290" spans="2:38" ht="13.15">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595</v>
      </c>
      <c r="G291" s="149"/>
      <c r="L291" s="149"/>
      <c r="M291" s="149"/>
      <c r="N291" s="149"/>
      <c r="O291" s="149"/>
      <c r="P291" s="149"/>
      <c r="Q291" s="149"/>
      <c r="R291" s="149"/>
      <c r="S291" s="149"/>
      <c r="T291" s="149"/>
      <c r="U291" s="149"/>
      <c r="V291" s="149"/>
      <c r="W291" s="149"/>
    </row>
    <row r="292" spans="2:38" ht="13.15">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692</v>
      </c>
      <c r="G293" s="149" t="s">
        <v>268</v>
      </c>
      <c r="K293" s="149"/>
      <c r="L293" s="149"/>
      <c r="M293" s="149"/>
      <c r="N293" s="149"/>
      <c r="O293" s="149"/>
      <c r="P293" s="149"/>
      <c r="Q293" s="149"/>
      <c r="R293" s="149"/>
      <c r="S293" s="149"/>
      <c r="T293" s="149"/>
      <c r="U293" s="149"/>
      <c r="V293" s="149"/>
      <c r="W293" s="149"/>
    </row>
    <row r="294" spans="2:38" ht="13.15">
      <c r="B294" s="5"/>
      <c r="D294" s="149"/>
      <c r="E294" s="149"/>
      <c r="F294" s="149" t="s">
        <v>360</v>
      </c>
      <c r="G294" s="149" t="s">
        <v>1019</v>
      </c>
      <c r="H294" s="149"/>
      <c r="K294" s="149"/>
      <c r="L294" s="149"/>
      <c r="M294" s="149"/>
      <c r="N294" s="149"/>
      <c r="O294" s="149"/>
      <c r="P294" s="149"/>
      <c r="Q294" s="149"/>
      <c r="R294" s="149"/>
      <c r="S294" s="149"/>
      <c r="T294" s="149"/>
      <c r="U294" s="149"/>
      <c r="V294" s="149"/>
      <c r="W294" s="149"/>
    </row>
    <row r="295" spans="2:38" ht="13.15">
      <c r="B295" s="5"/>
      <c r="D295" s="149"/>
      <c r="E295" s="149"/>
      <c r="F295" s="149" t="s">
        <v>361</v>
      </c>
      <c r="G295" s="149" t="s">
        <v>596</v>
      </c>
      <c r="K295" s="149"/>
      <c r="L295" s="149"/>
      <c r="M295" s="149"/>
      <c r="N295" s="149"/>
      <c r="O295" s="149"/>
      <c r="P295" s="149"/>
      <c r="Q295" s="149"/>
      <c r="R295" s="149"/>
      <c r="S295" s="149"/>
      <c r="T295" s="149"/>
      <c r="U295" s="149"/>
      <c r="V295" s="149"/>
      <c r="W295" s="149"/>
    </row>
    <row r="296" spans="2:38" ht="13.15">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ht="13.15">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15">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618</v>
      </c>
      <c r="F299" s="149" t="s">
        <v>787</v>
      </c>
      <c r="G299" s="149"/>
      <c r="K299" s="149"/>
      <c r="L299" s="149"/>
      <c r="M299" s="149"/>
      <c r="N299" s="149"/>
      <c r="O299" s="149"/>
      <c r="P299" s="149"/>
      <c r="Q299" s="149"/>
      <c r="R299" s="149"/>
      <c r="S299" s="149"/>
      <c r="T299" s="149"/>
      <c r="U299" s="149"/>
      <c r="V299" s="149"/>
      <c r="W299" s="149"/>
    </row>
    <row r="300" spans="2:38" ht="13.15">
      <c r="B300" s="5"/>
      <c r="D300" s="149"/>
      <c r="E300" s="149" t="s">
        <v>825</v>
      </c>
      <c r="F300" s="149" t="s">
        <v>794</v>
      </c>
      <c r="G300" s="149"/>
      <c r="K300" s="149"/>
      <c r="L300" s="149"/>
      <c r="M300" s="149"/>
      <c r="N300" s="149"/>
      <c r="O300" s="149"/>
      <c r="P300" s="149"/>
      <c r="Q300" s="149"/>
      <c r="R300" s="149"/>
      <c r="S300" s="149"/>
      <c r="T300" s="149"/>
      <c r="U300" s="149"/>
      <c r="V300" s="149"/>
      <c r="W300" s="149"/>
    </row>
    <row r="301" spans="2:38" ht="13.15">
      <c r="B301" s="5"/>
      <c r="D301" s="149"/>
      <c r="E301" s="149"/>
      <c r="F301" s="247" t="s">
        <v>1043</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7" t="s">
        <v>1044</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7" t="s">
        <v>1045</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1027</v>
      </c>
      <c r="F306" s="149"/>
      <c r="K306" s="149"/>
      <c r="L306" s="149"/>
      <c r="M306" s="149"/>
      <c r="N306" s="149"/>
      <c r="O306" s="149"/>
      <c r="P306" s="149"/>
      <c r="Q306" s="149"/>
      <c r="R306" s="149"/>
      <c r="S306" s="149"/>
      <c r="T306" s="149"/>
      <c r="U306" s="149"/>
      <c r="V306" s="149"/>
      <c r="W306" s="149"/>
    </row>
    <row r="307" spans="2:23" ht="13.15">
      <c r="B307" s="5"/>
      <c r="D307" s="5"/>
      <c r="E307" s="149" t="s">
        <v>1025</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651</v>
      </c>
      <c r="I309" s="149"/>
      <c r="J309" s="149"/>
      <c r="K309" s="149"/>
      <c r="L309" s="149"/>
      <c r="M309" s="149"/>
      <c r="N309" s="149"/>
      <c r="O309" s="149"/>
      <c r="P309" s="149"/>
    </row>
    <row r="310" spans="2:23" ht="13.15">
      <c r="B310" s="5"/>
      <c r="D310" s="5" t="s">
        <v>213</v>
      </c>
      <c r="E310" s="5" t="s">
        <v>272</v>
      </c>
      <c r="G310" s="5"/>
      <c r="H310" s="5"/>
      <c r="I310" s="5"/>
      <c r="J310" s="5"/>
      <c r="K310" s="5"/>
      <c r="L310" s="5"/>
      <c r="M310" s="5"/>
      <c r="N310" s="5"/>
      <c r="O310" s="5"/>
      <c r="P310" s="5"/>
      <c r="Q310" s="5"/>
      <c r="R310" s="5"/>
    </row>
    <row r="311" spans="2:23" ht="13.15">
      <c r="B311" s="5"/>
      <c r="D311" s="5"/>
      <c r="E311" t="s">
        <v>273</v>
      </c>
      <c r="G311" s="149"/>
      <c r="I311" s="149"/>
      <c r="K311" s="149"/>
    </row>
    <row r="312" spans="2:23" ht="13.15">
      <c r="B312" s="5"/>
      <c r="D312" s="5"/>
      <c r="E312" s="149" t="s">
        <v>861</v>
      </c>
      <c r="F312" s="149"/>
      <c r="G312" s="149"/>
      <c r="I312" s="149"/>
      <c r="K312" s="149"/>
    </row>
    <row r="313" spans="2:23" ht="13.15">
      <c r="B313" s="5"/>
      <c r="D313" s="5"/>
      <c r="E313" s="149" t="s">
        <v>1028</v>
      </c>
      <c r="F313" s="149"/>
      <c r="G313" s="149"/>
      <c r="I313" s="149"/>
      <c r="K313" s="149"/>
    </row>
    <row r="314" spans="2:23" ht="13.15">
      <c r="B314" s="5"/>
      <c r="D314" s="5"/>
      <c r="E314" s="149" t="s">
        <v>862</v>
      </c>
      <c r="F314" s="149"/>
      <c r="G314" s="149"/>
      <c r="I314" s="149"/>
      <c r="K314" s="149"/>
    </row>
    <row r="315" spans="2:23" ht="13.15">
      <c r="B315" s="5"/>
      <c r="D315" s="5"/>
      <c r="G315" s="149"/>
      <c r="I315" s="149"/>
      <c r="K315" s="149"/>
    </row>
    <row r="316" spans="2:23" ht="13.15">
      <c r="B316" s="5"/>
      <c r="D316" s="5" t="s">
        <v>353</v>
      </c>
      <c r="E316" s="5" t="s">
        <v>796</v>
      </c>
      <c r="G316" s="149"/>
      <c r="H316" s="149"/>
      <c r="I316" s="149"/>
      <c r="J316" s="149"/>
      <c r="K316" s="149"/>
      <c r="P316" s="149"/>
      <c r="Q316" s="149"/>
      <c r="R316" s="149"/>
      <c r="S316" s="149"/>
    </row>
    <row r="317" spans="2:23" ht="13.15">
      <c r="B317" s="5"/>
      <c r="D317" s="5"/>
      <c r="E317" t="s">
        <v>274</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1" t="s">
        <v>611</v>
      </c>
      <c r="E319" s="251" t="s">
        <v>780</v>
      </c>
      <c r="F319" s="22"/>
      <c r="G319" s="149"/>
      <c r="H319" s="149"/>
      <c r="I319" s="149"/>
      <c r="J319" s="149"/>
      <c r="K319" s="149"/>
      <c r="L319" s="149"/>
      <c r="M319" s="149"/>
      <c r="N319" s="149"/>
      <c r="O319" s="149"/>
      <c r="P319" s="149"/>
      <c r="Q319" s="149"/>
      <c r="R319" s="149"/>
      <c r="S319" s="149"/>
    </row>
    <row r="320" spans="2:23" ht="13.15">
      <c r="B320" s="5"/>
      <c r="E320" t="s">
        <v>777</v>
      </c>
      <c r="I320" s="149"/>
      <c r="J320" s="149"/>
      <c r="K320" s="149"/>
      <c r="L320" s="149"/>
      <c r="M320" s="149"/>
      <c r="N320" s="149"/>
      <c r="O320" s="149"/>
      <c r="P320" s="149"/>
      <c r="Q320" s="149"/>
      <c r="R320" s="149"/>
      <c r="S320" s="149"/>
    </row>
    <row r="321" spans="1:38" ht="13.15">
      <c r="B321" s="5"/>
      <c r="E321" t="s">
        <v>778</v>
      </c>
      <c r="I321" s="149"/>
      <c r="J321" s="149"/>
      <c r="K321" s="149"/>
      <c r="L321" s="149"/>
      <c r="M321" s="149"/>
      <c r="N321" s="149"/>
      <c r="O321" s="149"/>
      <c r="P321" s="149"/>
      <c r="Q321" s="149"/>
      <c r="R321" s="149"/>
      <c r="S321" s="149"/>
    </row>
    <row r="322" spans="1:38" ht="13.15">
      <c r="B322" s="5"/>
      <c r="E322" t="s">
        <v>779</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652</v>
      </c>
      <c r="I324" s="149"/>
      <c r="J324" s="149"/>
      <c r="K324" s="149"/>
      <c r="L324" s="149"/>
      <c r="M324" s="149"/>
      <c r="N324" s="149"/>
      <c r="O324" s="149"/>
      <c r="P324" s="149"/>
      <c r="Q324" s="149"/>
      <c r="R324" s="149"/>
      <c r="S324" s="149"/>
    </row>
    <row r="325" spans="1:38" ht="13.15">
      <c r="A325" t="s">
        <v>258</v>
      </c>
      <c r="D325" s="5" t="s">
        <v>213</v>
      </c>
      <c r="E325" s="183" t="s">
        <v>652</v>
      </c>
      <c r="J325" s="183"/>
      <c r="K325" s="183"/>
      <c r="L325" s="183"/>
      <c r="M325" s="182"/>
      <c r="N325" s="182"/>
      <c r="O325" s="182"/>
      <c r="P325" s="182"/>
      <c r="Q325" s="182"/>
      <c r="R325" s="182"/>
      <c r="S325" s="149"/>
    </row>
    <row r="326" spans="1:38">
      <c r="E326" t="s">
        <v>117</v>
      </c>
      <c r="F326" s="149" t="s">
        <v>1029</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ht="13.15">
      <c r="F328" s="184" t="s">
        <v>1344</v>
      </c>
      <c r="I328" s="184"/>
      <c r="J328" s="149"/>
      <c r="K328" s="149"/>
      <c r="L328" s="149"/>
      <c r="M328" s="149"/>
      <c r="N328" s="149"/>
      <c r="O328" s="149"/>
      <c r="P328" s="149"/>
      <c r="Q328" s="149"/>
      <c r="R328" s="149"/>
      <c r="S328" s="149"/>
    </row>
    <row r="329" spans="1:38" ht="13.15">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453</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784</v>
      </c>
      <c r="J335" s="149"/>
      <c r="K335" s="149"/>
      <c r="L335" s="149"/>
      <c r="M335" s="149"/>
      <c r="N335" s="149"/>
      <c r="O335" s="149"/>
      <c r="P335" s="149"/>
      <c r="Q335" s="149"/>
      <c r="R335" s="149"/>
      <c r="S335" s="149"/>
    </row>
    <row r="336" spans="1:38" ht="13.15">
      <c r="B336" s="5"/>
      <c r="E336" s="149"/>
      <c r="F336" s="149" t="s">
        <v>785</v>
      </c>
      <c r="J336" s="149"/>
      <c r="K336" s="149"/>
      <c r="L336" s="149"/>
      <c r="M336" s="149"/>
      <c r="N336" s="149"/>
      <c r="O336" s="149"/>
      <c r="P336" s="149"/>
      <c r="Q336" s="149"/>
      <c r="R336" s="149"/>
      <c r="S336" s="149"/>
    </row>
    <row r="337" spans="2:37" ht="13.15">
      <c r="B337" s="5"/>
      <c r="E337" s="149"/>
      <c r="F337" s="149" t="s">
        <v>786</v>
      </c>
      <c r="I337" s="149"/>
      <c r="J337" s="149"/>
      <c r="K337" s="149"/>
      <c r="L337" s="149"/>
      <c r="M337" s="149"/>
      <c r="N337" s="149"/>
      <c r="O337" s="149"/>
      <c r="P337" s="149"/>
      <c r="Q337" s="149"/>
      <c r="R337" s="149"/>
      <c r="S337" s="149"/>
    </row>
    <row r="338" spans="2:37" ht="13.15">
      <c r="B338" s="5"/>
      <c r="E338" s="149" t="s">
        <v>118</v>
      </c>
      <c r="F338" s="1850" t="s">
        <v>1348</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ht="13.15">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ht="13.15">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ht="13.15">
      <c r="B341" s="5"/>
      <c r="F341" s="149"/>
      <c r="H341" s="149"/>
      <c r="I341" s="149"/>
      <c r="J341" s="149"/>
      <c r="K341" s="149"/>
      <c r="L341" s="149"/>
      <c r="M341" s="149"/>
      <c r="N341" s="149"/>
      <c r="O341" s="149"/>
      <c r="P341" s="149"/>
      <c r="Q341" s="149"/>
      <c r="R341" s="149"/>
      <c r="S341" s="149"/>
    </row>
    <row r="342" spans="2:37" s="717" customFormat="1" ht="13.15">
      <c r="B342" s="5"/>
      <c r="C342" s="183" t="s">
        <v>454</v>
      </c>
      <c r="G342" s="195" t="s">
        <v>1448</v>
      </c>
      <c r="I342" s="183"/>
      <c r="J342" s="149"/>
      <c r="K342" s="149"/>
      <c r="L342" s="149"/>
      <c r="M342" s="149"/>
      <c r="N342" s="149"/>
      <c r="O342" s="149"/>
      <c r="P342" s="149"/>
      <c r="Q342" s="149"/>
      <c r="R342" s="149"/>
      <c r="S342" s="149"/>
    </row>
    <row r="343" spans="2:37" s="717" customFormat="1" ht="13.15" customHeight="1">
      <c r="B343" s="5"/>
      <c r="E343" s="1855" t="s">
        <v>1455</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7" customFormat="1" ht="13.15">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7" customFormat="1" ht="13.15">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7" customFormat="1" ht="13.15">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7" customFormat="1" ht="13.15">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7" customFormat="1" ht="13.15">
      <c r="B348" s="5"/>
      <c r="E348" s="6" t="s">
        <v>117</v>
      </c>
      <c r="F348" s="1850" t="s">
        <v>1457</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7" customFormat="1" ht="13.15">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7" customFormat="1" ht="13.15">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7" customFormat="1" ht="13.15">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7" customFormat="1" ht="13.15">
      <c r="B352" s="5"/>
      <c r="E352" s="6" t="s">
        <v>118</v>
      </c>
      <c r="F352" s="1850" t="s">
        <v>1456</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7" customFormat="1" ht="13.15">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7" customFormat="1" ht="13.15">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7" customFormat="1" ht="13.15">
      <c r="B355" s="5"/>
      <c r="F355" s="149"/>
      <c r="H355" s="149"/>
      <c r="I355" s="149"/>
      <c r="J355" s="149"/>
      <c r="K355" s="149"/>
      <c r="L355" s="149"/>
      <c r="M355" s="149"/>
      <c r="N355" s="149"/>
      <c r="O355" s="149"/>
      <c r="P355" s="149"/>
      <c r="Q355" s="149"/>
      <c r="R355" s="149"/>
      <c r="S355" s="149"/>
    </row>
    <row r="356" spans="1:38" ht="13.15">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15">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1434</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788</v>
      </c>
      <c r="I361" s="149"/>
      <c r="J361" s="149"/>
      <c r="K361" s="149"/>
      <c r="L361" s="149"/>
      <c r="M361" s="149"/>
      <c r="N361" s="149"/>
      <c r="O361" s="149"/>
      <c r="P361" s="149"/>
      <c r="Q361" s="149"/>
      <c r="R361" s="149"/>
      <c r="S361" s="149"/>
    </row>
    <row r="362" spans="1:38" ht="13.15">
      <c r="B362" s="5"/>
      <c r="F362" s="149" t="s">
        <v>789</v>
      </c>
      <c r="I362" s="149"/>
      <c r="J362" s="149"/>
      <c r="K362" s="149"/>
      <c r="L362" s="149"/>
      <c r="M362" s="149"/>
      <c r="N362" s="149"/>
      <c r="O362" s="149"/>
      <c r="P362" s="149"/>
      <c r="Q362" s="149"/>
      <c r="R362" s="149"/>
      <c r="S362" s="149"/>
    </row>
    <row r="363" spans="1:38" ht="13.15">
      <c r="B363" s="5"/>
      <c r="F363" s="149" t="s">
        <v>938</v>
      </c>
      <c r="G363" s="149"/>
      <c r="K363" s="149"/>
      <c r="L363" s="149"/>
      <c r="M363" s="149"/>
      <c r="N363" s="149"/>
      <c r="O363" s="149"/>
      <c r="P363" s="149"/>
      <c r="Q363" s="149"/>
      <c r="R363" s="149"/>
      <c r="S363" s="149"/>
    </row>
    <row r="364" spans="1:38" ht="13.15">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790</v>
      </c>
      <c r="I365" s="149"/>
      <c r="J365" s="149"/>
      <c r="K365" s="149"/>
      <c r="L365" s="149"/>
      <c r="M365" s="149"/>
      <c r="N365" s="149"/>
      <c r="O365" s="149"/>
      <c r="P365" s="149"/>
      <c r="Q365" s="149"/>
      <c r="R365" s="149"/>
      <c r="S365" s="149"/>
    </row>
    <row r="366" spans="1:38" ht="13.15">
      <c r="B366" s="5"/>
      <c r="F366" s="149" t="s">
        <v>791</v>
      </c>
      <c r="J366" s="149"/>
      <c r="K366" s="149"/>
      <c r="L366" s="149"/>
      <c r="M366" s="149"/>
      <c r="N366" s="149"/>
      <c r="O366" s="149"/>
      <c r="P366" s="149"/>
      <c r="Q366" s="149"/>
      <c r="R366" s="149"/>
      <c r="S366" s="149"/>
    </row>
    <row r="367" spans="1:38" s="717" customFormat="1" ht="13.15">
      <c r="B367" s="5"/>
      <c r="E367" s="1859" t="s">
        <v>1446</v>
      </c>
      <c r="F367" s="1859"/>
      <c r="G367" s="1859"/>
      <c r="H367" s="1859"/>
      <c r="I367" s="1859"/>
      <c r="J367" s="1859"/>
      <c r="K367" s="1859"/>
      <c r="L367" s="1859"/>
      <c r="M367" s="1859"/>
      <c r="N367" s="1859"/>
      <c r="O367" s="1859"/>
      <c r="P367" s="1859"/>
      <c r="Q367" s="1859"/>
      <c r="R367" s="1859"/>
      <c r="S367" s="1859"/>
      <c r="T367" s="1859"/>
      <c r="U367" s="1859"/>
      <c r="V367" s="1859"/>
      <c r="W367" s="1859"/>
      <c r="X367" s="1859"/>
      <c r="Y367" s="1859"/>
      <c r="Z367" s="1859"/>
      <c r="AA367" s="1859"/>
      <c r="AB367" s="1859"/>
      <c r="AC367" s="1859"/>
      <c r="AD367" s="1859"/>
      <c r="AE367" s="1859"/>
      <c r="AF367" s="1859"/>
      <c r="AG367" s="1859"/>
      <c r="AH367" s="1859"/>
      <c r="AI367" s="1859"/>
      <c r="AJ367" s="1859"/>
      <c r="AK367" s="1859"/>
      <c r="AL367" s="1859"/>
    </row>
    <row r="368" spans="1:38" s="717" customFormat="1" ht="13.15">
      <c r="B368" s="5"/>
      <c r="E368" s="1859"/>
      <c r="F368" s="1859"/>
      <c r="G368" s="1859"/>
      <c r="H368" s="1859"/>
      <c r="I368" s="1859"/>
      <c r="J368" s="1859"/>
      <c r="K368" s="1859"/>
      <c r="L368" s="1859"/>
      <c r="M368" s="1859"/>
      <c r="N368" s="1859"/>
      <c r="O368" s="1859"/>
      <c r="P368" s="1859"/>
      <c r="Q368" s="1859"/>
      <c r="R368" s="1859"/>
      <c r="S368" s="1859"/>
      <c r="T368" s="1859"/>
      <c r="U368" s="1859"/>
      <c r="V368" s="1859"/>
      <c r="W368" s="1859"/>
      <c r="X368" s="1859"/>
      <c r="Y368" s="1859"/>
      <c r="Z368" s="1859"/>
      <c r="AA368" s="1859"/>
      <c r="AB368" s="1859"/>
      <c r="AC368" s="1859"/>
      <c r="AD368" s="1859"/>
      <c r="AE368" s="1859"/>
      <c r="AF368" s="1859"/>
      <c r="AG368" s="1859"/>
      <c r="AH368" s="1859"/>
      <c r="AI368" s="1859"/>
      <c r="AJ368" s="1859"/>
      <c r="AK368" s="1859"/>
      <c r="AL368" s="1859"/>
    </row>
    <row r="369" spans="1:38" s="1861" customFormat="1" ht="13.15">
      <c r="A369"/>
      <c r="B369" s="5"/>
      <c r="C369"/>
      <c r="D369"/>
      <c r="E369" s="1860" t="s">
        <v>1497</v>
      </c>
    </row>
    <row r="370" spans="1:38" s="1861" customFormat="1" ht="13.15">
      <c r="A370" s="677"/>
      <c r="B370" s="183"/>
      <c r="C370" s="183"/>
      <c r="D370" s="677"/>
    </row>
    <row r="371" spans="1:38" s="717" customFormat="1" ht="13.15">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ht="13.15">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611</v>
      </c>
      <c r="E376" s="183" t="s">
        <v>290</v>
      </c>
      <c r="J376" s="182"/>
      <c r="K376" s="182"/>
      <c r="L376" s="182"/>
      <c r="M376" s="182"/>
      <c r="N376" s="182"/>
      <c r="O376" s="182"/>
      <c r="P376" s="182"/>
      <c r="Q376" s="182"/>
      <c r="R376" s="182"/>
      <c r="S376" s="182"/>
    </row>
    <row r="377" spans="1:38" s="2" customFormat="1" ht="13.15">
      <c r="B377" s="183"/>
      <c r="E377" s="182" t="s">
        <v>117</v>
      </c>
      <c r="F377" s="182" t="s">
        <v>259</v>
      </c>
      <c r="G377" s="182"/>
      <c r="I377" s="182"/>
      <c r="J377" s="182"/>
      <c r="K377" s="182"/>
      <c r="L377" s="182"/>
      <c r="M377" s="182"/>
      <c r="N377" s="182"/>
      <c r="O377" s="182"/>
      <c r="P377" s="182"/>
      <c r="Q377" s="182"/>
      <c r="R377" s="182"/>
      <c r="S377" s="182"/>
    </row>
    <row r="378" spans="1:38" s="2" customFormat="1" ht="13.15">
      <c r="B378" s="183"/>
      <c r="E378" s="182"/>
      <c r="F378" s="247" t="s">
        <v>1346</v>
      </c>
      <c r="G378" s="182"/>
      <c r="I378" s="247"/>
      <c r="J378" s="182"/>
      <c r="K378" s="182"/>
      <c r="L378" s="182"/>
      <c r="M378" s="182"/>
      <c r="N378" s="182"/>
      <c r="O378" s="182"/>
      <c r="P378" s="182"/>
      <c r="Q378" s="182"/>
      <c r="R378" s="182"/>
      <c r="S378" s="182"/>
    </row>
    <row r="379" spans="1:38" ht="13.15">
      <c r="A379" s="2"/>
      <c r="B379" s="183"/>
      <c r="C379" s="2"/>
      <c r="D379" s="2"/>
      <c r="E379" s="182" t="s">
        <v>118</v>
      </c>
      <c r="F379" s="182" t="s">
        <v>260</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15">
      <c r="A380" s="677"/>
      <c r="B380" s="183"/>
      <c r="C380" s="677"/>
      <c r="D380" s="677"/>
      <c r="E380" s="182"/>
      <c r="F380" s="182"/>
      <c r="G380" s="182"/>
      <c r="H380" s="677"/>
      <c r="I380" s="247"/>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15">
      <c r="A381" s="717"/>
      <c r="B381" s="5"/>
      <c r="C381" s="717"/>
      <c r="D381" s="5" t="s">
        <v>549</v>
      </c>
      <c r="E381" s="5" t="s">
        <v>1498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15">
      <c r="A382" s="717"/>
      <c r="B382" s="5"/>
      <c r="C382" s="717"/>
      <c r="D382" s="5"/>
      <c r="E382" s="6" t="s">
        <v>792</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15">
      <c r="A383" s="717"/>
      <c r="B383" s="5"/>
      <c r="C383" s="717"/>
      <c r="D383" s="5"/>
      <c r="E383" s="6" t="s">
        <v>1349</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15">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6" customFormat="1" ht="13.15">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6" customFormat="1" ht="13.15">
      <c r="A386" s="677"/>
      <c r="B386" s="183"/>
      <c r="C386" s="677"/>
      <c r="D386" s="677"/>
      <c r="E386" s="678" t="s">
        <v>117</v>
      </c>
      <c r="F386" s="678" t="s">
        <v>1499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6" customFormat="1" ht="13.15">
      <c r="A387" s="677"/>
      <c r="B387" s="183"/>
      <c r="C387" s="677"/>
      <c r="D387" s="677"/>
      <c r="E387" s="678"/>
      <c r="F387" s="247" t="s">
        <v>1346</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15">
      <c r="A388" s="677"/>
      <c r="B388" s="183"/>
      <c r="C388" s="677"/>
      <c r="D388" s="677"/>
      <c r="E388" s="678" t="s">
        <v>118</v>
      </c>
      <c r="F388" s="1852" t="s">
        <v>1509</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7"/>
    </row>
    <row r="389" spans="1:38" s="717" customFormat="1" ht="13.15">
      <c r="A389" s="677"/>
      <c r="B389" s="183"/>
      <c r="C389" s="677"/>
      <c r="D389" s="677"/>
      <c r="E389" s="678"/>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7"/>
    </row>
    <row r="390" spans="1:38" s="717" customFormat="1" ht="13.15">
      <c r="A390" s="677"/>
      <c r="B390" s="183"/>
      <c r="C390" s="677"/>
      <c r="D390" s="677"/>
      <c r="E390" s="678"/>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7"/>
    </row>
    <row r="391" spans="1:38" s="717" customFormat="1" ht="13.15">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15">
      <c r="A392" s="677"/>
      <c r="B392" s="183"/>
      <c r="C392" s="183"/>
      <c r="D392" s="5" t="s">
        <v>452</v>
      </c>
      <c r="E392" s="5" t="s">
        <v>1518</v>
      </c>
      <c r="F392" s="678"/>
      <c r="G392" s="183"/>
      <c r="H392" s="677"/>
      <c r="I392" s="247"/>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1517</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ht="13.15">
      <c r="B394" s="5"/>
      <c r="E394" t="s">
        <v>1349</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6"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6"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86328125" style="12" hidden="1"/>
  </cols>
  <sheetData>
    <row r="1" spans="1:9"/>
    <row r="2" spans="1:9" ht="13.15">
      <c r="A2" s="1900" t="s">
        <v>1159</v>
      </c>
      <c r="B2" s="1900"/>
      <c r="C2" s="1901"/>
      <c r="D2" s="1901"/>
      <c r="E2" s="1901"/>
      <c r="F2" s="1901"/>
      <c r="G2" s="1901"/>
    </row>
    <row r="3" spans="1:9" s="255" customFormat="1" ht="13.15">
      <c r="A3" s="1900" t="s">
        <v>1089</v>
      </c>
      <c r="B3" s="1900"/>
      <c r="C3" s="1901"/>
      <c r="D3" s="1901"/>
      <c r="E3" s="1901"/>
      <c r="F3" s="1901"/>
      <c r="G3" s="1901"/>
      <c r="I3" s="677" t="s">
        <v>318</v>
      </c>
    </row>
    <row r="4" spans="1:9">
      <c r="I4" s="678" t="s">
        <v>1160</v>
      </c>
    </row>
    <row r="5" spans="1:9" s="39" customFormat="1" ht="13.15">
      <c r="A5" s="1904" t="s">
        <v>1090</v>
      </c>
      <c r="B5" s="1904"/>
      <c r="C5" s="1905"/>
      <c r="D5" s="1905"/>
      <c r="E5" s="1905"/>
      <c r="F5" s="1905"/>
      <c r="G5" s="1905"/>
      <c r="I5" s="678" t="s">
        <v>1161</v>
      </c>
    </row>
    <row r="6" spans="1:9" s="39" customFormat="1" ht="13.15">
      <c r="A6" s="1904" t="s">
        <v>884</v>
      </c>
      <c r="B6" s="1904"/>
      <c r="C6" s="1905"/>
      <c r="D6" s="1905"/>
      <c r="E6" s="1905"/>
      <c r="F6" s="1905"/>
      <c r="G6" s="1905"/>
      <c r="I6" s="677" t="s">
        <v>628</v>
      </c>
    </row>
    <row r="7" spans="1:9" ht="11.85" customHeight="1"/>
    <row r="8" spans="1:9" s="39" customFormat="1" ht="13.15">
      <c r="A8" s="1902" t="s">
        <v>1256</v>
      </c>
      <c r="B8" s="1902"/>
      <c r="C8" s="1903"/>
      <c r="D8" s="1903"/>
      <c r="E8" s="1903"/>
      <c r="F8" s="1903"/>
      <c r="G8" s="1903"/>
    </row>
    <row r="9" spans="1:9" s="39" customFormat="1" ht="13.15">
      <c r="A9" s="1902" t="s">
        <v>1257</v>
      </c>
      <c r="B9" s="1902"/>
      <c r="C9" s="1903"/>
      <c r="D9" s="1903"/>
      <c r="E9" s="1903"/>
      <c r="F9" s="1903"/>
      <c r="G9" s="1903"/>
    </row>
    <row r="10" spans="1:9" ht="13.15">
      <c r="A10" s="257"/>
      <c r="B10" s="257"/>
      <c r="C10" s="254"/>
      <c r="D10" s="254"/>
      <c r="E10" s="254"/>
      <c r="F10" s="254"/>
    </row>
    <row r="11" spans="1:9" ht="13.15">
      <c r="A11" s="1906" t="s">
        <v>1259</v>
      </c>
      <c r="B11" s="1906"/>
      <c r="C11" s="1906"/>
      <c r="D11" s="1906"/>
      <c r="E11" s="1906"/>
      <c r="F11" s="1906"/>
      <c r="G11" s="1906"/>
    </row>
    <row r="12" spans="1:9" ht="13.15">
      <c r="A12" s="254"/>
      <c r="B12" s="673"/>
      <c r="E12" s="50"/>
    </row>
    <row r="13" spans="1:9" ht="13.15" customHeight="1">
      <c r="C13" s="254"/>
      <c r="D13" s="1878" t="s">
        <v>1258</v>
      </c>
      <c r="E13" s="1878"/>
      <c r="F13" s="1878"/>
    </row>
    <row r="14" spans="1:9" ht="13.15">
      <c r="C14" s="254"/>
      <c r="D14" s="1878"/>
      <c r="E14" s="1878"/>
      <c r="F14" s="1878"/>
    </row>
    <row r="15" spans="1:9" ht="13.15">
      <c r="A15" s="259"/>
      <c r="B15" s="259"/>
      <c r="C15" s="259"/>
      <c r="D15" s="1875" t="s">
        <v>1241</v>
      </c>
      <c r="E15" s="1875"/>
      <c r="F15" s="1875"/>
    </row>
    <row r="16" spans="1:9" ht="13.15">
      <c r="A16" s="259"/>
      <c r="B16" s="259"/>
      <c r="C16" s="259"/>
      <c r="D16" s="327"/>
    </row>
    <row r="17" spans="1:7" ht="13.15">
      <c r="A17" s="260"/>
      <c r="B17" s="679" t="s">
        <v>318</v>
      </c>
      <c r="C17" s="313"/>
      <c r="D17" s="1850" t="s">
        <v>1242</v>
      </c>
      <c r="E17" s="1850"/>
      <c r="F17" s="1850"/>
    </row>
    <row r="18" spans="1:7" ht="13.15">
      <c r="A18" s="259"/>
      <c r="B18" s="259"/>
      <c r="C18" s="313"/>
      <c r="D18" s="1850"/>
      <c r="E18" s="1850"/>
      <c r="F18" s="1850"/>
    </row>
    <row r="19" spans="1:7" ht="13.15">
      <c r="A19" s="259"/>
      <c r="B19" s="259"/>
      <c r="C19" s="313"/>
      <c r="D19" s="1850"/>
      <c r="E19" s="1850"/>
      <c r="F19" s="1850"/>
    </row>
    <row r="20" spans="1:7" ht="13.15">
      <c r="A20" s="259"/>
      <c r="B20" s="259"/>
      <c r="C20" s="259"/>
    </row>
    <row r="21" spans="1:7" ht="13.15">
      <c r="A21" s="260"/>
      <c r="B21" s="679" t="s">
        <v>318</v>
      </c>
      <c r="D21" s="1879" t="s">
        <v>1243</v>
      </c>
      <c r="E21" s="1879"/>
      <c r="F21" s="1879"/>
    </row>
    <row r="22" spans="1:7" ht="13.15">
      <c r="A22" s="260"/>
      <c r="B22" s="260"/>
      <c r="D22" s="135"/>
    </row>
    <row r="23" spans="1:7" ht="13.15">
      <c r="A23" s="260"/>
      <c r="B23" s="679" t="s">
        <v>318</v>
      </c>
      <c r="D23" s="1850" t="s">
        <v>1244</v>
      </c>
      <c r="E23" s="1850"/>
      <c r="F23" s="1850"/>
    </row>
    <row r="24" spans="1:7" ht="13.15">
      <c r="A24" s="260"/>
      <c r="B24" s="260"/>
      <c r="D24" s="1850"/>
      <c r="E24" s="1850"/>
      <c r="F24" s="1850"/>
    </row>
    <row r="25" spans="1:7"/>
    <row r="26" spans="1:7" ht="13.15">
      <c r="A26" s="260"/>
      <c r="B26" s="679" t="s">
        <v>318</v>
      </c>
      <c r="D26" s="1873" t="s">
        <v>1245</v>
      </c>
      <c r="E26" s="1873"/>
      <c r="F26" s="1873"/>
    </row>
    <row r="27" spans="1:7">
      <c r="D27" s="1873"/>
      <c r="E27" s="1873"/>
      <c r="F27" s="1873"/>
    </row>
    <row r="28" spans="1:7">
      <c r="D28" s="1873"/>
      <c r="E28" s="1873"/>
      <c r="F28" s="1873"/>
    </row>
    <row r="29" spans="1:7">
      <c r="A29" s="558"/>
      <c r="C29" s="558"/>
      <c r="D29" s="1873"/>
      <c r="E29" s="1873"/>
      <c r="F29" s="1873"/>
    </row>
    <row r="30" spans="1:7">
      <c r="A30" s="558"/>
      <c r="C30" s="558"/>
      <c r="D30" s="1873"/>
      <c r="E30" s="1873"/>
      <c r="F30" s="1873"/>
    </row>
    <row r="31" spans="1:7" s="39" customFormat="1">
      <c r="A31" s="272"/>
      <c r="B31" s="272"/>
      <c r="C31" s="272"/>
      <c r="D31" s="443"/>
      <c r="E31" s="130"/>
      <c r="F31" s="130"/>
      <c r="G31" s="130"/>
    </row>
    <row r="32" spans="1:7" s="39" customFormat="1">
      <c r="A32" s="272"/>
      <c r="B32" s="679" t="s">
        <v>318</v>
      </c>
      <c r="C32" s="272"/>
      <c r="D32" s="1852" t="s">
        <v>1246</v>
      </c>
      <c r="E32" s="1852"/>
      <c r="F32" s="1852"/>
      <c r="G32" s="130"/>
    </row>
    <row r="33" spans="1:7" s="39" customFormat="1">
      <c r="A33" s="272"/>
      <c r="B33" s="272"/>
      <c r="C33" s="272"/>
      <c r="D33" s="1852"/>
      <c r="E33" s="1852"/>
      <c r="F33" s="1852"/>
      <c r="G33" s="130"/>
    </row>
    <row r="34" spans="1:7" ht="13.15">
      <c r="A34" s="260"/>
      <c r="B34" s="260"/>
      <c r="D34" s="404"/>
    </row>
    <row r="35" spans="1:7" ht="14.45" customHeight="1">
      <c r="A35" s="260"/>
      <c r="B35" s="679" t="s">
        <v>318</v>
      </c>
      <c r="C35" s="554"/>
      <c r="D35" s="1852" t="s">
        <v>1247</v>
      </c>
      <c r="E35" s="1852"/>
      <c r="F35" s="1852"/>
    </row>
    <row r="36" spans="1:7" ht="13.15">
      <c r="A36" s="260"/>
      <c r="B36" s="260"/>
      <c r="C36" s="554"/>
      <c r="D36" s="1852"/>
      <c r="E36" s="1852"/>
      <c r="F36" s="1852"/>
    </row>
    <row r="37" spans="1:7" ht="13.15">
      <c r="A37" s="260"/>
      <c r="B37" s="260"/>
      <c r="C37" s="554"/>
      <c r="D37" s="1852"/>
      <c r="E37" s="1852"/>
      <c r="F37" s="1852"/>
    </row>
    <row r="38" spans="1:7" ht="13.15">
      <c r="A38" s="260"/>
      <c r="B38" s="260"/>
      <c r="C38" s="554"/>
      <c r="D38" s="12"/>
    </row>
    <row r="39" spans="1:7" s="682" customFormat="1" ht="13.15">
      <c r="A39" s="260"/>
      <c r="B39" s="679" t="s">
        <v>318</v>
      </c>
      <c r="C39" s="699"/>
      <c r="D39" s="1852" t="s">
        <v>1248</v>
      </c>
      <c r="E39" s="1852"/>
      <c r="F39" s="1852"/>
      <c r="G39" s="7"/>
    </row>
    <row r="40" spans="1:7" s="682" customFormat="1" ht="13.15">
      <c r="A40" s="260"/>
      <c r="B40" s="260"/>
      <c r="C40" s="699"/>
      <c r="D40" s="1852"/>
      <c r="E40" s="1852"/>
      <c r="F40" s="1852"/>
      <c r="G40" s="7"/>
    </row>
    <row r="41" spans="1:7" s="682" customFormat="1" ht="13.15">
      <c r="A41" s="260"/>
      <c r="B41" s="260"/>
      <c r="C41" s="699"/>
      <c r="D41" s="1852"/>
      <c r="E41" s="1852"/>
      <c r="F41" s="1852"/>
      <c r="G41" s="7"/>
    </row>
    <row r="42" spans="1:7" s="682" customFormat="1" ht="13.15">
      <c r="A42" s="260"/>
      <c r="B42" s="260"/>
      <c r="C42" s="699"/>
      <c r="D42" s="1852"/>
      <c r="E42" s="1852"/>
      <c r="F42" s="1852"/>
      <c r="G42" s="7"/>
    </row>
    <row r="43" spans="1:7" s="682" customFormat="1" ht="13.15">
      <c r="A43" s="260"/>
      <c r="B43" s="260"/>
      <c r="C43" s="699"/>
      <c r="D43" s="1852"/>
      <c r="E43" s="1852"/>
      <c r="F43" s="1852"/>
      <c r="G43" s="7"/>
    </row>
    <row r="44" spans="1:7" s="682" customFormat="1" ht="13.15">
      <c r="A44" s="260"/>
      <c r="B44" s="260"/>
      <c r="C44" s="699"/>
      <c r="D44" s="698"/>
      <c r="E44" s="698"/>
      <c r="F44" s="698"/>
      <c r="G44" s="7"/>
    </row>
    <row r="45" spans="1:7" ht="13.15">
      <c r="A45" s="260"/>
      <c r="B45" s="679" t="s">
        <v>318</v>
      </c>
      <c r="C45" s="554"/>
      <c r="D45" s="1852" t="s">
        <v>1249</v>
      </c>
      <c r="E45" s="1852"/>
      <c r="F45" s="1852"/>
    </row>
    <row r="46" spans="1:7" ht="13.15">
      <c r="A46" s="260"/>
      <c r="B46" s="260"/>
      <c r="C46" s="554"/>
      <c r="D46" s="1852"/>
      <c r="E46" s="1852"/>
      <c r="F46" s="1852"/>
    </row>
    <row r="47" spans="1:7" ht="13.15">
      <c r="A47" s="260"/>
      <c r="B47" s="260"/>
      <c r="C47" s="554"/>
      <c r="D47" s="1852"/>
      <c r="E47" s="1852"/>
      <c r="F47" s="1852"/>
    </row>
    <row r="48" spans="1:7" ht="23.25" customHeight="1">
      <c r="A48" s="260"/>
      <c r="B48" s="260"/>
      <c r="C48" s="554"/>
      <c r="D48" s="1852"/>
      <c r="E48" s="1852"/>
      <c r="F48" s="1852"/>
    </row>
    <row r="49" spans="1:7" ht="13.15">
      <c r="A49" s="260"/>
      <c r="B49" s="260"/>
      <c r="D49" s="151"/>
    </row>
    <row r="50" spans="1:7" ht="14.45" customHeight="1">
      <c r="A50" s="260"/>
      <c r="B50" s="679" t="s">
        <v>318</v>
      </c>
      <c r="D50" s="1852" t="s">
        <v>1250</v>
      </c>
      <c r="E50" s="1852"/>
      <c r="F50" s="1852"/>
    </row>
    <row r="51" spans="1:7" ht="13.15">
      <c r="A51" s="260"/>
      <c r="B51" s="260"/>
      <c r="D51" s="1852"/>
      <c r="E51" s="1852"/>
      <c r="F51" s="1852"/>
    </row>
    <row r="52" spans="1:7" ht="13.15">
      <c r="A52" s="260"/>
      <c r="B52" s="260"/>
      <c r="D52" s="1852"/>
      <c r="E52" s="1852"/>
      <c r="F52" s="1852"/>
    </row>
    <row r="53" spans="1:7" s="2" customFormat="1" ht="13.15">
      <c r="A53" s="260"/>
      <c r="B53" s="260"/>
      <c r="C53" s="556"/>
      <c r="D53" s="238"/>
      <c r="E53" s="22"/>
      <c r="F53" s="22"/>
      <c r="G53" s="22"/>
    </row>
    <row r="54" spans="1:7" s="2" customFormat="1" ht="13.15">
      <c r="A54" s="403"/>
      <c r="B54" s="679" t="s">
        <v>318</v>
      </c>
      <c r="C54" s="557"/>
      <c r="D54" s="1852" t="s">
        <v>1251</v>
      </c>
      <c r="E54" s="1852"/>
      <c r="F54" s="1852"/>
      <c r="G54" s="22"/>
    </row>
    <row r="55" spans="1:7" s="2" customFormat="1" ht="13.15">
      <c r="A55" s="403"/>
      <c r="B55" s="403"/>
      <c r="C55" s="557"/>
      <c r="D55" s="1852"/>
      <c r="E55" s="1852"/>
      <c r="F55" s="1852"/>
      <c r="G55" s="22"/>
    </row>
    <row r="56" spans="1:7" s="39" customFormat="1">
      <c r="A56" s="272"/>
      <c r="B56" s="272"/>
      <c r="C56" s="272"/>
      <c r="D56" s="443"/>
      <c r="E56" s="130"/>
      <c r="F56" s="130"/>
      <c r="G56" s="130"/>
    </row>
    <row r="57" spans="1:7" ht="13.15">
      <c r="A57" s="260"/>
      <c r="B57" s="679" t="s">
        <v>318</v>
      </c>
      <c r="D57" s="1852" t="s">
        <v>1252</v>
      </c>
      <c r="E57" s="1852"/>
      <c r="F57" s="1852"/>
    </row>
    <row r="58" spans="1:7">
      <c r="D58" s="1852"/>
      <c r="E58" s="1852"/>
      <c r="F58" s="1852"/>
    </row>
    <row r="59" spans="1:7">
      <c r="D59" s="1852"/>
      <c r="E59" s="1852"/>
      <c r="F59" s="1852"/>
    </row>
    <row r="60" spans="1:7" s="682" customFormat="1">
      <c r="A60" s="699"/>
      <c r="B60" s="699"/>
      <c r="C60" s="699"/>
      <c r="D60" s="678"/>
      <c r="E60" s="7"/>
      <c r="F60" s="7"/>
      <c r="G60" s="7"/>
    </row>
    <row r="61" spans="1:7" ht="13.15">
      <c r="A61" s="260"/>
      <c r="B61" s="679" t="s">
        <v>318</v>
      </c>
      <c r="D61" s="1852" t="s">
        <v>1253</v>
      </c>
      <c r="E61" s="1852"/>
      <c r="F61" s="1852"/>
    </row>
    <row r="62" spans="1:7">
      <c r="D62" s="1852"/>
      <c r="E62" s="1852"/>
      <c r="F62" s="1852"/>
    </row>
    <row r="63" spans="1:7"/>
    <row r="64" spans="1:7" ht="13.15">
      <c r="A64" s="260"/>
      <c r="B64" s="679" t="s">
        <v>318</v>
      </c>
      <c r="D64" s="1852" t="s">
        <v>1254</v>
      </c>
      <c r="E64" s="1852"/>
      <c r="F64" s="1852"/>
    </row>
    <row r="65" spans="1:7">
      <c r="D65" s="1852"/>
      <c r="E65" s="1852"/>
      <c r="F65" s="1852"/>
    </row>
    <row r="66" spans="1:7">
      <c r="A66" s="555"/>
      <c r="C66" s="555"/>
      <c r="D66" s="1852"/>
      <c r="E66" s="1852"/>
      <c r="F66" s="1852"/>
    </row>
    <row r="67" spans="1:7">
      <c r="D67" s="12"/>
    </row>
    <row r="68" spans="1:7" ht="13.15">
      <c r="A68" s="260"/>
      <c r="B68" s="679" t="s">
        <v>318</v>
      </c>
      <c r="D68" s="1850" t="s">
        <v>1255</v>
      </c>
      <c r="E68" s="1850"/>
      <c r="F68" s="1850"/>
    </row>
    <row r="69" spans="1:7">
      <c r="D69" s="1850"/>
      <c r="E69" s="1850"/>
      <c r="F69" s="1850"/>
    </row>
    <row r="70" spans="1:7" ht="13.15">
      <c r="A70" s="260"/>
      <c r="B70" s="260"/>
      <c r="D70" s="135"/>
    </row>
    <row r="71" spans="1:7" ht="13.15">
      <c r="A71" s="1876" t="s">
        <v>1162</v>
      </c>
      <c r="B71" s="1876"/>
      <c r="C71" s="1876"/>
      <c r="D71" s="1876"/>
      <c r="E71" s="1876"/>
      <c r="F71" s="1876"/>
      <c r="G71" s="1876"/>
    </row>
    <row r="72" spans="1:7"/>
    <row r="73" spans="1:7" ht="13.15">
      <c r="C73" s="261"/>
      <c r="D73" s="1892" t="s">
        <v>1260</v>
      </c>
      <c r="E73" s="1892"/>
      <c r="F73" s="1892"/>
    </row>
    <row r="74" spans="1:7">
      <c r="A74" s="135"/>
      <c r="B74" s="135"/>
      <c r="D74" s="1850" t="s">
        <v>1287</v>
      </c>
      <c r="E74" s="1850"/>
      <c r="F74" s="1850"/>
    </row>
    <row r="75" spans="1:7">
      <c r="A75" s="135"/>
      <c r="B75" s="135"/>
    </row>
    <row r="76" spans="1:7" ht="13.15">
      <c r="A76" s="260"/>
      <c r="B76" s="679" t="s">
        <v>318</v>
      </c>
      <c r="D76" s="1850" t="s">
        <v>1261</v>
      </c>
      <c r="E76" s="1850"/>
      <c r="F76" s="1850"/>
    </row>
    <row r="77" spans="1:7" ht="13.15">
      <c r="A77" s="260"/>
      <c r="B77" s="260"/>
      <c r="D77" s="1850"/>
      <c r="E77" s="1850"/>
      <c r="F77" s="1850"/>
    </row>
    <row r="78" spans="1:7" ht="13.15">
      <c r="A78" s="260"/>
      <c r="B78" s="260"/>
      <c r="D78" s="1850"/>
      <c r="E78" s="1850"/>
      <c r="F78" s="1850"/>
    </row>
    <row r="79" spans="1:7" ht="13.15">
      <c r="A79" s="260"/>
      <c r="B79" s="260"/>
      <c r="D79" s="1850"/>
      <c r="E79" s="1850"/>
      <c r="F79" s="1850"/>
    </row>
    <row r="80" spans="1:7" ht="13.15">
      <c r="A80" s="260"/>
      <c r="B80" s="260"/>
      <c r="D80" s="1850"/>
      <c r="E80" s="1850"/>
      <c r="F80" s="1850"/>
    </row>
    <row r="81" spans="1:7" ht="13.15">
      <c r="A81" s="260"/>
      <c r="B81" s="260"/>
      <c r="D81" s="1850"/>
      <c r="E81" s="1850"/>
      <c r="F81" s="1850"/>
    </row>
    <row r="82" spans="1:7" s="706" customFormat="1" ht="13.15">
      <c r="A82" s="707"/>
      <c r="B82" s="707"/>
      <c r="C82" s="705"/>
      <c r="D82" s="709"/>
      <c r="E82" s="709"/>
      <c r="F82" s="709"/>
      <c r="G82" s="7"/>
    </row>
    <row r="83" spans="1:7" s="706" customFormat="1" ht="14.45" customHeight="1">
      <c r="A83" s="707"/>
      <c r="B83" s="712" t="s">
        <v>318</v>
      </c>
      <c r="C83" s="705"/>
      <c r="D83" s="1907" t="s">
        <v>1360</v>
      </c>
      <c r="E83" s="1907"/>
      <c r="F83" s="1907"/>
      <c r="G83" s="7"/>
    </row>
    <row r="84" spans="1:7" s="706" customFormat="1" ht="13.15">
      <c r="A84" s="707"/>
      <c r="B84" s="707"/>
      <c r="C84" s="705"/>
      <c r="D84" s="1907"/>
      <c r="E84" s="1907"/>
      <c r="F84" s="1907"/>
      <c r="G84" s="7"/>
    </row>
    <row r="85" spans="1:7" s="706" customFormat="1" ht="13.15">
      <c r="A85" s="707"/>
      <c r="B85" s="707"/>
      <c r="C85" s="705"/>
      <c r="D85" s="1907"/>
      <c r="E85" s="1907"/>
      <c r="F85" s="1907"/>
      <c r="G85" s="7"/>
    </row>
    <row r="86" spans="1:7" s="706" customFormat="1" ht="13.15">
      <c r="A86" s="707"/>
      <c r="B86" s="707"/>
      <c r="C86" s="705"/>
      <c r="D86" s="1907"/>
      <c r="E86" s="1907"/>
      <c r="F86" s="1907"/>
      <c r="G86" s="7"/>
    </row>
    <row r="87" spans="1:7" s="706" customFormat="1" ht="13.15">
      <c r="A87" s="707"/>
      <c r="B87" s="707"/>
      <c r="C87" s="705"/>
      <c r="D87" s="1907"/>
      <c r="E87" s="1907"/>
      <c r="F87" s="1907"/>
      <c r="G87" s="7"/>
    </row>
    <row r="88" spans="1:7" s="719" customFormat="1" ht="13.15">
      <c r="A88" s="714"/>
      <c r="B88" s="714"/>
      <c r="C88" s="745"/>
      <c r="D88" s="1907"/>
      <c r="E88" s="1907"/>
      <c r="F88" s="1907"/>
      <c r="G88" s="7"/>
    </row>
    <row r="89" spans="1:7" s="719" customFormat="1" ht="13.15">
      <c r="A89" s="714"/>
      <c r="B89" s="714"/>
      <c r="C89" s="745"/>
      <c r="D89" s="1907"/>
      <c r="E89" s="1907"/>
      <c r="F89" s="1907"/>
      <c r="G89" s="7"/>
    </row>
    <row r="90" spans="1:7" s="719" customFormat="1" ht="13.15">
      <c r="A90" s="714"/>
      <c r="B90" s="714"/>
      <c r="C90" s="745"/>
      <c r="D90" s="1907"/>
      <c r="E90" s="1907"/>
      <c r="F90" s="1907"/>
      <c r="G90" s="7"/>
    </row>
    <row r="91" spans="1:7" ht="13.15">
      <c r="A91" s="260"/>
      <c r="B91" s="260"/>
      <c r="D91" s="1907"/>
      <c r="E91" s="1907"/>
      <c r="F91" s="1907"/>
    </row>
    <row r="92" spans="1:7" ht="13.15">
      <c r="A92" s="260"/>
      <c r="B92" s="260"/>
      <c r="D92" s="1907"/>
      <c r="E92" s="1907"/>
      <c r="F92" s="1907"/>
    </row>
    <row r="93" spans="1:7" ht="13.15">
      <c r="A93" s="260"/>
      <c r="B93" s="260"/>
      <c r="D93" s="1907"/>
      <c r="E93" s="1907"/>
      <c r="F93" s="1907"/>
    </row>
    <row r="94" spans="1:7" ht="13.15">
      <c r="A94" s="260"/>
      <c r="B94" s="260"/>
      <c r="D94" s="1907"/>
      <c r="E94" s="1907"/>
      <c r="F94" s="1907"/>
    </row>
    <row r="95" spans="1:7" ht="13.15">
      <c r="A95" s="260"/>
      <c r="B95" s="260"/>
      <c r="D95" s="1907"/>
      <c r="E95" s="1907"/>
      <c r="F95" s="1907"/>
    </row>
    <row r="96" spans="1:7" ht="13.15">
      <c r="A96" s="260"/>
      <c r="B96" s="260"/>
      <c r="D96" s="1907"/>
      <c r="E96" s="1907"/>
      <c r="F96" s="1907"/>
    </row>
    <row r="97" spans="1:11" s="710" customFormat="1" ht="13.15">
      <c r="A97" s="711"/>
      <c r="B97" s="715" t="s">
        <v>318</v>
      </c>
      <c r="C97" s="705"/>
      <c r="D97" s="1850" t="s">
        <v>1262</v>
      </c>
      <c r="E97" s="1850"/>
      <c r="F97" s="1850"/>
      <c r="G97" s="7"/>
    </row>
    <row r="98" spans="1:11" s="710" customFormat="1" ht="13.15">
      <c r="A98" s="711"/>
      <c r="B98" s="711"/>
      <c r="C98" s="705"/>
      <c r="D98" s="1850"/>
      <c r="E98" s="1850"/>
      <c r="F98" s="1850"/>
      <c r="G98" s="7"/>
    </row>
    <row r="99" spans="1:11" s="710" customFormat="1" ht="13.15">
      <c r="A99" s="711"/>
      <c r="B99" s="711"/>
      <c r="C99" s="705"/>
      <c r="D99" s="1850"/>
      <c r="E99" s="1850"/>
      <c r="F99" s="1850"/>
      <c r="G99" s="7"/>
    </row>
    <row r="100" spans="1:11" s="710" customFormat="1" ht="13.15">
      <c r="A100" s="711"/>
      <c r="B100" s="711"/>
      <c r="C100" s="705"/>
      <c r="D100" s="1850"/>
      <c r="E100" s="1850"/>
      <c r="F100" s="1850"/>
      <c r="G100" s="7"/>
    </row>
    <row r="101" spans="1:11" s="710" customFormat="1" ht="13.15">
      <c r="A101" s="711"/>
      <c r="B101" s="711"/>
      <c r="C101" s="705"/>
      <c r="D101" s="1850"/>
      <c r="E101" s="1850"/>
      <c r="F101" s="1850"/>
      <c r="G101" s="7"/>
    </row>
    <row r="102" spans="1:11" s="710" customFormat="1" ht="13.15">
      <c r="A102" s="711"/>
      <c r="B102" s="711"/>
      <c r="C102" s="705"/>
      <c r="D102" s="1850"/>
      <c r="E102" s="1850"/>
      <c r="F102" s="1850"/>
      <c r="G102" s="7"/>
    </row>
    <row r="103" spans="1:11" s="710" customFormat="1" ht="13.15">
      <c r="A103" s="711"/>
      <c r="B103" s="711"/>
      <c r="C103" s="705"/>
      <c r="D103" s="1850"/>
      <c r="E103" s="1850"/>
      <c r="F103" s="1850"/>
      <c r="G103" s="7"/>
    </row>
    <row r="104" spans="1:11" s="710" customFormat="1" ht="13.15">
      <c r="A104" s="711"/>
      <c r="B104" s="711"/>
      <c r="C104" s="705"/>
      <c r="D104" s="1850"/>
      <c r="E104" s="1850"/>
      <c r="F104" s="1850"/>
      <c r="G104" s="7"/>
    </row>
    <row r="105" spans="1:11" s="713" customFormat="1" ht="13.15">
      <c r="A105" s="714"/>
      <c r="B105" s="714"/>
      <c r="C105" s="705"/>
      <c r="D105" s="716"/>
      <c r="E105" s="716"/>
      <c r="F105" s="716"/>
      <c r="G105" s="7"/>
    </row>
    <row r="106" spans="1:11" ht="13.15">
      <c r="A106" s="403"/>
      <c r="B106" s="708" t="s">
        <v>318</v>
      </c>
      <c r="C106" s="469"/>
      <c r="D106" s="1908" t="s">
        <v>1263</v>
      </c>
      <c r="E106" s="1908"/>
      <c r="F106" s="1908"/>
      <c r="G106" s="470"/>
      <c r="H106" s="468"/>
      <c r="I106" s="468"/>
      <c r="J106" s="468"/>
      <c r="K106" s="468"/>
    </row>
    <row r="107" spans="1:11" ht="13.15">
      <c r="A107" s="260"/>
      <c r="B107" s="260"/>
      <c r="C107" s="315"/>
      <c r="D107" s="1908"/>
      <c r="E107" s="1908"/>
      <c r="F107" s="1908"/>
      <c r="G107" s="470"/>
      <c r="H107" s="468"/>
      <c r="I107" s="468"/>
      <c r="J107" s="468"/>
      <c r="K107" s="468"/>
    </row>
    <row r="108" spans="1:11" ht="13.15">
      <c r="A108" s="260"/>
      <c r="B108" s="260"/>
      <c r="C108" s="315"/>
      <c r="D108" s="1908"/>
      <c r="E108" s="1908"/>
      <c r="F108" s="1908"/>
      <c r="G108" s="470"/>
      <c r="H108" s="468"/>
      <c r="I108" s="468"/>
      <c r="J108" s="468"/>
      <c r="K108" s="468"/>
    </row>
    <row r="109" spans="1:11" ht="13.15">
      <c r="A109" s="260"/>
      <c r="B109" s="260"/>
      <c r="C109" s="315"/>
      <c r="D109" s="1908"/>
      <c r="E109" s="1908"/>
      <c r="F109" s="1908"/>
      <c r="G109" s="470"/>
      <c r="H109" s="468"/>
      <c r="I109" s="468"/>
      <c r="J109" s="468"/>
      <c r="K109" s="468"/>
    </row>
    <row r="110" spans="1:11" ht="13.15">
      <c r="A110" s="260"/>
      <c r="B110" s="260"/>
      <c r="C110" s="315"/>
      <c r="D110" s="1908"/>
      <c r="E110" s="1908"/>
      <c r="F110" s="1908"/>
      <c r="G110" s="470"/>
      <c r="H110" s="468"/>
      <c r="I110" s="468"/>
      <c r="J110" s="468"/>
      <c r="K110" s="468"/>
    </row>
    <row r="111" spans="1:11">
      <c r="C111"/>
      <c r="D111" s="1908"/>
      <c r="E111" s="1908"/>
      <c r="F111" s="1908"/>
      <c r="G111"/>
      <c r="H111"/>
      <c r="I111"/>
      <c r="J111"/>
      <c r="K111"/>
    </row>
    <row r="112" spans="1:11">
      <c r="C112"/>
      <c r="D112" s="1908"/>
      <c r="E112" s="1908"/>
      <c r="F112" s="1908"/>
      <c r="G112"/>
      <c r="H112"/>
      <c r="I112"/>
      <c r="J112"/>
      <c r="K112"/>
    </row>
    <row r="113" spans="1:11">
      <c r="C113"/>
      <c r="D113" s="477"/>
      <c r="E113"/>
      <c r="F113"/>
      <c r="G113"/>
      <c r="H113"/>
      <c r="I113"/>
      <c r="J113"/>
      <c r="K113"/>
    </row>
    <row r="114" spans="1:11" ht="13.15">
      <c r="A114" s="260"/>
      <c r="B114" s="679" t="s">
        <v>318</v>
      </c>
      <c r="C114"/>
      <c r="D114" s="1909" t="s">
        <v>1264</v>
      </c>
      <c r="E114" s="1909"/>
      <c r="F114" s="1909"/>
      <c r="G114"/>
      <c r="H114"/>
      <c r="I114"/>
      <c r="J114"/>
      <c r="K114"/>
    </row>
    <row r="115" spans="1:11" ht="13.15">
      <c r="A115" s="260"/>
      <c r="B115" s="260"/>
      <c r="C115"/>
      <c r="D115" s="1909"/>
      <c r="E115" s="1909"/>
      <c r="F115" s="1909"/>
      <c r="G115"/>
      <c r="H115"/>
      <c r="I115"/>
      <c r="J115"/>
      <c r="K115"/>
    </row>
    <row r="116" spans="1:11"/>
    <row r="117" spans="1:11" ht="13.15">
      <c r="A117" s="260"/>
      <c r="B117" s="679" t="s">
        <v>318</v>
      </c>
      <c r="C117" s="10"/>
      <c r="D117" s="1850" t="s">
        <v>1265</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3.15">
      <c r="A123" s="260"/>
      <c r="B123" s="679" t="s">
        <v>318</v>
      </c>
      <c r="C123" s="10"/>
      <c r="D123" s="1852" t="s">
        <v>1266</v>
      </c>
      <c r="E123" s="1852"/>
      <c r="F123" s="1852"/>
      <c r="G123" s="149"/>
    </row>
    <row r="124" spans="1:11" s="296" customFormat="1" ht="13.7" customHeight="1">
      <c r="A124" s="293"/>
      <c r="B124" s="293"/>
      <c r="C124" s="294"/>
      <c r="D124" s="1852"/>
      <c r="E124" s="1852"/>
      <c r="F124" s="1852"/>
      <c r="G124" s="295"/>
    </row>
    <row r="125" spans="1:11" customFormat="1" ht="13.7" customHeight="1">
      <c r="A125" s="132"/>
      <c r="B125" s="676"/>
      <c r="C125" s="10"/>
      <c r="D125" s="1852"/>
      <c r="E125" s="1852"/>
      <c r="F125" s="1852"/>
      <c r="G125" s="149"/>
    </row>
    <row r="126" spans="1:11" customFormat="1" ht="13.7" customHeight="1">
      <c r="A126" s="132"/>
      <c r="B126" s="676"/>
      <c r="C126" s="10"/>
      <c r="D126" s="1852"/>
      <c r="E126" s="1852"/>
      <c r="F126" s="1852"/>
      <c r="G126" s="149"/>
    </row>
    <row r="127" spans="1:11" customFormat="1" ht="13.7" customHeight="1">
      <c r="A127" s="132"/>
      <c r="B127" s="676"/>
      <c r="C127" s="10"/>
      <c r="D127" s="1852"/>
      <c r="E127" s="1852"/>
      <c r="F127" s="1852"/>
      <c r="G127" s="149"/>
    </row>
    <row r="128" spans="1:11" customFormat="1" ht="13.7" customHeight="1">
      <c r="A128" s="378"/>
      <c r="B128" s="378"/>
      <c r="C128" s="10"/>
      <c r="D128" s="1852"/>
      <c r="E128" s="1852"/>
      <c r="F128" s="1852"/>
      <c r="G128" s="149"/>
    </row>
    <row r="129" spans="1:7" s="2" customFormat="1" ht="13.7" customHeight="1">
      <c r="A129" s="272"/>
      <c r="B129" s="272"/>
      <c r="C129" s="442"/>
      <c r="D129" s="1852"/>
      <c r="E129" s="1852"/>
      <c r="F129" s="1852"/>
      <c r="G129" s="182"/>
    </row>
    <row r="130" spans="1:7" s="2" customFormat="1" ht="13.7" customHeight="1">
      <c r="A130" s="272"/>
      <c r="B130" s="272"/>
      <c r="C130" s="442"/>
      <c r="D130" s="1852"/>
      <c r="E130" s="1852"/>
      <c r="F130" s="1852"/>
      <c r="G130" s="182"/>
    </row>
    <row r="131" spans="1:7" customFormat="1" ht="13.7" customHeight="1">
      <c r="A131" s="132"/>
      <c r="B131" s="676"/>
      <c r="C131" s="10"/>
      <c r="D131" s="1852"/>
      <c r="E131" s="1852"/>
      <c r="F131" s="1852"/>
      <c r="G131" s="149"/>
    </row>
    <row r="132" spans="1:7" customFormat="1" ht="13.7" customHeight="1">
      <c r="A132" s="132"/>
      <c r="B132" s="676"/>
      <c r="C132" s="10"/>
      <c r="D132" s="1852"/>
      <c r="E132" s="1852"/>
      <c r="F132" s="1852"/>
      <c r="G132" s="149"/>
    </row>
    <row r="133" spans="1:7" customFormat="1" ht="13.7" customHeight="1">
      <c r="A133" s="132"/>
      <c r="B133" s="676"/>
      <c r="C133" s="10"/>
      <c r="D133" s="1852"/>
      <c r="E133" s="1852"/>
      <c r="F133" s="1852"/>
      <c r="G133" s="149"/>
    </row>
    <row r="134" spans="1:7" customFormat="1" ht="13.7" customHeight="1">
      <c r="A134" s="132"/>
      <c r="B134" s="676"/>
      <c r="C134" s="10"/>
      <c r="D134" s="1852"/>
      <c r="E134" s="1852"/>
      <c r="F134" s="1852"/>
      <c r="G134" s="149"/>
    </row>
    <row r="135" spans="1:7" customFormat="1" ht="13.7" customHeight="1">
      <c r="A135" s="132"/>
      <c r="B135" s="676"/>
      <c r="C135" s="10"/>
      <c r="D135" s="327"/>
      <c r="E135" s="151"/>
      <c r="F135" s="151"/>
      <c r="G135" s="149"/>
    </row>
    <row r="136" spans="1:7" s="717" customFormat="1" ht="13.7" customHeight="1">
      <c r="A136" s="705"/>
      <c r="B136" s="718" t="s">
        <v>318</v>
      </c>
      <c r="C136" s="10"/>
      <c r="D136" s="1850" t="s">
        <v>1374</v>
      </c>
      <c r="E136" s="1850"/>
      <c r="F136" s="1850"/>
      <c r="G136" s="149"/>
    </row>
    <row r="137" spans="1:7" s="717" customFormat="1" ht="13.7" customHeight="1">
      <c r="A137" s="705"/>
      <c r="B137" s="705"/>
      <c r="C137" s="10"/>
      <c r="D137" s="1850"/>
      <c r="E137" s="1850"/>
      <c r="F137" s="1850"/>
      <c r="G137" s="149"/>
    </row>
    <row r="138" spans="1:7" s="717" customFormat="1" ht="13.7" customHeight="1">
      <c r="A138" s="705"/>
      <c r="B138" s="705"/>
      <c r="C138" s="10"/>
      <c r="D138" s="1850"/>
      <c r="E138" s="1850"/>
      <c r="F138" s="1850"/>
      <c r="G138" s="149"/>
    </row>
    <row r="139" spans="1:7" s="717" customFormat="1" ht="13.7" customHeight="1">
      <c r="A139" s="705"/>
      <c r="B139" s="705"/>
      <c r="C139" s="10"/>
      <c r="D139" s="1850"/>
      <c r="E139" s="1850"/>
      <c r="F139" s="1850"/>
      <c r="G139" s="149"/>
    </row>
    <row r="140" spans="1:7" s="717" customFormat="1" ht="13.7" customHeight="1">
      <c r="A140" s="705"/>
      <c r="B140" s="705"/>
      <c r="C140" s="10"/>
      <c r="D140" s="1850"/>
      <c r="E140" s="1850"/>
      <c r="F140" s="1850"/>
      <c r="G140" s="149"/>
    </row>
    <row r="141" spans="1:7" s="717" customFormat="1" ht="13.7" customHeight="1">
      <c r="A141" s="705"/>
      <c r="B141" s="705"/>
      <c r="C141" s="10"/>
      <c r="D141" s="1850"/>
      <c r="E141" s="1850"/>
      <c r="F141" s="1850"/>
      <c r="G141" s="149"/>
    </row>
    <row r="142" spans="1:7" s="717" customFormat="1" ht="13.7" customHeight="1">
      <c r="A142" s="705"/>
      <c r="B142" s="705"/>
      <c r="C142" s="10"/>
      <c r="D142" s="1850"/>
      <c r="E142" s="1850"/>
      <c r="F142" s="1850"/>
      <c r="G142" s="149"/>
    </row>
    <row r="143" spans="1:7" s="717" customFormat="1" ht="13.7" customHeight="1">
      <c r="A143" s="705"/>
      <c r="B143" s="705"/>
      <c r="C143" s="10"/>
      <c r="D143" s="1850"/>
      <c r="E143" s="1850"/>
      <c r="F143" s="1850"/>
      <c r="G143" s="149"/>
    </row>
    <row r="144" spans="1:7" s="717" customFormat="1" ht="13.7" customHeight="1">
      <c r="A144" s="705"/>
      <c r="B144" s="705"/>
      <c r="C144" s="10"/>
      <c r="D144" s="1850"/>
      <c r="E144" s="1850"/>
      <c r="F144" s="1850"/>
      <c r="G144" s="149"/>
    </row>
    <row r="145" spans="1:7" s="717" customFormat="1" ht="13.7" customHeight="1">
      <c r="A145" s="705"/>
      <c r="B145" s="705"/>
      <c r="C145" s="10"/>
      <c r="D145" s="1850"/>
      <c r="E145" s="1850"/>
      <c r="F145" s="1850"/>
      <c r="G145" s="149"/>
    </row>
    <row r="146" spans="1:7" s="717" customFormat="1" ht="13.7" customHeight="1">
      <c r="A146" s="747"/>
      <c r="B146" s="747"/>
      <c r="C146" s="10"/>
      <c r="D146" s="1850"/>
      <c r="E146" s="1850"/>
      <c r="F146" s="1850"/>
      <c r="G146" s="149"/>
    </row>
    <row r="147" spans="1:7" s="717" customFormat="1" ht="13.7" customHeight="1">
      <c r="A147" s="747"/>
      <c r="B147" s="747"/>
      <c r="C147" s="10"/>
      <c r="D147" s="1850"/>
      <c r="E147" s="1850"/>
      <c r="F147" s="1850"/>
      <c r="G147" s="149"/>
    </row>
    <row r="148" spans="1:7" s="717" customFormat="1" ht="13.7" customHeight="1">
      <c r="A148" s="705"/>
      <c r="B148" s="705"/>
      <c r="C148" s="10"/>
      <c r="D148" s="1850"/>
      <c r="E148" s="1850"/>
      <c r="F148" s="1850"/>
      <c r="G148" s="149"/>
    </row>
    <row r="149" spans="1:7" s="717" customFormat="1" ht="13.7" customHeight="1">
      <c r="A149" s="705"/>
      <c r="B149" s="705"/>
      <c r="C149" s="10"/>
      <c r="D149" s="1850"/>
      <c r="E149" s="1850"/>
      <c r="F149" s="1850"/>
      <c r="G149" s="149"/>
    </row>
    <row r="150" spans="1:7" s="717" customFormat="1" ht="13.7" customHeight="1">
      <c r="A150" s="705"/>
      <c r="B150" s="705"/>
      <c r="C150" s="10"/>
      <c r="D150" s="1850"/>
      <c r="E150" s="1850"/>
      <c r="F150" s="1850"/>
      <c r="G150" s="149"/>
    </row>
    <row r="151" spans="1:7" s="717" customFormat="1" ht="13.7" customHeight="1">
      <c r="A151" s="705"/>
      <c r="B151" s="705"/>
      <c r="C151" s="10"/>
      <c r="D151" s="1850"/>
      <c r="E151" s="1850"/>
      <c r="F151" s="1850"/>
      <c r="G151" s="149"/>
    </row>
    <row r="152" spans="1:7" s="717" customFormat="1" ht="13.7" customHeight="1">
      <c r="A152" s="705"/>
      <c r="B152" s="705"/>
      <c r="C152" s="10"/>
      <c r="D152" s="1850"/>
      <c r="E152" s="1850"/>
      <c r="F152" s="1850"/>
      <c r="G152" s="149"/>
    </row>
    <row r="153" spans="1:7" s="717" customFormat="1" ht="13.7" customHeight="1">
      <c r="A153" s="705"/>
      <c r="B153" s="705"/>
      <c r="C153" s="10"/>
      <c r="D153" s="1850"/>
      <c r="E153" s="1850"/>
      <c r="F153" s="1850"/>
      <c r="G153" s="149"/>
    </row>
    <row r="154" spans="1:7" s="717" customFormat="1" ht="13.7" customHeight="1">
      <c r="A154" s="705"/>
      <c r="B154" s="705"/>
      <c r="C154" s="10"/>
      <c r="D154" s="1850"/>
      <c r="E154" s="1850"/>
      <c r="F154" s="1850"/>
      <c r="G154" s="149"/>
    </row>
    <row r="155" spans="1:7" s="717" customFormat="1" ht="13.7" customHeight="1">
      <c r="A155" s="705"/>
      <c r="B155" s="705"/>
      <c r="C155" s="10"/>
      <c r="D155" s="327"/>
      <c r="E155" s="151"/>
      <c r="F155" s="151"/>
      <c r="G155" s="149"/>
    </row>
    <row r="156" spans="1:7" customFormat="1" ht="13.7" customHeight="1">
      <c r="A156" s="378"/>
      <c r="B156" s="679" t="s">
        <v>318</v>
      </c>
      <c r="C156" s="325"/>
      <c r="D156" s="1910" t="s">
        <v>1267</v>
      </c>
      <c r="E156" s="1910"/>
      <c r="F156" s="1910"/>
      <c r="G156" s="444"/>
    </row>
    <row r="157" spans="1:7" customFormat="1" ht="13.7" customHeight="1">
      <c r="A157" s="378"/>
      <c r="B157" s="378"/>
      <c r="C157" s="325"/>
      <c r="D157" s="1910"/>
      <c r="E157" s="1910"/>
      <c r="F157" s="1910"/>
      <c r="G157" s="444"/>
    </row>
    <row r="158" spans="1:7" customFormat="1" ht="13.7" customHeight="1">
      <c r="A158" s="378"/>
      <c r="B158" s="378"/>
      <c r="C158" s="325"/>
      <c r="D158" s="327"/>
      <c r="E158" s="325"/>
      <c r="F158" s="325"/>
      <c r="G158" s="444"/>
    </row>
    <row r="159" spans="1:7" customFormat="1" ht="13.7" customHeight="1">
      <c r="A159" s="378"/>
      <c r="B159" s="679" t="s">
        <v>318</v>
      </c>
      <c r="C159" s="325"/>
      <c r="D159" s="1853" t="s">
        <v>1268</v>
      </c>
      <c r="E159" s="1853"/>
      <c r="F159" s="1853"/>
      <c r="G159" s="444"/>
    </row>
    <row r="160" spans="1:7" customFormat="1" ht="13.7" customHeight="1">
      <c r="A160" s="378"/>
      <c r="B160" s="378"/>
      <c r="C160" s="325"/>
      <c r="D160" s="1853"/>
      <c r="E160" s="1853"/>
      <c r="F160" s="1853"/>
      <c r="G160" s="444"/>
    </row>
    <row r="161" spans="1:7" customFormat="1" ht="13.7" customHeight="1">
      <c r="A161" s="378"/>
      <c r="B161" s="378"/>
      <c r="C161" s="325"/>
      <c r="D161" s="1853"/>
      <c r="E161" s="1853"/>
      <c r="F161" s="1853"/>
      <c r="G161" s="444"/>
    </row>
    <row r="162" spans="1:7" customFormat="1" ht="13.7" customHeight="1">
      <c r="A162" s="378"/>
      <c r="B162" s="378"/>
      <c r="C162" s="325"/>
      <c r="D162" s="1853"/>
      <c r="E162" s="1853"/>
      <c r="F162" s="1853"/>
      <c r="G162" s="444"/>
    </row>
    <row r="163" spans="1:7" customFormat="1" ht="13.7" customHeight="1">
      <c r="A163" s="132"/>
      <c r="B163" s="676"/>
      <c r="C163" s="10"/>
      <c r="D163" s="151"/>
      <c r="E163" s="151"/>
      <c r="F163" s="151"/>
      <c r="G163" s="149"/>
    </row>
    <row r="164" spans="1:7" customFormat="1" ht="13.7" customHeight="1">
      <c r="A164" s="132"/>
      <c r="B164" s="679" t="s">
        <v>318</v>
      </c>
      <c r="C164" s="10"/>
      <c r="D164" s="1898" t="s">
        <v>1269</v>
      </c>
      <c r="E164" s="1898"/>
      <c r="F164" s="1898"/>
      <c r="G164" s="149"/>
    </row>
    <row r="165" spans="1:7" customFormat="1" ht="13.7" customHeight="1">
      <c r="A165" s="132"/>
      <c r="B165" s="676"/>
      <c r="C165" s="10"/>
      <c r="D165" s="1898"/>
      <c r="E165" s="1898"/>
      <c r="F165" s="1898"/>
      <c r="G165" s="149"/>
    </row>
    <row r="166" spans="1:7" customFormat="1" ht="13.7" customHeight="1">
      <c r="A166" s="132"/>
      <c r="B166" s="676"/>
      <c r="C166" s="10"/>
      <c r="D166" s="1898"/>
      <c r="E166" s="1898"/>
      <c r="F166" s="1898"/>
      <c r="G166" s="149"/>
    </row>
    <row r="167" spans="1:7" customFormat="1" ht="13.7" customHeight="1">
      <c r="A167" s="23"/>
      <c r="B167" s="675"/>
      <c r="C167" s="10"/>
      <c r="D167" s="7"/>
      <c r="E167" s="151"/>
      <c r="F167" s="151"/>
      <c r="G167" s="149"/>
    </row>
    <row r="168" spans="1:7" ht="13.15">
      <c r="A168" s="1876" t="s">
        <v>1163</v>
      </c>
      <c r="B168" s="1876"/>
      <c r="C168" s="1876"/>
      <c r="D168" s="1876"/>
      <c r="E168" s="1876"/>
      <c r="F168" s="1876"/>
      <c r="G168" s="1876"/>
    </row>
    <row r="169" spans="1:7" ht="12" customHeight="1">
      <c r="D169" s="135"/>
      <c r="E169" s="135"/>
      <c r="F169" s="135"/>
    </row>
    <row r="170" spans="1:7">
      <c r="B170" s="1872" t="s">
        <v>472</v>
      </c>
      <c r="C170" s="1872"/>
      <c r="D170" s="1872"/>
      <c r="E170" s="1872"/>
      <c r="F170" s="1872"/>
    </row>
    <row r="171" spans="1:7" ht="12" customHeight="1">
      <c r="A171" s="254"/>
      <c r="B171" s="673"/>
      <c r="C171" s="254"/>
    </row>
    <row r="172" spans="1:7" ht="13.15">
      <c r="A172" s="1876" t="s">
        <v>1164</v>
      </c>
      <c r="B172" s="1876"/>
      <c r="C172" s="1876"/>
      <c r="D172" s="1876"/>
      <c r="E172" s="1876"/>
      <c r="F172" s="1876"/>
      <c r="G172" s="1876"/>
    </row>
    <row r="173" spans="1:7" ht="12" customHeight="1">
      <c r="A173" s="263"/>
      <c r="B173" s="263"/>
      <c r="C173" s="264"/>
      <c r="D173" s="57"/>
      <c r="E173" s="49"/>
      <c r="F173" s="57"/>
      <c r="G173" s="57"/>
    </row>
    <row r="174" spans="1:7" ht="13.15" customHeight="1">
      <c r="A174" s="263"/>
      <c r="B174" s="263"/>
      <c r="C174" s="264"/>
      <c r="D174" s="1912" t="s">
        <v>1272</v>
      </c>
      <c r="E174" s="1912"/>
      <c r="F174" s="1912"/>
      <c r="G174" s="57"/>
    </row>
    <row r="175" spans="1:7" ht="13.15">
      <c r="A175" s="263"/>
      <c r="B175" s="263"/>
      <c r="C175" s="264"/>
      <c r="D175" s="1912"/>
      <c r="E175" s="1912"/>
      <c r="F175" s="1912"/>
      <c r="G175" s="57"/>
    </row>
    <row r="176" spans="1:7" s="719" customFormat="1" ht="13.15">
      <c r="A176" s="721"/>
      <c r="B176" s="721"/>
      <c r="C176" s="264"/>
      <c r="D176" s="1913" t="s">
        <v>1273</v>
      </c>
      <c r="E176" s="1913"/>
      <c r="F176" s="1913"/>
      <c r="G176" s="57"/>
    </row>
    <row r="177" spans="1:7" ht="12" customHeight="1">
      <c r="A177" s="263"/>
      <c r="B177" s="263"/>
      <c r="C177" s="264"/>
      <c r="D177" s="57"/>
      <c r="E177" s="49"/>
      <c r="F177" s="57"/>
      <c r="G177" s="57"/>
    </row>
    <row r="178" spans="1:7" ht="13.15">
      <c r="A178" s="260"/>
      <c r="B178" s="679" t="s">
        <v>318</v>
      </c>
      <c r="C178" s="264"/>
      <c r="D178" s="1911" t="s">
        <v>1271</v>
      </c>
      <c r="E178" s="1911"/>
      <c r="F178" s="1911"/>
      <c r="G178" s="57"/>
    </row>
    <row r="179" spans="1:7" ht="13.15">
      <c r="A179" s="260"/>
      <c r="B179" s="260"/>
      <c r="C179" s="264"/>
      <c r="D179" s="1911"/>
      <c r="E179" s="1911"/>
      <c r="F179" s="1911"/>
      <c r="G179" s="57"/>
    </row>
    <row r="180" spans="1:7" ht="13.15">
      <c r="A180" s="260"/>
      <c r="B180" s="260"/>
      <c r="C180" s="264"/>
      <c r="D180" s="1911"/>
      <c r="E180" s="1911"/>
      <c r="F180" s="1911"/>
      <c r="G180" s="57"/>
    </row>
    <row r="181" spans="1:7">
      <c r="A181" s="264"/>
      <c r="B181" s="264"/>
      <c r="C181" s="264"/>
      <c r="D181" s="1911"/>
      <c r="E181" s="1911"/>
      <c r="F181" s="1911"/>
    </row>
    <row r="182" spans="1:7">
      <c r="A182" s="264"/>
      <c r="B182" s="264"/>
      <c r="C182" s="264"/>
      <c r="D182" s="404"/>
      <c r="E182" s="57"/>
      <c r="F182" s="57"/>
    </row>
    <row r="183" spans="1:7">
      <c r="A183" s="264"/>
      <c r="B183" s="264"/>
      <c r="C183" s="264"/>
      <c r="D183" s="1915" t="s">
        <v>1180</v>
      </c>
      <c r="E183" s="1915"/>
      <c r="F183" s="1915"/>
    </row>
    <row r="184" spans="1:7">
      <c r="A184" s="264"/>
      <c r="B184" s="264"/>
      <c r="C184" s="264"/>
      <c r="D184" s="1915"/>
      <c r="E184" s="1915"/>
      <c r="F184" s="1915"/>
    </row>
    <row r="185" spans="1:7" s="682" customFormat="1">
      <c r="A185" s="264"/>
      <c r="B185" s="264"/>
      <c r="C185" s="264"/>
      <c r="D185" s="696"/>
      <c r="E185" s="696"/>
      <c r="F185" s="696"/>
      <c r="G185" s="7"/>
    </row>
    <row r="186" spans="1:7" s="677" customFormat="1" ht="13.15">
      <c r="A186" s="260"/>
      <c r="B186" s="679" t="s">
        <v>318</v>
      </c>
      <c r="C186" s="557"/>
      <c r="D186" s="1850" t="s">
        <v>1270</v>
      </c>
      <c r="E186" s="1850"/>
      <c r="F186" s="1850"/>
      <c r="G186" s="678"/>
    </row>
    <row r="187" spans="1:7" s="677" customFormat="1" ht="14.45" customHeight="1">
      <c r="A187" s="260"/>
      <c r="C187" s="557"/>
      <c r="D187" s="1850"/>
      <c r="E187" s="1850"/>
      <c r="F187" s="1850"/>
      <c r="G187" s="678"/>
    </row>
    <row r="188" spans="1:7" s="677" customFormat="1" ht="13.15">
      <c r="A188" s="260"/>
      <c r="B188" s="697"/>
      <c r="C188" s="557"/>
      <c r="D188" s="1850"/>
      <c r="E188" s="1850"/>
      <c r="F188" s="1850"/>
      <c r="G188" s="678"/>
    </row>
    <row r="189" spans="1:7" s="677" customFormat="1" ht="13.15">
      <c r="A189" s="260"/>
      <c r="B189" s="697"/>
      <c r="C189" s="557"/>
      <c r="D189" s="1850"/>
      <c r="E189" s="1850"/>
      <c r="F189" s="1850"/>
      <c r="G189" s="678"/>
    </row>
    <row r="190" spans="1:7" s="682" customFormat="1">
      <c r="A190" s="264"/>
      <c r="B190" s="264"/>
      <c r="C190" s="264"/>
      <c r="D190" s="696"/>
      <c r="E190" s="696"/>
      <c r="F190" s="696"/>
      <c r="G190" s="7"/>
    </row>
    <row r="191" spans="1:7" ht="13.15">
      <c r="A191" s="1876" t="s">
        <v>1165</v>
      </c>
      <c r="B191" s="1876"/>
      <c r="C191" s="1876"/>
      <c r="D191" s="1876"/>
      <c r="E191" s="1876"/>
      <c r="F191" s="1876"/>
      <c r="G191" s="1876"/>
    </row>
    <row r="192" spans="1:7" ht="12" customHeight="1">
      <c r="D192" s="135"/>
      <c r="E192" s="135"/>
      <c r="F192" s="135"/>
    </row>
    <row r="193" spans="1:6" ht="13.15">
      <c r="C193" s="261"/>
      <c r="D193" s="1914" t="s">
        <v>214</v>
      </c>
      <c r="E193" s="1914"/>
      <c r="F193" s="1914"/>
    </row>
    <row r="194" spans="1:6" ht="13.15">
      <c r="A194" s="254"/>
      <c r="B194" s="673"/>
      <c r="C194" s="254"/>
      <c r="D194" s="1882" t="s">
        <v>1294</v>
      </c>
      <c r="E194" s="1883"/>
      <c r="F194" s="1883"/>
    </row>
    <row r="195" spans="1:6" ht="12" customHeight="1">
      <c r="A195" s="23"/>
      <c r="B195" s="675"/>
      <c r="C195" s="23"/>
    </row>
    <row r="196" spans="1:6" ht="13.15" customHeight="1">
      <c r="A196" s="23"/>
      <c r="C196" s="23"/>
      <c r="D196" s="1874" t="s">
        <v>581</v>
      </c>
      <c r="E196" s="1874"/>
      <c r="F196" s="1874"/>
    </row>
    <row r="197" spans="1:6" ht="13.15">
      <c r="A197" s="260"/>
      <c r="B197" s="679" t="s">
        <v>318</v>
      </c>
      <c r="D197" s="1850" t="s">
        <v>1288</v>
      </c>
      <c r="E197" s="1850"/>
      <c r="F197" s="1850"/>
    </row>
    <row r="198" spans="1:6" ht="13.15">
      <c r="A198" s="260"/>
      <c r="B198" s="260"/>
      <c r="D198" s="1850"/>
      <c r="E198" s="1850"/>
      <c r="F198" s="1850"/>
    </row>
    <row r="199" spans="1:6"/>
    <row r="200" spans="1:6" ht="13.15">
      <c r="A200" s="260"/>
      <c r="B200" s="679" t="s">
        <v>318</v>
      </c>
      <c r="D200" s="1850" t="s">
        <v>1289</v>
      </c>
      <c r="E200" s="1850"/>
      <c r="F200" s="1850"/>
    </row>
    <row r="201" spans="1:6" ht="13.15">
      <c r="A201" s="260"/>
      <c r="B201" s="260"/>
      <c r="D201" s="1850"/>
      <c r="E201" s="1850"/>
      <c r="F201" s="1850"/>
    </row>
    <row r="202" spans="1:6" ht="13.15">
      <c r="A202" s="260"/>
      <c r="B202" s="260"/>
      <c r="D202" s="1850"/>
      <c r="E202" s="1850"/>
      <c r="F202" s="1850"/>
    </row>
    <row r="203" spans="1:6" ht="5.0999999999999996" customHeight="1">
      <c r="A203" s="260"/>
      <c r="B203" s="260"/>
      <c r="D203" s="151"/>
      <c r="E203" s="135"/>
      <c r="F203" s="135"/>
    </row>
    <row r="204" spans="1:6" ht="13.15">
      <c r="A204" s="260"/>
      <c r="B204" s="260"/>
      <c r="D204" s="1850" t="s">
        <v>1290</v>
      </c>
      <c r="E204" s="1850"/>
      <c r="F204" s="1850"/>
    </row>
    <row r="205" spans="1:6" ht="13.15">
      <c r="A205" s="260"/>
      <c r="B205" s="260"/>
      <c r="D205" s="1850"/>
      <c r="E205" s="1850"/>
      <c r="F205" s="1850"/>
    </row>
    <row r="206" spans="1:6" ht="13.15">
      <c r="A206" s="260"/>
      <c r="B206" s="260"/>
      <c r="D206" s="1850"/>
      <c r="E206" s="1850"/>
      <c r="F206" s="1850"/>
    </row>
    <row r="207" spans="1:6" ht="13.15">
      <c r="A207" s="260"/>
      <c r="B207" s="260"/>
      <c r="D207" s="1850"/>
      <c r="E207" s="1850"/>
      <c r="F207" s="1850"/>
    </row>
    <row r="208" spans="1:6" ht="13.15">
      <c r="A208" s="260"/>
      <c r="B208" s="260"/>
      <c r="D208" s="1850"/>
      <c r="E208" s="1850"/>
      <c r="F208" s="1850"/>
    </row>
    <row r="209" spans="1:7" ht="13.15">
      <c r="A209" s="260"/>
      <c r="B209" s="260"/>
      <c r="D209" s="135"/>
      <c r="E209" s="135"/>
      <c r="F209" s="135"/>
    </row>
    <row r="210" spans="1:7" ht="13.15">
      <c r="A210" s="260"/>
      <c r="B210" s="679" t="s">
        <v>318</v>
      </c>
      <c r="D210" s="1871" t="s">
        <v>1291</v>
      </c>
      <c r="E210" s="1871"/>
      <c r="F210" s="1871"/>
    </row>
    <row r="211" spans="1:7" ht="13.15">
      <c r="A211" s="260"/>
      <c r="B211" s="260"/>
      <c r="D211" s="1871"/>
      <c r="E211" s="1871"/>
      <c r="F211" s="1871"/>
    </row>
    <row r="212" spans="1:7" ht="13.15">
      <c r="A212" s="260"/>
      <c r="B212" s="260"/>
      <c r="D212" s="1872" t="s">
        <v>966</v>
      </c>
      <c r="E212" s="1872"/>
      <c r="F212" s="1872"/>
    </row>
    <row r="213" spans="1:7" ht="13.15">
      <c r="A213" s="260"/>
      <c r="B213" s="260"/>
      <c r="D213" s="135"/>
      <c r="E213" s="135"/>
      <c r="F213" s="135"/>
    </row>
    <row r="214" spans="1:7" ht="14.45" customHeight="1">
      <c r="A214" s="260"/>
      <c r="B214" s="679" t="s">
        <v>318</v>
      </c>
      <c r="D214" s="1871" t="s">
        <v>1293</v>
      </c>
      <c r="E214" s="1871"/>
      <c r="F214" s="1871"/>
    </row>
    <row r="215" spans="1:7" ht="13.15">
      <c r="A215" s="260"/>
      <c r="B215" s="260"/>
      <c r="D215" s="1871"/>
      <c r="E215" s="1871"/>
      <c r="F215" s="1871"/>
    </row>
    <row r="216" spans="1:7" ht="13.15">
      <c r="A216" s="260"/>
      <c r="B216" s="260"/>
      <c r="D216" s="1871"/>
      <c r="E216" s="1871"/>
      <c r="F216" s="1871"/>
    </row>
    <row r="217" spans="1:7" ht="13.15">
      <c r="A217" s="260"/>
      <c r="B217" s="260"/>
      <c r="D217" s="1871"/>
      <c r="E217" s="1871"/>
      <c r="F217" s="1871"/>
    </row>
    <row r="218" spans="1:7" ht="13.15">
      <c r="A218" s="260"/>
      <c r="B218" s="260"/>
      <c r="D218" s="1871"/>
      <c r="E218" s="1871"/>
      <c r="F218" s="1871"/>
    </row>
    <row r="219" spans="1:7">
      <c r="D219" s="135"/>
      <c r="E219" s="135"/>
      <c r="F219" s="135"/>
    </row>
    <row r="220" spans="1:7" ht="13.15">
      <c r="A220" s="260"/>
      <c r="B220" s="679" t="s">
        <v>318</v>
      </c>
      <c r="D220" s="1850" t="s">
        <v>1292</v>
      </c>
      <c r="E220" s="1850"/>
      <c r="F220" s="1850"/>
    </row>
    <row r="221" spans="1:7" ht="13.15">
      <c r="A221" s="260"/>
      <c r="B221" s="260"/>
      <c r="D221" s="1850"/>
      <c r="E221" s="1850"/>
      <c r="F221" s="1850"/>
    </row>
    <row r="222" spans="1:7">
      <c r="D222" s="29"/>
    </row>
    <row r="223" spans="1:7" ht="13.15">
      <c r="A223" s="1876" t="s">
        <v>1166</v>
      </c>
      <c r="B223" s="1876"/>
      <c r="C223" s="1876"/>
      <c r="D223" s="1876"/>
      <c r="E223" s="1876"/>
      <c r="F223" s="1876"/>
      <c r="G223" s="1876"/>
    </row>
    <row r="224" spans="1:7">
      <c r="D224" s="29"/>
    </row>
    <row r="225" spans="1:6" ht="13.15">
      <c r="C225" s="261"/>
      <c r="D225" s="1874" t="s">
        <v>1295</v>
      </c>
      <c r="E225" s="1874"/>
      <c r="F225" s="1874"/>
    </row>
    <row r="226" spans="1:6" ht="13.15">
      <c r="A226" s="254"/>
      <c r="B226" s="673"/>
      <c r="C226" s="254"/>
      <c r="D226" s="135"/>
      <c r="E226" s="135"/>
      <c r="F226" s="135"/>
    </row>
    <row r="227" spans="1:6" ht="13.15">
      <c r="A227" s="259"/>
      <c r="B227" s="259"/>
      <c r="C227" s="259"/>
      <c r="D227" s="1874" t="s">
        <v>277</v>
      </c>
      <c r="E227" s="1874"/>
      <c r="F227" s="1874"/>
    </row>
    <row r="228" spans="1:6" ht="13.15">
      <c r="A228" s="260"/>
      <c r="B228" s="679" t="s">
        <v>318</v>
      </c>
      <c r="D228" s="1924" t="s">
        <v>1296</v>
      </c>
      <c r="E228" s="1924"/>
      <c r="F228" s="1924"/>
    </row>
    <row r="229" spans="1:6" ht="13.15">
      <c r="A229" s="260"/>
      <c r="B229" s="260"/>
      <c r="D229" s="1924"/>
      <c r="E229" s="1924"/>
      <c r="F229" s="1924"/>
    </row>
    <row r="230" spans="1:6">
      <c r="D230" s="135"/>
      <c r="E230" s="135"/>
      <c r="F230" s="135"/>
    </row>
    <row r="231" spans="1:6" ht="14.45" customHeight="1">
      <c r="A231" s="260"/>
      <c r="B231" s="679" t="s">
        <v>318</v>
      </c>
      <c r="D231" s="1871" t="s">
        <v>1297</v>
      </c>
      <c r="E231" s="1871"/>
      <c r="F231" s="1871"/>
    </row>
    <row r="232" spans="1:6">
      <c r="D232" s="1871"/>
      <c r="E232" s="1871"/>
      <c r="F232" s="1871"/>
    </row>
    <row r="233" spans="1:6" ht="13.15">
      <c r="D233" s="1883" t="s">
        <v>957</v>
      </c>
      <c r="E233" s="1883"/>
      <c r="F233" s="1883"/>
    </row>
    <row r="234" spans="1:6">
      <c r="D234" s="135"/>
      <c r="E234" s="135"/>
      <c r="F234" s="135"/>
    </row>
    <row r="235" spans="1:6" ht="14.45" customHeight="1">
      <c r="A235" s="260"/>
      <c r="B235" s="679" t="s">
        <v>318</v>
      </c>
      <c r="D235" s="1871" t="s">
        <v>1299</v>
      </c>
      <c r="E235" s="1871"/>
      <c r="F235" s="1871"/>
    </row>
    <row r="236" spans="1:6">
      <c r="D236" s="1871"/>
      <c r="E236" s="1871"/>
      <c r="F236" s="1871"/>
    </row>
    <row r="237" spans="1:6">
      <c r="D237" s="1871"/>
      <c r="E237" s="1871"/>
      <c r="F237" s="1871"/>
    </row>
    <row r="238" spans="1:6">
      <c r="D238" s="1871"/>
      <c r="E238" s="1871"/>
      <c r="F238" s="1871"/>
    </row>
    <row r="239" spans="1:6">
      <c r="D239" s="1871"/>
      <c r="E239" s="1871"/>
      <c r="F239" s="1871"/>
    </row>
    <row r="240" spans="1:6">
      <c r="D240" s="135"/>
      <c r="E240" s="135"/>
      <c r="F240" s="135"/>
    </row>
    <row r="241" spans="1:7" ht="13.15">
      <c r="A241" s="260"/>
      <c r="B241" s="679" t="s">
        <v>318</v>
      </c>
      <c r="D241" s="1850" t="s">
        <v>1298</v>
      </c>
      <c r="E241" s="1850"/>
      <c r="F241" s="1850"/>
    </row>
    <row r="242" spans="1:7">
      <c r="D242" s="1850"/>
      <c r="E242" s="1850"/>
      <c r="F242" s="1850"/>
    </row>
    <row r="243" spans="1:7">
      <c r="D243" s="1850"/>
      <c r="E243" s="1850"/>
      <c r="F243" s="1850"/>
    </row>
    <row r="244" spans="1:7">
      <c r="D244" s="262"/>
      <c r="E244" s="135"/>
      <c r="F244" s="135"/>
    </row>
    <row r="245" spans="1:7" ht="13.15">
      <c r="A245" s="1876" t="s">
        <v>1167</v>
      </c>
      <c r="B245" s="1876"/>
      <c r="C245" s="1876"/>
      <c r="D245" s="1876"/>
      <c r="E245" s="1876"/>
      <c r="F245" s="1876"/>
      <c r="G245" s="1876"/>
    </row>
    <row r="246" spans="1:7">
      <c r="D246" s="262"/>
      <c r="E246" s="135"/>
      <c r="F246" s="135"/>
    </row>
    <row r="247" spans="1:7" ht="13.15">
      <c r="C247" s="254"/>
      <c r="D247" s="1892" t="s">
        <v>1300</v>
      </c>
      <c r="E247" s="1892"/>
      <c r="F247" s="1892"/>
    </row>
    <row r="248" spans="1:7" ht="13.15">
      <c r="C248" s="254"/>
      <c r="D248" s="1892"/>
      <c r="E248" s="1892"/>
      <c r="F248" s="1892"/>
    </row>
    <row r="249" spans="1:7" ht="13.15">
      <c r="A249" s="259"/>
      <c r="B249" s="259"/>
      <c r="C249" s="259"/>
      <c r="D249" s="5"/>
      <c r="E249" s="6"/>
      <c r="F249" s="6"/>
    </row>
    <row r="250" spans="1:7" ht="13.15">
      <c r="C250" s="259"/>
      <c r="D250" s="1874" t="s">
        <v>215</v>
      </c>
      <c r="E250" s="1874"/>
      <c r="F250" s="1874"/>
    </row>
    <row r="251" spans="1:7" ht="15.75" customHeight="1">
      <c r="A251" s="260"/>
      <c r="B251" s="260"/>
      <c r="D251" s="1880" t="s">
        <v>1301</v>
      </c>
      <c r="E251" s="1880"/>
      <c r="F251" s="1880"/>
    </row>
    <row r="252" spans="1:7">
      <c r="E252" s="135"/>
      <c r="F252" s="135"/>
    </row>
    <row r="253" spans="1:7" ht="13.15">
      <c r="A253" s="260"/>
      <c r="B253" s="679" t="s">
        <v>318</v>
      </c>
      <c r="D253" s="1850" t="s">
        <v>1302</v>
      </c>
      <c r="E253" s="1850"/>
      <c r="F253" s="1850"/>
    </row>
    <row r="254" spans="1:7" ht="13.15">
      <c r="A254" s="260"/>
      <c r="B254" s="260"/>
      <c r="D254" s="1850"/>
      <c r="E254" s="1850"/>
      <c r="F254" s="1850"/>
    </row>
    <row r="255" spans="1:7">
      <c r="D255" s="135"/>
      <c r="E255" s="135"/>
      <c r="F255" s="135"/>
    </row>
    <row r="256" spans="1:7" ht="13.15">
      <c r="A256" s="260"/>
      <c r="B256" s="679" t="s">
        <v>318</v>
      </c>
      <c r="D256" s="1871" t="s">
        <v>1303</v>
      </c>
      <c r="E256" s="1871"/>
      <c r="F256" s="1871"/>
    </row>
    <row r="257" spans="1:7" ht="13.15">
      <c r="A257" s="260"/>
      <c r="B257" s="260"/>
      <c r="D257" s="1871"/>
      <c r="E257" s="1871"/>
      <c r="F257" s="1871"/>
    </row>
    <row r="258" spans="1:7" ht="13.15">
      <c r="A258" s="260"/>
      <c r="B258" s="260"/>
      <c r="D258" s="1871"/>
      <c r="E258" s="1871"/>
      <c r="F258" s="1871"/>
    </row>
    <row r="259" spans="1:7">
      <c r="D259" s="135"/>
      <c r="E259" s="135"/>
      <c r="F259" s="135"/>
    </row>
    <row r="260" spans="1:7" ht="13.15">
      <c r="A260" s="260"/>
      <c r="B260" s="679" t="s">
        <v>318</v>
      </c>
      <c r="D260" s="1850" t="s">
        <v>1304</v>
      </c>
      <c r="E260" s="1850"/>
      <c r="F260" s="1850"/>
    </row>
    <row r="261" spans="1:7" ht="13.15">
      <c r="A261" s="260"/>
      <c r="B261" s="260"/>
      <c r="D261" s="1850"/>
      <c r="E261" s="1850"/>
      <c r="F261" s="1850"/>
    </row>
    <row r="262" spans="1:7" ht="13.15">
      <c r="A262" s="23"/>
      <c r="B262" s="675"/>
      <c r="E262" s="135"/>
      <c r="F262" s="135"/>
    </row>
    <row r="263" spans="1:7" ht="13.15">
      <c r="A263" s="1876" t="s">
        <v>1168</v>
      </c>
      <c r="B263" s="1876"/>
      <c r="C263" s="1876"/>
      <c r="D263" s="1876"/>
      <c r="E263" s="1876"/>
      <c r="F263" s="1876"/>
      <c r="G263" s="1876"/>
    </row>
    <row r="264" spans="1:7" ht="13.15">
      <c r="A264" s="23"/>
      <c r="B264" s="675"/>
      <c r="D264" s="135"/>
      <c r="E264" s="135"/>
      <c r="F264" s="135"/>
    </row>
    <row r="265" spans="1:7" ht="13.15">
      <c r="C265" s="23"/>
      <c r="D265" s="1874" t="s">
        <v>721</v>
      </c>
      <c r="E265" s="1874"/>
      <c r="F265" s="1874"/>
    </row>
    <row r="266" spans="1:7" ht="13.15">
      <c r="C266" s="23"/>
      <c r="D266" s="1875" t="s">
        <v>1305</v>
      </c>
      <c r="E266" s="1875"/>
      <c r="F266" s="1875"/>
    </row>
    <row r="267" spans="1:7" ht="13.15">
      <c r="C267" s="23"/>
      <c r="D267" s="258"/>
    </row>
    <row r="268" spans="1:7">
      <c r="A268" s="272"/>
      <c r="B268" s="679" t="s">
        <v>318</v>
      </c>
      <c r="D268" s="1875" t="s">
        <v>1306</v>
      </c>
      <c r="E268" s="1875"/>
      <c r="F268" s="1875"/>
    </row>
    <row r="269" spans="1:7" s="39" customFormat="1" ht="13.15">
      <c r="A269" s="403"/>
      <c r="B269" s="403"/>
      <c r="C269" s="272"/>
      <c r="D269" s="497"/>
      <c r="E269" s="498"/>
      <c r="F269" s="498"/>
      <c r="G269" s="130"/>
    </row>
    <row r="270" spans="1:7" s="39" customFormat="1" ht="13.15" customHeight="1">
      <c r="A270" s="272"/>
      <c r="B270" s="679" t="s">
        <v>318</v>
      </c>
      <c r="C270" s="272"/>
      <c r="D270" s="1925" t="s">
        <v>1307</v>
      </c>
      <c r="E270" s="1925"/>
      <c r="F270" s="1925"/>
      <c r="G270" s="130"/>
    </row>
    <row r="271" spans="1:7" s="39" customFormat="1" ht="13.15">
      <c r="A271" s="403"/>
      <c r="B271" s="403"/>
      <c r="C271" s="272"/>
      <c r="D271" s="1925"/>
      <c r="E271" s="1925"/>
      <c r="F271" s="1925"/>
      <c r="G271" s="130"/>
    </row>
    <row r="272" spans="1:7" s="39" customFormat="1" ht="13.15">
      <c r="A272" s="403"/>
      <c r="B272" s="403"/>
      <c r="C272" s="272"/>
      <c r="D272" s="1925"/>
      <c r="E272" s="1925"/>
      <c r="F272" s="1925"/>
      <c r="G272" s="130"/>
    </row>
    <row r="273" spans="1:7" s="39" customFormat="1" ht="13.15">
      <c r="A273" s="403"/>
      <c r="B273" s="403"/>
      <c r="C273" s="272"/>
      <c r="D273" s="1925"/>
      <c r="E273" s="1925"/>
      <c r="F273" s="1925"/>
      <c r="G273" s="130"/>
    </row>
    <row r="274" spans="1:7" s="39" customFormat="1" ht="13.15">
      <c r="A274" s="403"/>
      <c r="B274" s="403"/>
      <c r="C274" s="272"/>
      <c r="D274" s="1925"/>
      <c r="E274" s="1925"/>
      <c r="F274" s="1925"/>
      <c r="G274" s="130"/>
    </row>
    <row r="275" spans="1:7" s="39" customFormat="1" ht="13.15">
      <c r="A275" s="403"/>
      <c r="B275" s="403"/>
      <c r="C275" s="272"/>
      <c r="D275" s="497"/>
      <c r="E275" s="498"/>
      <c r="F275" s="498"/>
      <c r="G275" s="130"/>
    </row>
    <row r="276" spans="1:7" s="39" customFormat="1" ht="13.15" customHeight="1">
      <c r="A276" s="272"/>
      <c r="B276" s="679" t="s">
        <v>318</v>
      </c>
      <c r="C276" s="272"/>
      <c r="D276" s="1925" t="s">
        <v>1308</v>
      </c>
      <c r="E276" s="1925"/>
      <c r="F276" s="1925"/>
      <c r="G276" s="130"/>
    </row>
    <row r="277" spans="1:7" s="39" customFormat="1">
      <c r="A277" s="272"/>
      <c r="B277" s="272"/>
      <c r="C277" s="272"/>
      <c r="D277" s="1925"/>
      <c r="E277" s="1925"/>
      <c r="F277" s="1925"/>
      <c r="G277" s="130"/>
    </row>
    <row r="278" spans="1:7" s="39" customFormat="1" ht="13.15">
      <c r="A278" s="403"/>
      <c r="B278" s="403"/>
      <c r="C278" s="272"/>
      <c r="D278" s="497"/>
      <c r="E278" s="498"/>
      <c r="F278" s="498"/>
      <c r="G278" s="130"/>
    </row>
    <row r="279" spans="1:7">
      <c r="A279" s="272"/>
      <c r="B279" s="679" t="s">
        <v>318</v>
      </c>
      <c r="D279" s="1875" t="s">
        <v>1309</v>
      </c>
      <c r="E279" s="1875"/>
      <c r="F279" s="1875"/>
    </row>
    <row r="280" spans="1:7">
      <c r="E280" s="135"/>
      <c r="F280" s="135"/>
    </row>
    <row r="281" spans="1:7" ht="13.15">
      <c r="A281" s="260"/>
      <c r="B281" s="679" t="s">
        <v>318</v>
      </c>
      <c r="D281" s="1871" t="s">
        <v>1310</v>
      </c>
      <c r="E281" s="1871"/>
      <c r="F281" s="1871"/>
    </row>
    <row r="282" spans="1:7" ht="13.15">
      <c r="A282" s="260"/>
      <c r="B282" s="260"/>
      <c r="D282" s="1871"/>
      <c r="E282" s="1871"/>
      <c r="F282" s="1871"/>
    </row>
    <row r="283" spans="1:7" s="719" customFormat="1" ht="13.15">
      <c r="A283" s="714"/>
      <c r="B283" s="714"/>
      <c r="C283" s="731"/>
      <c r="D283" s="1871"/>
      <c r="E283" s="1871"/>
      <c r="F283" s="1871"/>
      <c r="G283" s="7"/>
    </row>
    <row r="284" spans="1:7" s="719" customFormat="1" ht="13.15">
      <c r="A284" s="714"/>
      <c r="B284" s="714"/>
      <c r="C284" s="731"/>
      <c r="D284" s="1871"/>
      <c r="E284" s="1871"/>
      <c r="F284" s="1871"/>
      <c r="G284" s="7"/>
    </row>
    <row r="285" spans="1:7" s="719" customFormat="1" ht="13.15">
      <c r="A285" s="714"/>
      <c r="B285" s="714"/>
      <c r="C285" s="731"/>
      <c r="D285" s="1871"/>
      <c r="E285" s="1871"/>
      <c r="F285" s="1871"/>
      <c r="G285" s="7"/>
    </row>
    <row r="286" spans="1:7" s="719" customFormat="1" ht="13.15">
      <c r="A286" s="714"/>
      <c r="B286" s="714"/>
      <c r="C286" s="731"/>
      <c r="D286" s="1871"/>
      <c r="E286" s="1871"/>
      <c r="F286" s="1871"/>
      <c r="G286" s="7"/>
    </row>
    <row r="287" spans="1:7" s="719" customFormat="1" ht="13.15">
      <c r="A287" s="714"/>
      <c r="B287" s="714"/>
      <c r="C287" s="731"/>
      <c r="D287" s="1871"/>
      <c r="E287" s="1871"/>
      <c r="F287" s="1871"/>
      <c r="G287" s="7"/>
    </row>
    <row r="288" spans="1:7" s="719" customFormat="1" ht="13.15">
      <c r="A288" s="714"/>
      <c r="B288" s="714"/>
      <c r="C288" s="731"/>
      <c r="D288" s="1871"/>
      <c r="E288" s="1871"/>
      <c r="F288" s="1871"/>
      <c r="G288" s="7"/>
    </row>
    <row r="289" spans="1:7" s="719" customFormat="1" ht="13.15">
      <c r="A289" s="714"/>
      <c r="B289" s="714"/>
      <c r="C289" s="731"/>
      <c r="D289" s="1871"/>
      <c r="E289" s="1871"/>
      <c r="F289" s="1871"/>
      <c r="G289" s="7"/>
    </row>
    <row r="290" spans="1:7" s="719" customFormat="1" ht="13.15">
      <c r="A290" s="714"/>
      <c r="B290" s="714"/>
      <c r="C290" s="731"/>
      <c r="D290" s="1871"/>
      <c r="E290" s="1871"/>
      <c r="F290" s="1871"/>
      <c r="G290" s="7"/>
    </row>
    <row r="291" spans="1:7" s="719" customFormat="1" ht="13.15">
      <c r="A291" s="714"/>
      <c r="B291" s="714"/>
      <c r="C291" s="731"/>
      <c r="D291" s="1871"/>
      <c r="E291" s="1871"/>
      <c r="F291" s="1871"/>
      <c r="G291" s="7"/>
    </row>
    <row r="292" spans="1:7" s="719" customFormat="1" ht="13.15">
      <c r="A292" s="714"/>
      <c r="B292" s="714"/>
      <c r="C292" s="731"/>
      <c r="D292" s="1871"/>
      <c r="E292" s="1871"/>
      <c r="F292" s="1871"/>
      <c r="G292" s="7"/>
    </row>
    <row r="293" spans="1:7" ht="13.15">
      <c r="A293" s="260"/>
      <c r="B293" s="260"/>
      <c r="D293" s="1871"/>
      <c r="E293" s="1871"/>
      <c r="F293" s="1871"/>
    </row>
    <row r="294" spans="1:7" ht="13.15">
      <c r="A294" s="260"/>
      <c r="B294" s="260"/>
      <c r="D294" s="1871"/>
      <c r="E294" s="1871"/>
      <c r="F294" s="1871"/>
    </row>
    <row r="295" spans="1:7" ht="13.15">
      <c r="A295" s="260"/>
      <c r="B295" s="260"/>
      <c r="D295" s="1871"/>
      <c r="E295" s="1871"/>
      <c r="F295" s="1871"/>
    </row>
    <row r="296" spans="1:7">
      <c r="D296" s="135"/>
      <c r="E296" s="135"/>
      <c r="F296" s="135"/>
    </row>
    <row r="297" spans="1:7" ht="13.15">
      <c r="A297" s="260"/>
      <c r="B297" s="679" t="s">
        <v>318</v>
      </c>
      <c r="D297" s="1871" t="s">
        <v>1311</v>
      </c>
      <c r="E297" s="1871"/>
      <c r="F297" s="1871"/>
    </row>
    <row r="298" spans="1:7">
      <c r="D298" s="1871"/>
      <c r="E298" s="1871"/>
      <c r="F298" s="1871"/>
    </row>
    <row r="299" spans="1:7">
      <c r="D299" s="1871"/>
      <c r="E299" s="1871"/>
      <c r="F299" s="1871"/>
    </row>
    <row r="300" spans="1:7">
      <c r="D300" s="1871"/>
      <c r="E300" s="1871"/>
      <c r="F300" s="1871"/>
    </row>
    <row r="301" spans="1:7">
      <c r="D301" s="1871"/>
      <c r="E301" s="1871"/>
      <c r="F301" s="1871"/>
    </row>
    <row r="302" spans="1:7">
      <c r="D302" s="1871"/>
      <c r="E302" s="1871"/>
      <c r="F302" s="1871"/>
    </row>
    <row r="303" spans="1:7">
      <c r="D303" s="1871"/>
      <c r="E303" s="1871"/>
      <c r="F303" s="1871"/>
    </row>
    <row r="304" spans="1:7">
      <c r="D304" s="1871"/>
      <c r="E304" s="1871"/>
      <c r="F304" s="1871"/>
    </row>
    <row r="305" spans="1:7">
      <c r="D305" s="1871"/>
      <c r="E305" s="1871"/>
      <c r="F305" s="1871"/>
    </row>
    <row r="306" spans="1:7">
      <c r="D306" s="135"/>
      <c r="E306" s="135"/>
      <c r="F306" s="135"/>
    </row>
    <row r="307" spans="1:7" ht="13.15">
      <c r="A307" s="260"/>
      <c r="B307" s="679" t="s">
        <v>318</v>
      </c>
      <c r="D307" s="1850" t="s">
        <v>1312</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19" customFormat="1">
      <c r="A313" s="731"/>
      <c r="B313" s="731"/>
      <c r="C313" s="731"/>
      <c r="D313" s="728"/>
      <c r="E313" s="728"/>
      <c r="F313" s="728"/>
    </row>
    <row r="314" spans="1:7" ht="13.5" thickBot="1">
      <c r="D314" s="1921" t="s">
        <v>1061</v>
      </c>
      <c r="E314" s="1921"/>
      <c r="F314" s="1921"/>
      <c r="G314" s="12"/>
    </row>
    <row r="315" spans="1:7" s="719" customFormat="1" ht="13.15" thickTop="1">
      <c r="A315" s="731"/>
      <c r="B315" s="731"/>
      <c r="C315" s="731"/>
      <c r="D315" s="1922" t="s">
        <v>1313</v>
      </c>
      <c r="E315" s="1922"/>
      <c r="F315" s="1922"/>
    </row>
    <row r="316" spans="1:7">
      <c r="A316" s="325"/>
      <c r="B316" s="325"/>
      <c r="C316" s="325"/>
      <c r="D316" s="467"/>
      <c r="E316" s="467"/>
      <c r="F316" s="135"/>
      <c r="G316" s="12"/>
    </row>
    <row r="317" spans="1:7" ht="13.15">
      <c r="A317" s="260"/>
      <c r="B317" s="679" t="s">
        <v>318</v>
      </c>
      <c r="C317" s="325"/>
      <c r="D317" s="1923" t="s">
        <v>1314</v>
      </c>
      <c r="E317" s="1923"/>
      <c r="F317" s="1923"/>
      <c r="G317" s="12"/>
    </row>
    <row r="318" spans="1:7">
      <c r="A318" s="325"/>
      <c r="B318" s="325"/>
      <c r="C318" s="325"/>
      <c r="D318" s="467"/>
      <c r="E318" s="467"/>
      <c r="F318" s="135"/>
      <c r="G318" s="12"/>
    </row>
    <row r="319" spans="1:7">
      <c r="A319" s="325"/>
      <c r="B319" s="679" t="s">
        <v>318</v>
      </c>
      <c r="C319" s="325"/>
      <c r="D319" s="1907" t="s">
        <v>1315</v>
      </c>
      <c r="E319" s="1907"/>
      <c r="F319" s="1907"/>
      <c r="G319" s="12"/>
    </row>
    <row r="320" spans="1:7">
      <c r="A320" s="325"/>
      <c r="B320" s="325"/>
      <c r="C320" s="325"/>
      <c r="D320" s="1907"/>
      <c r="E320" s="1907"/>
      <c r="F320" s="1907"/>
      <c r="G320" s="12"/>
    </row>
    <row r="321" spans="1:7">
      <c r="A321" s="325"/>
      <c r="B321" s="325"/>
      <c r="C321" s="325"/>
      <c r="D321" s="1907"/>
      <c r="E321" s="1907"/>
      <c r="F321" s="1907"/>
      <c r="G321" s="12"/>
    </row>
    <row r="322" spans="1:7">
      <c r="A322" s="325"/>
      <c r="B322" s="325"/>
      <c r="C322" s="325"/>
      <c r="D322" s="1907"/>
      <c r="E322" s="1907"/>
      <c r="F322" s="1907"/>
      <c r="G322" s="12"/>
    </row>
    <row r="323" spans="1:7" s="719" customFormat="1">
      <c r="A323" s="325"/>
      <c r="B323" s="325"/>
      <c r="C323" s="325"/>
      <c r="D323" s="1907"/>
      <c r="E323" s="1907"/>
      <c r="F323" s="1907"/>
    </row>
    <row r="324" spans="1:7" s="719" customFormat="1">
      <c r="A324" s="325"/>
      <c r="B324" s="325"/>
      <c r="C324" s="325"/>
      <c r="D324" s="1907"/>
      <c r="E324" s="1907"/>
      <c r="F324" s="1907"/>
    </row>
    <row r="325" spans="1:7" s="719" customFormat="1">
      <c r="A325" s="325"/>
      <c r="B325" s="325"/>
      <c r="C325" s="325"/>
      <c r="D325" s="1907"/>
      <c r="E325" s="1907"/>
      <c r="F325" s="1907"/>
    </row>
    <row r="326" spans="1:7" s="719" customFormat="1">
      <c r="A326" s="325"/>
      <c r="B326" s="325"/>
      <c r="C326" s="325"/>
      <c r="D326" s="1907"/>
      <c r="E326" s="1907"/>
      <c r="F326" s="1907"/>
    </row>
    <row r="327" spans="1:7">
      <c r="A327" s="325"/>
      <c r="B327" s="325"/>
      <c r="C327" s="325"/>
      <c r="D327" s="1907"/>
      <c r="E327" s="1907"/>
      <c r="F327" s="1907"/>
      <c r="G327" s="12"/>
    </row>
    <row r="328" spans="1:7">
      <c r="A328" s="325"/>
      <c r="B328" s="325"/>
      <c r="C328" s="325"/>
      <c r="D328" s="1907"/>
      <c r="E328" s="1907"/>
      <c r="F328" s="1907"/>
      <c r="G328" s="12"/>
    </row>
    <row r="329" spans="1:7">
      <c r="A329" s="325"/>
      <c r="B329" s="325"/>
      <c r="C329" s="325"/>
      <c r="D329" s="1907"/>
      <c r="E329" s="1907"/>
      <c r="F329" s="1907"/>
      <c r="G329" s="12"/>
    </row>
    <row r="330" spans="1:7">
      <c r="A330" s="325"/>
      <c r="B330" s="325"/>
      <c r="C330" s="325"/>
      <c r="D330" s="12"/>
      <c r="E330" s="467"/>
      <c r="F330" s="135"/>
      <c r="G330" s="12"/>
    </row>
    <row r="331" spans="1:7" ht="13.15">
      <c r="A331" s="260"/>
      <c r="B331" s="679" t="s">
        <v>318</v>
      </c>
      <c r="C331" s="325"/>
      <c r="D331" s="1926" t="s">
        <v>1316</v>
      </c>
      <c r="E331" s="1926"/>
      <c r="F331" s="1926"/>
      <c r="G331" s="12"/>
    </row>
    <row r="332" spans="1:7">
      <c r="A332" s="325"/>
      <c r="B332" s="325"/>
      <c r="C332" s="325"/>
      <c r="D332" s="1926"/>
      <c r="E332" s="1926"/>
      <c r="F332" s="1926"/>
      <c r="G332" s="12"/>
    </row>
    <row r="333" spans="1:7">
      <c r="A333" s="325"/>
      <c r="B333" s="325"/>
      <c r="C333" s="325"/>
      <c r="D333" s="1926"/>
      <c r="E333" s="1926"/>
      <c r="F333" s="1926"/>
      <c r="G333" s="12"/>
    </row>
    <row r="334" spans="1:7">
      <c r="A334" s="325"/>
      <c r="B334" s="325"/>
      <c r="C334" s="325"/>
      <c r="D334" s="1926"/>
      <c r="E334" s="1926"/>
      <c r="F334" s="1926"/>
      <c r="G334" s="12"/>
    </row>
    <row r="335" spans="1:7">
      <c r="A335" s="325"/>
      <c r="B335" s="325"/>
      <c r="C335" s="325"/>
      <c r="D335" s="505"/>
      <c r="E335" s="467"/>
      <c r="F335" s="135"/>
      <c r="G335" s="12"/>
    </row>
    <row r="336" spans="1:7">
      <c r="A336" s="325"/>
      <c r="B336" s="325"/>
      <c r="C336" s="325"/>
      <c r="D336" s="1926" t="s">
        <v>1317</v>
      </c>
      <c r="E336" s="1926"/>
      <c r="F336" s="1926"/>
      <c r="G336" s="12"/>
    </row>
    <row r="337" spans="1:7">
      <c r="A337" s="325"/>
      <c r="B337" s="325"/>
      <c r="C337" s="325"/>
      <c r="D337" s="1926"/>
      <c r="E337" s="1926"/>
      <c r="F337" s="1926"/>
      <c r="G337" s="12"/>
    </row>
    <row r="338" spans="1:7">
      <c r="A338" s="325"/>
      <c r="B338" s="325"/>
      <c r="C338" s="325"/>
      <c r="D338" s="1926"/>
      <c r="E338" s="1926"/>
      <c r="F338" s="1926"/>
      <c r="G338" s="12"/>
    </row>
    <row r="339" spans="1:7">
      <c r="A339" s="325"/>
      <c r="B339" s="325"/>
      <c r="C339" s="325"/>
      <c r="D339" s="1926"/>
      <c r="E339" s="1926"/>
      <c r="F339" s="1926"/>
      <c r="G339" s="12"/>
    </row>
    <row r="340" spans="1:7" ht="18" customHeight="1">
      <c r="A340" s="325"/>
      <c r="B340" s="325"/>
      <c r="C340" s="325"/>
      <c r="D340" s="1926"/>
      <c r="E340" s="1926"/>
      <c r="F340" s="1926"/>
      <c r="G340" s="12"/>
    </row>
    <row r="341" spans="1:7">
      <c r="A341" s="325"/>
      <c r="B341" s="325"/>
      <c r="C341" s="325"/>
      <c r="D341" s="1926"/>
      <c r="E341" s="1926"/>
      <c r="F341" s="1926"/>
      <c r="G341" s="12"/>
    </row>
    <row r="342" spans="1:7">
      <c r="A342" s="325"/>
      <c r="B342" s="325"/>
      <c r="C342" s="325"/>
      <c r="D342" s="1926"/>
      <c r="E342" s="1926"/>
      <c r="F342" s="1926"/>
      <c r="G342" s="12"/>
    </row>
    <row r="343" spans="1:7">
      <c r="A343" s="325"/>
      <c r="B343" s="325"/>
      <c r="C343" s="325"/>
      <c r="D343" s="1926"/>
      <c r="E343" s="1926"/>
      <c r="F343" s="1926"/>
      <c r="G343" s="12"/>
    </row>
    <row r="344" spans="1:7" ht="8.25" customHeight="1">
      <c r="A344" s="325"/>
      <c r="B344" s="325"/>
      <c r="C344" s="325"/>
      <c r="D344" s="1926"/>
      <c r="E344" s="1926"/>
      <c r="F344" s="1926"/>
      <c r="G344" s="12"/>
    </row>
    <row r="345" spans="1:7" ht="13.15" customHeight="1">
      <c r="A345" s="325"/>
      <c r="B345" s="325"/>
      <c r="C345" s="325"/>
      <c r="D345" s="1919" t="s">
        <v>1318</v>
      </c>
      <c r="E345" s="1919"/>
      <c r="F345" s="1919"/>
      <c r="G345" s="12"/>
    </row>
    <row r="346" spans="1:7">
      <c r="A346" s="325"/>
      <c r="B346" s="325"/>
      <c r="C346" s="325"/>
      <c r="D346" s="1919"/>
      <c r="E346" s="1919"/>
      <c r="F346" s="1919"/>
      <c r="G346" s="12"/>
    </row>
    <row r="347" spans="1:7">
      <c r="A347" s="325"/>
      <c r="B347" s="325"/>
      <c r="C347" s="325"/>
      <c r="D347" s="1919"/>
      <c r="E347" s="1919"/>
      <c r="F347" s="1919"/>
      <c r="G347" s="12"/>
    </row>
    <row r="348" spans="1:7" s="719" customFormat="1">
      <c r="A348" s="325"/>
      <c r="B348" s="325"/>
      <c r="C348" s="325"/>
      <c r="D348" s="1919"/>
      <c r="E348" s="1919"/>
      <c r="F348" s="1919"/>
    </row>
    <row r="349" spans="1:7" s="719" customFormat="1">
      <c r="A349" s="325"/>
      <c r="B349" s="325"/>
      <c r="C349" s="325"/>
      <c r="D349" s="1919"/>
      <c r="E349" s="1919"/>
      <c r="F349" s="1919"/>
    </row>
    <row r="350" spans="1:7" s="719" customFormat="1">
      <c r="A350" s="325"/>
      <c r="B350" s="325"/>
      <c r="C350" s="325"/>
      <c r="D350" s="1919"/>
      <c r="E350" s="1919"/>
      <c r="F350" s="1919"/>
    </row>
    <row r="351" spans="1:7" s="719" customFormat="1">
      <c r="A351" s="325"/>
      <c r="B351" s="325"/>
      <c r="C351" s="325"/>
      <c r="D351" s="1919"/>
      <c r="E351" s="1919"/>
      <c r="F351" s="1919"/>
    </row>
    <row r="352" spans="1:7" s="719" customFormat="1">
      <c r="A352" s="325"/>
      <c r="B352" s="325"/>
      <c r="C352" s="325"/>
      <c r="D352" s="1919"/>
      <c r="E352" s="1919"/>
      <c r="F352" s="1919"/>
    </row>
    <row r="353" spans="1:7">
      <c r="A353" s="325"/>
      <c r="B353" s="325"/>
      <c r="C353" s="325"/>
      <c r="D353" s="1919"/>
      <c r="E353" s="1919"/>
      <c r="F353" s="1919"/>
      <c r="G353" s="12"/>
    </row>
    <row r="354" spans="1:7">
      <c r="A354" s="325"/>
      <c r="B354" s="325"/>
      <c r="C354" s="325"/>
      <c r="D354" s="1919"/>
      <c r="E354" s="1919"/>
      <c r="F354" s="1919"/>
      <c r="G354" s="12"/>
    </row>
    <row r="355" spans="1:7">
      <c r="A355" s="325"/>
      <c r="B355" s="325"/>
      <c r="C355" s="325"/>
      <c r="D355" s="1919"/>
      <c r="E355" s="1919"/>
      <c r="F355" s="1919"/>
      <c r="G355" s="12"/>
    </row>
    <row r="356" spans="1:7">
      <c r="A356" s="325"/>
      <c r="B356" s="325"/>
      <c r="C356" s="325"/>
      <c r="D356" s="1919"/>
      <c r="E356" s="1919"/>
      <c r="F356" s="1919"/>
      <c r="G356" s="12"/>
    </row>
    <row r="357" spans="1:7">
      <c r="A357" s="325"/>
      <c r="B357" s="325"/>
      <c r="C357" s="507"/>
      <c r="D357" s="1919"/>
      <c r="E357" s="1919"/>
      <c r="F357" s="1919"/>
      <c r="G357" s="12"/>
    </row>
    <row r="358" spans="1:7">
      <c r="A358" s="325"/>
      <c r="B358" s="325"/>
      <c r="C358" s="507"/>
      <c r="D358" s="1919"/>
      <c r="E358" s="1919"/>
      <c r="F358" s="1919"/>
      <c r="G358" s="12"/>
    </row>
    <row r="359" spans="1:7">
      <c r="A359" s="325"/>
      <c r="B359" s="325"/>
      <c r="C359" s="325"/>
      <c r="D359" s="1919"/>
      <c r="E359" s="1919"/>
      <c r="F359" s="1919"/>
      <c r="G359" s="12"/>
    </row>
    <row r="360" spans="1:7">
      <c r="A360" s="325"/>
      <c r="B360" s="325"/>
      <c r="C360" s="507"/>
      <c r="D360" s="1919"/>
      <c r="E360" s="1919"/>
      <c r="F360" s="1919"/>
      <c r="G360" s="12"/>
    </row>
    <row r="361" spans="1:7">
      <c r="A361" s="325"/>
      <c r="B361" s="325"/>
      <c r="C361" s="507"/>
      <c r="D361" s="1919"/>
      <c r="E361" s="1919"/>
      <c r="F361" s="1919"/>
      <c r="G361" s="12"/>
    </row>
    <row r="362" spans="1:7">
      <c r="A362" s="325"/>
      <c r="B362" s="325"/>
      <c r="C362" s="507"/>
      <c r="D362" s="1919"/>
      <c r="E362" s="1919"/>
      <c r="F362" s="1919"/>
      <c r="G362" s="12"/>
    </row>
    <row r="363" spans="1:7">
      <c r="A363" s="325"/>
      <c r="B363" s="325"/>
      <c r="C363" s="325"/>
      <c r="D363" s="505"/>
      <c r="E363" s="467"/>
      <c r="F363" s="135"/>
      <c r="G363" s="12"/>
    </row>
    <row r="364" spans="1:7">
      <c r="A364" s="325"/>
      <c r="B364" s="679" t="s">
        <v>318</v>
      </c>
      <c r="C364" s="325"/>
      <c r="D364" s="1919" t="s">
        <v>1319</v>
      </c>
      <c r="E364" s="1919"/>
      <c r="F364" s="1919"/>
      <c r="G364" s="12"/>
    </row>
    <row r="365" spans="1:7">
      <c r="A365" s="325"/>
      <c r="B365" s="325"/>
      <c r="C365" s="325"/>
      <c r="D365" s="1919"/>
      <c r="E365" s="1919"/>
      <c r="F365" s="1919"/>
      <c r="G365" s="12"/>
    </row>
    <row r="366" spans="1:7">
      <c r="A366" s="325"/>
      <c r="B366" s="325"/>
      <c r="C366" s="325"/>
      <c r="D366" s="467"/>
      <c r="E366" s="467"/>
      <c r="F366" s="135"/>
      <c r="G366" s="12"/>
    </row>
    <row r="367" spans="1:7" ht="13.15">
      <c r="A367" s="260"/>
      <c r="B367" s="679" t="s">
        <v>318</v>
      </c>
      <c r="C367" s="325"/>
      <c r="D367" s="1907" t="s">
        <v>1320</v>
      </c>
      <c r="E367" s="1907"/>
      <c r="F367" s="1907"/>
      <c r="G367" s="12"/>
    </row>
    <row r="368" spans="1:7" ht="13.15">
      <c r="A368" s="506"/>
      <c r="B368" s="506"/>
      <c r="C368" s="325"/>
      <c r="D368" s="1907"/>
      <c r="E368" s="1907"/>
      <c r="F368" s="1907"/>
      <c r="G368" s="12"/>
    </row>
    <row r="369" spans="1:7" ht="13.15">
      <c r="A369" s="506"/>
      <c r="B369" s="506"/>
      <c r="C369" s="325"/>
      <c r="D369" s="1907"/>
      <c r="E369" s="1907"/>
      <c r="F369" s="1907"/>
      <c r="G369" s="12"/>
    </row>
    <row r="370" spans="1:7" ht="13.15">
      <c r="A370" s="506"/>
      <c r="B370" s="506"/>
      <c r="C370" s="325"/>
      <c r="D370" s="1907"/>
      <c r="E370" s="1907"/>
      <c r="F370" s="1907"/>
      <c r="G370" s="12"/>
    </row>
    <row r="371" spans="1:7" ht="13.15">
      <c r="A371" s="506"/>
      <c r="B371" s="506"/>
      <c r="C371" s="325"/>
      <c r="D371" s="1907"/>
      <c r="E371" s="1907"/>
      <c r="F371" s="1907"/>
      <c r="G371" s="12"/>
    </row>
    <row r="372" spans="1:7">
      <c r="D372" s="135"/>
      <c r="E372" s="135"/>
      <c r="F372" s="135"/>
      <c r="G372" s="12"/>
    </row>
    <row r="373" spans="1:7" ht="13.15">
      <c r="A373" s="260"/>
      <c r="B373" s="679" t="s">
        <v>318</v>
      </c>
      <c r="C373" s="265"/>
      <c r="D373" s="1850" t="s">
        <v>1321</v>
      </c>
      <c r="E373" s="1850"/>
      <c r="F373" s="1850"/>
      <c r="G373" s="12"/>
    </row>
    <row r="374" spans="1:7" ht="13.15">
      <c r="A374" s="260"/>
      <c r="B374" s="260"/>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6"/>
      <c r="C402" s="132"/>
      <c r="D402" s="1850"/>
      <c r="E402" s="1850"/>
      <c r="F402" s="1850"/>
      <c r="G402" s="30"/>
    </row>
    <row r="403" spans="1:7" s="32" customFormat="1" ht="40.700000000000003" customHeight="1">
      <c r="A403" s="132"/>
      <c r="B403" s="676"/>
      <c r="C403" s="132"/>
      <c r="D403" s="1850"/>
      <c r="E403" s="1850"/>
      <c r="F403" s="1850"/>
      <c r="G403" s="30"/>
    </row>
    <row r="404" spans="1:7" s="32" customFormat="1">
      <c r="A404" s="132"/>
      <c r="B404" s="676"/>
      <c r="C404" s="132"/>
      <c r="D404" s="135"/>
      <c r="E404" s="135"/>
      <c r="F404" s="135"/>
      <c r="G404" s="30"/>
    </row>
    <row r="405" spans="1:7" ht="13.15">
      <c r="A405" s="260"/>
      <c r="B405" s="679" t="s">
        <v>318</v>
      </c>
      <c r="C405" s="265"/>
      <c r="D405" s="1875" t="s">
        <v>1322</v>
      </c>
      <c r="E405" s="1875"/>
      <c r="F405" s="1875"/>
    </row>
    <row r="406" spans="1:7">
      <c r="D406" s="1920" t="s">
        <v>1086</v>
      </c>
      <c r="E406" s="1920"/>
      <c r="F406" s="1920"/>
    </row>
    <row r="407" spans="1:7">
      <c r="D407" s="1871" t="s">
        <v>1323</v>
      </c>
      <c r="E407" s="1871"/>
      <c r="F407" s="1871"/>
    </row>
    <row r="408" spans="1:7">
      <c r="D408" s="1871"/>
      <c r="E408" s="1871"/>
      <c r="F408" s="1871"/>
    </row>
    <row r="409" spans="1:7">
      <c r="D409" s="1871"/>
      <c r="E409" s="1871"/>
      <c r="F409" s="1871"/>
    </row>
    <row r="410" spans="1:7">
      <c r="D410" s="1871"/>
      <c r="E410" s="1871"/>
      <c r="F410" s="1871"/>
    </row>
    <row r="411" spans="1:7">
      <c r="D411" s="135"/>
      <c r="E411" s="135"/>
      <c r="F411" s="135"/>
      <c r="G411" s="12"/>
    </row>
    <row r="412" spans="1:7" ht="13.15">
      <c r="A412" s="260"/>
      <c r="B412" s="679" t="s">
        <v>318</v>
      </c>
      <c r="C412" s="265"/>
      <c r="D412" s="1850" t="s">
        <v>1324</v>
      </c>
      <c r="E412" s="1850"/>
      <c r="F412" s="1850"/>
      <c r="G412" s="12"/>
    </row>
    <row r="413" spans="1:7">
      <c r="D413" s="1850"/>
      <c r="E413" s="1850"/>
      <c r="F413" s="1850"/>
      <c r="G413" s="12"/>
    </row>
    <row r="414" spans="1:7">
      <c r="D414" s="1850"/>
      <c r="E414" s="1850"/>
      <c r="F414" s="1850"/>
      <c r="G414" s="12"/>
    </row>
    <row r="415" spans="1:7" s="719" customFormat="1">
      <c r="A415" s="731"/>
      <c r="B415" s="731"/>
      <c r="C415" s="731"/>
      <c r="D415" s="728"/>
      <c r="E415" s="728"/>
      <c r="F415" s="728"/>
    </row>
    <row r="416" spans="1:7" ht="13.15">
      <c r="B416" s="679" t="s">
        <v>318</v>
      </c>
      <c r="C416" s="260"/>
      <c r="D416" s="1871" t="s">
        <v>1325</v>
      </c>
      <c r="E416" s="1871"/>
      <c r="F416" s="1871"/>
      <c r="G416" s="12"/>
    </row>
    <row r="417" spans="1:7">
      <c r="D417" s="1871"/>
      <c r="E417" s="1871"/>
      <c r="F417" s="1871"/>
      <c r="G417" s="12"/>
    </row>
    <row r="418" spans="1:7">
      <c r="D418" s="135"/>
      <c r="E418" s="135"/>
      <c r="F418" s="135"/>
      <c r="G418" s="12"/>
    </row>
    <row r="419" spans="1:7" ht="13.15">
      <c r="B419" s="679" t="s">
        <v>318</v>
      </c>
      <c r="C419" s="260"/>
      <c r="D419" s="1871" t="s">
        <v>1326</v>
      </c>
      <c r="E419" s="1871"/>
      <c r="F419" s="1871"/>
      <c r="G419" s="12"/>
    </row>
    <row r="420" spans="1:7">
      <c r="D420" s="1871"/>
      <c r="E420" s="1871"/>
      <c r="F420" s="1871"/>
      <c r="G420" s="12"/>
    </row>
    <row r="421" spans="1:7">
      <c r="D421" s="1871"/>
      <c r="E421" s="1871"/>
      <c r="F421" s="1871"/>
      <c r="G421" s="12"/>
    </row>
    <row r="422" spans="1:7">
      <c r="D422" s="1871"/>
      <c r="E422" s="1871"/>
      <c r="F422" s="1871"/>
      <c r="G422" s="12"/>
    </row>
    <row r="423" spans="1:7">
      <c r="B423" s="679" t="s">
        <v>318</v>
      </c>
      <c r="D423" s="1871"/>
      <c r="E423" s="1871"/>
      <c r="F423" s="1871"/>
      <c r="G423" s="12"/>
    </row>
    <row r="424" spans="1:7">
      <c r="A424" s="12"/>
      <c r="B424" s="12"/>
      <c r="C424" s="12"/>
      <c r="D424" s="1871"/>
      <c r="E424" s="1871"/>
      <c r="F424" s="1871"/>
      <c r="G424" s="12"/>
    </row>
    <row r="425" spans="1:7">
      <c r="A425" s="12"/>
      <c r="C425" s="12"/>
      <c r="D425" s="1871"/>
      <c r="E425" s="1871"/>
      <c r="F425" s="1871"/>
      <c r="G425" s="12"/>
    </row>
    <row r="426" spans="1:7">
      <c r="A426" s="12"/>
      <c r="B426" s="679" t="s">
        <v>318</v>
      </c>
      <c r="C426" s="12"/>
      <c r="D426" s="1871"/>
      <c r="E426" s="1871"/>
      <c r="F426" s="1871"/>
      <c r="G426" s="12"/>
    </row>
    <row r="427" spans="1:7">
      <c r="A427" s="12"/>
      <c r="B427" s="12"/>
      <c r="C427" s="12"/>
      <c r="D427" s="1871"/>
      <c r="E427" s="1871"/>
      <c r="F427" s="1871"/>
      <c r="G427" s="12"/>
    </row>
    <row r="428" spans="1:7">
      <c r="A428" s="12"/>
      <c r="C428" s="12"/>
      <c r="D428" s="1871"/>
      <c r="E428" s="1871"/>
      <c r="F428" s="1871"/>
      <c r="G428" s="12"/>
    </row>
    <row r="429" spans="1:7">
      <c r="A429" s="12"/>
      <c r="C429" s="12"/>
      <c r="D429" s="1871"/>
      <c r="E429" s="1871"/>
      <c r="F429" s="1871"/>
      <c r="G429" s="12"/>
    </row>
    <row r="430" spans="1:7">
      <c r="A430" s="12"/>
      <c r="B430" s="679" t="s">
        <v>318</v>
      </c>
      <c r="C430" s="12"/>
      <c r="D430" s="1871"/>
      <c r="E430" s="1871"/>
      <c r="F430" s="1871"/>
      <c r="G430" s="12"/>
    </row>
    <row r="431" spans="1:7">
      <c r="A431" s="12"/>
      <c r="B431" s="12"/>
      <c r="C431" s="12"/>
      <c r="D431" s="1871"/>
      <c r="E431" s="1871"/>
      <c r="F431" s="1871"/>
      <c r="G431" s="12"/>
    </row>
    <row r="432" spans="1:7">
      <c r="A432" s="12"/>
      <c r="B432" s="679" t="s">
        <v>318</v>
      </c>
      <c r="C432" s="12"/>
      <c r="D432" s="1871"/>
      <c r="E432" s="1871"/>
      <c r="F432" s="1871"/>
      <c r="G432" s="12"/>
    </row>
    <row r="433" spans="1:7" s="719" customFormat="1">
      <c r="D433" s="729"/>
      <c r="E433" s="729"/>
      <c r="F433" s="729"/>
    </row>
    <row r="434" spans="1:7">
      <c r="A434" s="12"/>
      <c r="B434" s="718" t="s">
        <v>318</v>
      </c>
      <c r="C434" s="12"/>
      <c r="D434" s="1871" t="s">
        <v>1327</v>
      </c>
      <c r="E434" s="1871"/>
      <c r="F434" s="1871"/>
      <c r="G434" s="12"/>
    </row>
    <row r="435" spans="1:7">
      <c r="A435" s="12"/>
      <c r="B435" s="12"/>
      <c r="C435" s="12"/>
      <c r="D435" s="1871"/>
      <c r="E435" s="1871"/>
      <c r="F435" s="1871"/>
      <c r="G435" s="12"/>
    </row>
    <row r="436" spans="1:7">
      <c r="A436" s="12"/>
      <c r="B436" s="12"/>
      <c r="C436" s="12"/>
      <c r="D436" s="1871"/>
      <c r="E436" s="1871"/>
      <c r="F436" s="1871"/>
      <c r="G436" s="12"/>
    </row>
    <row r="437" spans="1:7">
      <c r="A437" s="12"/>
      <c r="B437" s="12"/>
      <c r="C437" s="12"/>
      <c r="D437" s="1871"/>
      <c r="E437" s="1871"/>
      <c r="F437" s="1871"/>
      <c r="G437" s="12"/>
    </row>
    <row r="438" spans="1:7">
      <c r="D438" s="1871"/>
      <c r="E438" s="1871"/>
      <c r="F438" s="1871"/>
    </row>
    <row r="439" spans="1:7">
      <c r="D439" s="135"/>
      <c r="E439" s="135"/>
      <c r="F439" s="135"/>
    </row>
    <row r="440" spans="1:7">
      <c r="B440" s="679" t="s">
        <v>318</v>
      </c>
      <c r="D440" s="1882" t="s">
        <v>1328</v>
      </c>
      <c r="E440" s="1882"/>
      <c r="F440" s="1882"/>
    </row>
    <row r="441" spans="1:7">
      <c r="A441" s="135"/>
      <c r="B441" s="135"/>
    </row>
    <row r="442" spans="1:7" ht="13.15">
      <c r="A442" s="1876" t="s">
        <v>1169</v>
      </c>
      <c r="B442" s="1876"/>
      <c r="C442" s="1876"/>
      <c r="D442" s="1876"/>
      <c r="E442" s="1876"/>
      <c r="F442" s="1876"/>
      <c r="G442" s="1876"/>
    </row>
    <row r="443" spans="1:7">
      <c r="A443" s="135"/>
      <c r="B443" s="135"/>
    </row>
    <row r="444" spans="1:7" ht="13.15">
      <c r="D444" s="1927" t="s">
        <v>951</v>
      </c>
      <c r="E444" s="1927"/>
      <c r="F444" s="1927"/>
    </row>
    <row r="445" spans="1:7" s="39" customFormat="1" ht="13.15">
      <c r="A445" s="403"/>
      <c r="B445" s="403"/>
      <c r="C445" s="272"/>
      <c r="D445" s="1928" t="s">
        <v>1329</v>
      </c>
      <c r="E445" s="1928"/>
      <c r="F445" s="1928"/>
      <c r="G445" s="130"/>
    </row>
    <row r="446" spans="1:7" s="39" customFormat="1" ht="13.15">
      <c r="A446" s="403"/>
      <c r="B446" s="403"/>
      <c r="C446" s="272"/>
      <c r="D446" s="732"/>
      <c r="E446" s="6"/>
      <c r="F446" s="6"/>
      <c r="G446" s="130"/>
    </row>
    <row r="447" spans="1:7" s="39" customFormat="1" ht="13.15">
      <c r="A447" s="260"/>
      <c r="B447" s="679" t="s">
        <v>318</v>
      </c>
      <c r="C447" s="272"/>
      <c r="D447" s="1929" t="s">
        <v>1330</v>
      </c>
      <c r="E447" s="1929"/>
      <c r="F447" s="1929"/>
      <c r="G447" s="130"/>
    </row>
    <row r="448" spans="1:7" s="39" customFormat="1" ht="13.15">
      <c r="A448" s="260"/>
      <c r="B448" s="260"/>
      <c r="C448" s="272"/>
      <c r="D448" s="1929"/>
      <c r="E448" s="1929"/>
      <c r="F448" s="1929"/>
      <c r="G448" s="130"/>
    </row>
    <row r="449" spans="1:7" s="39" customFormat="1" ht="13.15">
      <c r="A449" s="260"/>
      <c r="B449" s="260"/>
      <c r="C449" s="272"/>
      <c r="D449" s="730"/>
      <c r="E449" s="6"/>
      <c r="F449" s="6"/>
      <c r="G449" s="130"/>
    </row>
    <row r="450" spans="1:7">
      <c r="B450" s="679" t="s">
        <v>318</v>
      </c>
      <c r="D450" s="1899" t="s">
        <v>1331</v>
      </c>
      <c r="E450" s="1899"/>
      <c r="F450" s="1899"/>
    </row>
    <row r="451" spans="1:7" ht="13.15">
      <c r="A451" s="260"/>
      <c r="D451" s="1899"/>
      <c r="E451" s="1899"/>
      <c r="F451" s="1899"/>
    </row>
    <row r="452" spans="1:7" ht="13.15">
      <c r="A452" s="260"/>
      <c r="B452" s="260"/>
      <c r="D452" s="1899"/>
      <c r="E452" s="1899"/>
      <c r="F452" s="1899"/>
    </row>
    <row r="453" spans="1:7" ht="13.15">
      <c r="A453" s="260"/>
      <c r="B453" s="260"/>
      <c r="D453" s="1899"/>
      <c r="E453" s="1899"/>
      <c r="F453" s="1899"/>
    </row>
    <row r="454" spans="1:7">
      <c r="D454" s="678"/>
      <c r="E454" s="678"/>
      <c r="F454" s="678"/>
      <c r="G454" s="12"/>
    </row>
    <row r="455" spans="1:7" ht="13.15">
      <c r="A455" s="260"/>
      <c r="B455" s="679" t="s">
        <v>318</v>
      </c>
      <c r="D455" s="1852" t="s">
        <v>1332</v>
      </c>
      <c r="E455" s="1852"/>
      <c r="F455" s="1852"/>
      <c r="G455" s="12"/>
    </row>
    <row r="456" spans="1:7" ht="13.15">
      <c r="A456" s="260"/>
      <c r="B456" s="260"/>
      <c r="D456" s="1852"/>
      <c r="E456" s="1852"/>
      <c r="F456" s="1852"/>
      <c r="G456" s="12"/>
    </row>
    <row r="457" spans="1:7" ht="13.15">
      <c r="A457" s="260"/>
      <c r="D457" s="1852"/>
      <c r="E457" s="1852"/>
      <c r="F457" s="1852"/>
      <c r="G457" s="12"/>
    </row>
    <row r="458" spans="1:7" ht="13.15">
      <c r="A458" s="260"/>
      <c r="B458" s="260"/>
      <c r="D458" s="678"/>
      <c r="E458" s="678"/>
      <c r="F458" s="678"/>
      <c r="G458" s="12"/>
    </row>
    <row r="459" spans="1:7" ht="13.15">
      <c r="A459" s="260"/>
      <c r="B459" s="718" t="s">
        <v>318</v>
      </c>
      <c r="D459" s="1875" t="s">
        <v>1333</v>
      </c>
      <c r="E459" s="1875"/>
      <c r="F459" s="1875"/>
      <c r="G459" s="12"/>
    </row>
    <row r="460" spans="1:7" ht="13.15">
      <c r="A460" s="260"/>
      <c r="B460" s="260"/>
      <c r="D460" s="730"/>
      <c r="E460" s="6"/>
      <c r="F460" s="6"/>
      <c r="G460" s="12"/>
    </row>
    <row r="461" spans="1:7" ht="13.15">
      <c r="A461" s="260"/>
      <c r="B461" s="679" t="s">
        <v>318</v>
      </c>
      <c r="D461" s="1850" t="s">
        <v>1334</v>
      </c>
      <c r="E461" s="1850"/>
      <c r="F461" s="1850"/>
      <c r="G461" s="12"/>
    </row>
    <row r="462" spans="1:7" ht="13.15">
      <c r="A462" s="260"/>
      <c r="D462" s="1850"/>
      <c r="E462" s="1850"/>
      <c r="F462" s="1850"/>
      <c r="G462" s="12"/>
    </row>
    <row r="463" spans="1:7" ht="13.15">
      <c r="A463" s="23"/>
      <c r="B463" s="675"/>
      <c r="D463" s="733"/>
      <c r="E463" s="6"/>
      <c r="F463" s="6"/>
      <c r="G463" s="12"/>
    </row>
    <row r="464" spans="1:7" ht="13.15">
      <c r="A464" s="23"/>
      <c r="B464" s="718" t="s">
        <v>318</v>
      </c>
      <c r="D464" s="1875" t="s">
        <v>1335</v>
      </c>
      <c r="E464" s="1875"/>
      <c r="F464" s="1875"/>
      <c r="G464" s="12"/>
    </row>
    <row r="465" spans="1:7" ht="13.15">
      <c r="A465" s="260"/>
      <c r="B465" s="260"/>
      <c r="D465" s="135"/>
    </row>
    <row r="466" spans="1:7" ht="13.15">
      <c r="A466" s="1876" t="s">
        <v>1170</v>
      </c>
      <c r="B466" s="1876"/>
      <c r="C466" s="1876"/>
      <c r="D466" s="1876"/>
      <c r="E466" s="1876"/>
      <c r="F466" s="1876"/>
      <c r="G466" s="1876"/>
    </row>
    <row r="467" spans="1:7" customFormat="1" ht="12" customHeight="1">
      <c r="A467" s="260"/>
      <c r="B467" s="260"/>
      <c r="C467" s="10"/>
      <c r="D467" s="151"/>
      <c r="E467" s="149"/>
      <c r="F467" s="149"/>
      <c r="G467" s="149"/>
    </row>
    <row r="468" spans="1:7" customFormat="1" ht="13.15">
      <c r="A468" s="272"/>
      <c r="B468" s="272"/>
      <c r="C468" s="312"/>
      <c r="D468" s="1930" t="s">
        <v>855</v>
      </c>
      <c r="E468" s="1930"/>
      <c r="F468" s="1930"/>
      <c r="G468" s="182"/>
    </row>
    <row r="469" spans="1:7" customFormat="1" ht="13.15" customHeight="1">
      <c r="A469" s="259"/>
      <c r="B469" s="259"/>
      <c r="C469" s="313"/>
      <c r="D469" s="1931" t="s">
        <v>1213</v>
      </c>
      <c r="E469" s="1931"/>
      <c r="F469" s="1931"/>
      <c r="G469" s="149"/>
    </row>
    <row r="470" spans="1:7" customFormat="1" ht="13.15">
      <c r="A470" s="259"/>
      <c r="B470" s="259"/>
      <c r="C470" s="313"/>
      <c r="D470" s="1931"/>
      <c r="E470" s="1931"/>
      <c r="F470" s="1931"/>
      <c r="G470" s="149"/>
    </row>
    <row r="471" spans="1:7" customFormat="1" ht="13.15">
      <c r="A471" s="259"/>
      <c r="B471" s="259"/>
      <c r="C471" s="313"/>
      <c r="D471" s="1931"/>
      <c r="E471" s="1931"/>
      <c r="F471" s="1931"/>
      <c r="G471" s="149"/>
    </row>
    <row r="472" spans="1:7" customFormat="1" ht="13.15">
      <c r="A472" s="259"/>
      <c r="B472" s="259"/>
      <c r="C472" s="313"/>
      <c r="D472" s="1931"/>
      <c r="E472" s="1931"/>
      <c r="F472" s="1931"/>
      <c r="G472" s="149"/>
    </row>
    <row r="473" spans="1:7" customFormat="1" ht="13.15">
      <c r="A473" s="259"/>
      <c r="B473" s="259"/>
      <c r="C473" s="313"/>
      <c r="D473" s="1931"/>
      <c r="E473" s="1931"/>
      <c r="F473" s="1931"/>
      <c r="G473" s="149"/>
    </row>
    <row r="474" spans="1:7" customFormat="1" ht="13.15">
      <c r="A474" s="259"/>
      <c r="B474" s="259"/>
      <c r="C474" s="313"/>
      <c r="D474" s="471"/>
      <c r="E474" s="149"/>
      <c r="F474" s="151"/>
      <c r="G474" s="149"/>
    </row>
    <row r="475" spans="1:7" customFormat="1" ht="14.45" customHeight="1">
      <c r="A475" s="260"/>
      <c r="B475" s="679" t="s">
        <v>318</v>
      </c>
      <c r="C475" s="313"/>
      <c r="D475" s="1897" t="s">
        <v>1204</v>
      </c>
      <c r="E475" s="1897"/>
      <c r="F475" s="1897"/>
      <c r="G475" s="149"/>
    </row>
    <row r="476" spans="1:7" customFormat="1" ht="13.15">
      <c r="A476" s="259"/>
      <c r="B476" s="259"/>
      <c r="C476" s="313"/>
      <c r="D476" s="1897"/>
      <c r="E476" s="1897"/>
      <c r="F476" s="1897"/>
      <c r="G476" s="149"/>
    </row>
    <row r="477" spans="1:7" s="680" customFormat="1" ht="13.15">
      <c r="A477" s="259"/>
      <c r="B477" s="259"/>
      <c r="C477" s="313"/>
      <c r="D477" s="1897"/>
      <c r="E477" s="1897"/>
      <c r="F477" s="1897"/>
      <c r="G477" s="149"/>
    </row>
    <row r="478" spans="1:7" s="680" customFormat="1" ht="13.15">
      <c r="A478" s="259"/>
      <c r="B478" s="259"/>
      <c r="C478" s="313"/>
      <c r="D478" s="1897"/>
      <c r="E478" s="1897"/>
      <c r="F478" s="1897"/>
      <c r="G478" s="149"/>
    </row>
    <row r="479" spans="1:7" customFormat="1" ht="13.15">
      <c r="A479" s="259"/>
      <c r="B479" s="259"/>
      <c r="C479" s="313"/>
      <c r="D479" s="1897"/>
      <c r="E479" s="1897"/>
      <c r="F479" s="1897"/>
      <c r="G479" s="149"/>
    </row>
    <row r="480" spans="1:7" customFormat="1" ht="13.15">
      <c r="A480" s="259"/>
      <c r="B480" s="259"/>
      <c r="C480" s="313"/>
      <c r="D480" s="443"/>
      <c r="E480" s="149"/>
      <c r="F480" s="151"/>
      <c r="G480" s="149"/>
    </row>
    <row r="481" spans="1:7" customFormat="1" ht="14.45" customHeight="1">
      <c r="A481" s="260"/>
      <c r="B481" s="679" t="s">
        <v>318</v>
      </c>
      <c r="C481" s="313"/>
      <c r="D481" s="1897" t="s">
        <v>1207</v>
      </c>
      <c r="E481" s="1897"/>
      <c r="F481" s="1897"/>
      <c r="G481" s="149"/>
    </row>
    <row r="482" spans="1:7" customFormat="1" ht="13.15">
      <c r="A482" s="259"/>
      <c r="B482" s="259"/>
      <c r="C482" s="313"/>
      <c r="D482" s="1897"/>
      <c r="E482" s="1897"/>
      <c r="F482" s="1897"/>
      <c r="G482" s="149"/>
    </row>
    <row r="483" spans="1:7" s="680" customFormat="1" ht="13.15">
      <c r="A483" s="259"/>
      <c r="B483" s="259"/>
      <c r="C483" s="313"/>
      <c r="D483" s="1897"/>
      <c r="E483" s="1897"/>
      <c r="F483" s="1897"/>
      <c r="G483" s="149"/>
    </row>
    <row r="484" spans="1:7" customFormat="1" ht="13.15">
      <c r="A484" s="259"/>
      <c r="B484" s="259"/>
      <c r="C484" s="313"/>
      <c r="D484" s="1897"/>
      <c r="E484" s="1897"/>
      <c r="F484" s="1897"/>
      <c r="G484" s="149"/>
    </row>
    <row r="485" spans="1:7" customFormat="1" ht="9.9499999999999993" customHeight="1">
      <c r="A485" s="259"/>
      <c r="B485" s="259"/>
      <c r="C485" s="313"/>
      <c r="D485" s="443"/>
      <c r="E485" s="149"/>
      <c r="F485" s="151"/>
      <c r="G485" s="149"/>
    </row>
    <row r="486" spans="1:7" customFormat="1" ht="14.45" customHeight="1">
      <c r="A486" s="260"/>
      <c r="B486" s="679" t="s">
        <v>318</v>
      </c>
      <c r="C486" s="313"/>
      <c r="D486" s="1897" t="s">
        <v>1205</v>
      </c>
      <c r="E486" s="1897"/>
      <c r="F486" s="1897"/>
      <c r="G486" s="149"/>
    </row>
    <row r="487" spans="1:7" customFormat="1" ht="13.15">
      <c r="A487" s="259"/>
      <c r="B487" s="259"/>
      <c r="C487" s="313"/>
      <c r="D487" s="1897"/>
      <c r="E487" s="1897"/>
      <c r="F487" s="1897"/>
      <c r="G487" s="149"/>
    </row>
    <row r="488" spans="1:7" customFormat="1" ht="13.15">
      <c r="A488" s="259"/>
      <c r="B488" s="259"/>
      <c r="C488" s="313"/>
      <c r="D488" s="1897"/>
      <c r="E488" s="1897"/>
      <c r="F488" s="1897"/>
      <c r="G488" s="149"/>
    </row>
    <row r="489" spans="1:7" s="680" customFormat="1" ht="13.15">
      <c r="A489" s="259"/>
      <c r="B489" s="259"/>
      <c r="C489" s="313"/>
      <c r="D489" s="700"/>
      <c r="E489" s="700"/>
      <c r="F489" s="700"/>
      <c r="G489" s="149"/>
    </row>
    <row r="490" spans="1:7" customFormat="1" ht="14.45" customHeight="1">
      <c r="A490" s="260"/>
      <c r="B490" s="679" t="s">
        <v>318</v>
      </c>
      <c r="C490" s="313"/>
      <c r="D490" s="1897" t="s">
        <v>1206</v>
      </c>
      <c r="E490" s="1897"/>
      <c r="F490" s="1897"/>
      <c r="G490" s="149"/>
    </row>
    <row r="491" spans="1:7" customFormat="1" ht="13.15">
      <c r="A491" s="259"/>
      <c r="B491" s="259"/>
      <c r="C491" s="313"/>
      <c r="D491" s="1897"/>
      <c r="E491" s="1897"/>
      <c r="F491" s="1897"/>
      <c r="G491" s="149"/>
    </row>
    <row r="492" spans="1:7" customFormat="1" ht="13.15">
      <c r="A492" s="259"/>
      <c r="B492" s="259"/>
      <c r="C492" s="313"/>
      <c r="D492" s="1897"/>
      <c r="E492" s="1897"/>
      <c r="F492" s="1897"/>
      <c r="G492" s="149"/>
    </row>
    <row r="493" spans="1:7" customFormat="1" ht="13.15">
      <c r="A493" s="259"/>
      <c r="B493" s="259"/>
      <c r="C493" s="313"/>
      <c r="D493" s="1897"/>
      <c r="E493" s="1897"/>
      <c r="F493" s="1897"/>
      <c r="G493" s="149"/>
    </row>
    <row r="494" spans="1:7" customFormat="1" ht="13.15">
      <c r="A494" s="259"/>
      <c r="B494" s="259"/>
      <c r="C494" s="313"/>
      <c r="D494" s="1897"/>
      <c r="E494" s="1897"/>
      <c r="F494" s="1897"/>
      <c r="G494" s="149"/>
    </row>
    <row r="495" spans="1:7" customFormat="1" ht="13.15">
      <c r="A495" s="259"/>
      <c r="B495" s="259"/>
      <c r="C495" s="313"/>
      <c r="D495" s="1897"/>
      <c r="E495" s="1897"/>
      <c r="F495" s="1897"/>
      <c r="G495" s="149"/>
    </row>
    <row r="496" spans="1:7" customFormat="1" ht="13.15">
      <c r="A496" s="259"/>
      <c r="B496" s="259"/>
      <c r="C496" s="313"/>
      <c r="D496" s="1897"/>
      <c r="E496" s="1897"/>
      <c r="F496" s="1897"/>
      <c r="G496" s="149"/>
    </row>
    <row r="497" spans="1:7" customFormat="1" ht="13.15">
      <c r="A497" s="487"/>
      <c r="B497" s="487"/>
      <c r="C497" s="486"/>
      <c r="D497" s="1897"/>
      <c r="E497" s="1897"/>
      <c r="F497" s="1897"/>
      <c r="G497" s="149"/>
    </row>
    <row r="498" spans="1:7" customFormat="1" ht="13.15">
      <c r="A498" s="487"/>
      <c r="B498" s="487"/>
      <c r="C498" s="486"/>
      <c r="D498" s="1897"/>
      <c r="E498" s="1897"/>
      <c r="F498" s="1897"/>
      <c r="G498" s="149"/>
    </row>
    <row r="499" spans="1:7" customFormat="1" ht="13.15">
      <c r="A499" s="487"/>
      <c r="B499" s="487"/>
      <c r="C499" s="486"/>
      <c r="D499" s="443"/>
      <c r="E499" s="149"/>
      <c r="F499" s="151"/>
      <c r="G499" s="149"/>
    </row>
    <row r="500" spans="1:7" customFormat="1" ht="13.15" customHeight="1">
      <c r="A500" s="487"/>
      <c r="B500" s="679" t="s">
        <v>318</v>
      </c>
      <c r="C500" s="486"/>
      <c r="D500" s="1910" t="s">
        <v>1350</v>
      </c>
      <c r="E500" s="1910"/>
      <c r="F500" s="1910"/>
      <c r="G500" s="149"/>
    </row>
    <row r="501" spans="1:7" customFormat="1" ht="13.15">
      <c r="A501" s="487"/>
      <c r="B501" s="487"/>
      <c r="C501" s="486"/>
      <c r="D501" s="1910"/>
      <c r="E501" s="1910"/>
      <c r="F501" s="1910"/>
      <c r="G501" s="149"/>
    </row>
    <row r="502" spans="1:7" customFormat="1" ht="13.15">
      <c r="A502" s="487"/>
      <c r="B502" s="487"/>
      <c r="C502" s="486"/>
      <c r="D502" s="1910"/>
      <c r="E502" s="1910"/>
      <c r="F502" s="1910"/>
      <c r="G502" s="149"/>
    </row>
    <row r="503" spans="1:7" customFormat="1" ht="13.15">
      <c r="A503" s="487"/>
      <c r="B503" s="487"/>
      <c r="C503" s="486"/>
      <c r="D503" s="1910"/>
      <c r="E503" s="1910"/>
      <c r="F503" s="1910"/>
      <c r="G503" s="149"/>
    </row>
    <row r="504" spans="1:7" customFormat="1" ht="13.15">
      <c r="A504" s="259"/>
      <c r="B504" s="259"/>
      <c r="C504" s="313"/>
      <c r="D504" s="1910"/>
      <c r="E504" s="1910"/>
      <c r="F504" s="1910"/>
      <c r="G504" s="149"/>
    </row>
    <row r="505" spans="1:7" s="717" customFormat="1" ht="13.15">
      <c r="A505" s="720"/>
      <c r="B505" s="720"/>
      <c r="C505" s="313"/>
      <c r="D505" s="741"/>
      <c r="E505" s="741"/>
      <c r="F505" s="741"/>
      <c r="G505" s="149"/>
    </row>
    <row r="506" spans="1:7" customFormat="1" ht="14.45" customHeight="1">
      <c r="A506" s="260"/>
      <c r="B506" s="679" t="s">
        <v>318</v>
      </c>
      <c r="C506" s="10"/>
      <c r="D506" s="1897" t="s">
        <v>1208</v>
      </c>
      <c r="E506" s="1897"/>
      <c r="F506" s="1897"/>
      <c r="G506" s="149"/>
    </row>
    <row r="507" spans="1:7" customFormat="1">
      <c r="A507" s="132"/>
      <c r="B507" s="676"/>
      <c r="C507" s="10"/>
      <c r="D507" s="1897"/>
      <c r="E507" s="1897"/>
      <c r="F507" s="1897"/>
      <c r="G507" s="149"/>
    </row>
    <row r="508" spans="1:7" customFormat="1">
      <c r="A508" s="132"/>
      <c r="B508" s="676"/>
      <c r="C508" s="10"/>
      <c r="D508" s="1897"/>
      <c r="E508" s="1897"/>
      <c r="F508" s="1897"/>
      <c r="G508" s="149"/>
    </row>
    <row r="509" spans="1:7" customFormat="1" ht="12" customHeight="1">
      <c r="A509" s="135"/>
      <c r="B509" s="135"/>
      <c r="C509" s="315"/>
      <c r="D509" s="135"/>
      <c r="E509" s="149"/>
      <c r="F509" s="314"/>
      <c r="G509" s="149"/>
    </row>
    <row r="510" spans="1:7" ht="13.15">
      <c r="A510" s="1876" t="s">
        <v>1171</v>
      </c>
      <c r="B510" s="1876"/>
      <c r="C510" s="1876"/>
      <c r="D510" s="1876"/>
      <c r="E510" s="1876"/>
      <c r="F510" s="1876"/>
      <c r="G510" s="1876"/>
    </row>
    <row r="511" spans="1:7" ht="13.15">
      <c r="A511" s="135"/>
      <c r="B511" s="135"/>
      <c r="C511" s="265"/>
      <c r="F511" s="134"/>
    </row>
    <row r="512" spans="1:7">
      <c r="B512" s="1872" t="s">
        <v>472</v>
      </c>
      <c r="C512" s="1872"/>
      <c r="D512" s="1872"/>
      <c r="E512" s="1872"/>
      <c r="F512" s="1872"/>
    </row>
    <row r="513" spans="1:7">
      <c r="A513" s="135"/>
      <c r="B513" s="135"/>
      <c r="C513" s="265"/>
      <c r="D513" s="135"/>
      <c r="F513" s="135"/>
    </row>
    <row r="514" spans="1:7" ht="13.15">
      <c r="A514" s="1877" t="s">
        <v>1172</v>
      </c>
      <c r="B514" s="1877"/>
      <c r="C514" s="1877"/>
      <c r="D514" s="1877"/>
      <c r="E514" s="1877"/>
      <c r="F514" s="1877"/>
      <c r="G514" s="1877"/>
    </row>
    <row r="515" spans="1:7">
      <c r="A515" s="135"/>
      <c r="B515" s="135"/>
      <c r="C515" s="265"/>
      <c r="D515" s="135"/>
      <c r="F515" s="135"/>
    </row>
    <row r="516" spans="1:7" ht="13.15">
      <c r="C516" s="265"/>
      <c r="D516" s="1874" t="s">
        <v>722</v>
      </c>
      <c r="E516" s="1874"/>
      <c r="F516" s="1874"/>
    </row>
    <row r="517" spans="1:7" s="682" customFormat="1">
      <c r="A517" s="699"/>
      <c r="B517" s="699"/>
      <c r="C517" s="265"/>
      <c r="D517" s="1875" t="s">
        <v>1229</v>
      </c>
      <c r="E517" s="1875"/>
      <c r="F517" s="1875"/>
      <c r="G517" s="7"/>
    </row>
    <row r="518" spans="1:7" s="682" customFormat="1">
      <c r="A518" s="699"/>
      <c r="B518" s="699"/>
      <c r="C518" s="265"/>
      <c r="D518" s="704"/>
      <c r="E518" s="704"/>
      <c r="F518" s="704"/>
      <c r="G518" s="7"/>
    </row>
    <row r="519" spans="1:7" ht="13.15" customHeight="1">
      <c r="A519" s="260"/>
      <c r="B519" s="679" t="s">
        <v>318</v>
      </c>
      <c r="C519" s="265"/>
      <c r="D519" s="1875" t="s">
        <v>952</v>
      </c>
      <c r="E519" s="1875"/>
      <c r="F519" s="1875"/>
      <c r="G519" s="12"/>
    </row>
    <row r="520" spans="1:7" ht="13.15" customHeight="1">
      <c r="A520" s="265"/>
      <c r="B520" s="265"/>
      <c r="C520" s="265"/>
      <c r="D520" s="704"/>
      <c r="E520" s="677"/>
      <c r="F520" s="677"/>
      <c r="G520" s="12"/>
    </row>
    <row r="521" spans="1:7" ht="13.15">
      <c r="A521" s="260"/>
      <c r="B521" s="679" t="s">
        <v>318</v>
      </c>
      <c r="C521" s="265"/>
      <c r="D521" s="1850" t="s">
        <v>1230</v>
      </c>
      <c r="E521" s="1850"/>
      <c r="F521" s="1850"/>
      <c r="G521" s="12"/>
    </row>
    <row r="522" spans="1:7">
      <c r="A522" s="265"/>
      <c r="B522" s="265"/>
      <c r="C522" s="265"/>
      <c r="D522" s="1850"/>
      <c r="E522" s="1850"/>
      <c r="F522" s="1850"/>
      <c r="G522" s="12"/>
    </row>
    <row r="523" spans="1:7">
      <c r="A523" s="265"/>
      <c r="B523" s="265"/>
      <c r="C523" s="265"/>
      <c r="D523" s="135"/>
      <c r="E523" s="135"/>
      <c r="F523" s="135"/>
      <c r="G523" s="12"/>
    </row>
    <row r="524" spans="1:7" ht="13.15">
      <c r="A524" s="260"/>
      <c r="B524" s="679" t="s">
        <v>318</v>
      </c>
      <c r="C524" s="265"/>
      <c r="D524" s="1850" t="s">
        <v>1231</v>
      </c>
      <c r="E524" s="1850"/>
      <c r="F524" s="1850"/>
      <c r="G524" s="12"/>
    </row>
    <row r="525" spans="1:7">
      <c r="A525" s="265"/>
      <c r="B525" s="265"/>
      <c r="C525" s="265"/>
      <c r="D525" s="1850"/>
      <c r="E525" s="1850"/>
      <c r="F525" s="1850"/>
      <c r="G525" s="12"/>
    </row>
    <row r="526" spans="1:7">
      <c r="A526" s="265"/>
      <c r="B526" s="265"/>
      <c r="C526" s="265"/>
      <c r="D526" s="135"/>
      <c r="E526" s="135"/>
      <c r="F526" s="135"/>
      <c r="G526" s="12"/>
    </row>
    <row r="527" spans="1:7" ht="13.15">
      <c r="A527" s="260"/>
      <c r="B527" s="679" t="s">
        <v>318</v>
      </c>
      <c r="C527" s="265"/>
      <c r="D527" s="1850" t="s">
        <v>1232</v>
      </c>
      <c r="E527" s="1850"/>
      <c r="F527" s="1850"/>
      <c r="G527" s="12"/>
    </row>
    <row r="528" spans="1:7">
      <c r="A528" s="265"/>
      <c r="B528" s="265"/>
      <c r="C528" s="265"/>
      <c r="D528" s="1850"/>
      <c r="E528" s="1850"/>
      <c r="F528" s="1850"/>
      <c r="G528" s="12"/>
    </row>
    <row r="529" spans="1:7">
      <c r="A529" s="265"/>
      <c r="B529" s="265"/>
      <c r="C529" s="265"/>
      <c r="D529" s="135"/>
      <c r="E529" s="135"/>
      <c r="F529" s="135"/>
      <c r="G529" s="12"/>
    </row>
    <row r="530" spans="1:7" ht="13.15">
      <c r="A530" s="260"/>
      <c r="B530" s="679" t="s">
        <v>318</v>
      </c>
      <c r="C530" s="265"/>
      <c r="D530" s="1850" t="s">
        <v>1233</v>
      </c>
      <c r="E530" s="1850"/>
      <c r="F530" s="1850"/>
      <c r="G530" s="12"/>
    </row>
    <row r="531" spans="1:7">
      <c r="A531" s="265"/>
      <c r="B531" s="265"/>
      <c r="C531" s="265"/>
      <c r="D531" s="1850"/>
      <c r="E531" s="1850"/>
      <c r="F531" s="1850"/>
      <c r="G531" s="12"/>
    </row>
    <row r="532" spans="1:7">
      <c r="A532" s="265"/>
      <c r="B532" s="265"/>
      <c r="C532" s="265"/>
      <c r="D532" s="1850"/>
      <c r="E532" s="1850"/>
      <c r="F532" s="1850"/>
      <c r="G532" s="12"/>
    </row>
    <row r="533" spans="1:7">
      <c r="A533" s="265"/>
      <c r="B533" s="265"/>
      <c r="C533" s="265"/>
      <c r="D533" s="135"/>
      <c r="E533" s="135"/>
      <c r="F533" s="135"/>
    </row>
    <row r="534" spans="1:7" ht="13.15">
      <c r="A534" s="260"/>
      <c r="B534" s="679" t="s">
        <v>318</v>
      </c>
      <c r="C534" s="265"/>
      <c r="D534" s="1873" t="s">
        <v>1351</v>
      </c>
      <c r="E534" s="1873"/>
      <c r="F534" s="1873"/>
    </row>
    <row r="535" spans="1:7">
      <c r="A535" s="265"/>
      <c r="B535" s="265"/>
      <c r="C535" s="265"/>
      <c r="D535" s="1873"/>
      <c r="E535" s="1873"/>
      <c r="F535" s="1873"/>
    </row>
    <row r="536" spans="1:7">
      <c r="A536" s="265"/>
      <c r="B536" s="265"/>
      <c r="C536" s="265"/>
      <c r="D536" s="135"/>
      <c r="E536" s="135"/>
      <c r="F536" s="135"/>
    </row>
    <row r="537" spans="1:7" ht="13.15">
      <c r="A537" s="260"/>
      <c r="B537" s="679" t="s">
        <v>318</v>
      </c>
      <c r="C537" s="265"/>
      <c r="D537" s="1873" t="s">
        <v>1234</v>
      </c>
      <c r="E537" s="1873"/>
      <c r="F537" s="1873"/>
    </row>
    <row r="538" spans="1:7">
      <c r="A538" s="265"/>
      <c r="B538" s="265"/>
      <c r="C538" s="265"/>
      <c r="D538" s="1873"/>
      <c r="E538" s="1873"/>
      <c r="F538" s="1873"/>
    </row>
    <row r="539" spans="1:7">
      <c r="A539" s="265"/>
      <c r="B539" s="265"/>
      <c r="C539" s="265"/>
      <c r="D539" s="135"/>
      <c r="E539" s="135"/>
      <c r="F539" s="135"/>
    </row>
    <row r="540" spans="1:7" ht="13.15">
      <c r="A540" s="260"/>
      <c r="B540" s="679" t="s">
        <v>318</v>
      </c>
      <c r="C540" s="265"/>
      <c r="D540" s="1850" t="s">
        <v>1235</v>
      </c>
      <c r="E540" s="1850"/>
      <c r="F540" s="1850"/>
    </row>
    <row r="541" spans="1:7">
      <c r="A541" s="265"/>
      <c r="B541" s="265"/>
      <c r="C541" s="265"/>
      <c r="D541" s="1850"/>
      <c r="E541" s="1850"/>
      <c r="F541" s="1850"/>
      <c r="G541" s="57"/>
    </row>
    <row r="542" spans="1:7">
      <c r="A542" s="265"/>
      <c r="B542" s="265"/>
      <c r="C542" s="265"/>
      <c r="D542" s="135"/>
      <c r="E542" s="135"/>
      <c r="F542" s="135"/>
      <c r="G542" s="57"/>
    </row>
    <row r="543" spans="1:7" ht="13.15">
      <c r="A543" s="260"/>
      <c r="B543" s="679" t="s">
        <v>318</v>
      </c>
      <c r="C543" s="265"/>
      <c r="D543" s="1875" t="s">
        <v>1236</v>
      </c>
      <c r="E543" s="1875"/>
      <c r="F543" s="1875"/>
      <c r="G543" s="57"/>
    </row>
    <row r="544" spans="1:7" ht="13.15">
      <c r="A544" s="23"/>
      <c r="B544" s="675"/>
      <c r="C544" s="265"/>
      <c r="D544" s="1875" t="s">
        <v>885</v>
      </c>
      <c r="E544" s="1875"/>
      <c r="F544" s="1875"/>
      <c r="G544" s="57"/>
    </row>
    <row r="545" spans="1:7" ht="13.15">
      <c r="A545" s="23"/>
      <c r="B545" s="675"/>
      <c r="C545" s="265"/>
      <c r="D545" s="6"/>
      <c r="E545" s="1880" t="s">
        <v>1237</v>
      </c>
      <c r="F545" s="1880"/>
      <c r="G545" s="57"/>
    </row>
    <row r="546" spans="1:7" ht="13.15">
      <c r="A546" s="260"/>
      <c r="B546" s="260"/>
      <c r="C546" s="265"/>
      <c r="E546" s="135"/>
      <c r="F546" s="135"/>
      <c r="G546" s="57"/>
    </row>
    <row r="547" spans="1:7" ht="13.15">
      <c r="A547" s="260"/>
      <c r="B547" s="679" t="s">
        <v>318</v>
      </c>
      <c r="C547" s="265"/>
      <c r="D547" s="1881" t="s">
        <v>1238</v>
      </c>
      <c r="E547" s="1881"/>
      <c r="F547" s="1881"/>
      <c r="G547" s="57"/>
    </row>
    <row r="548" spans="1:7">
      <c r="C548" s="265"/>
      <c r="D548" s="1850" t="s">
        <v>1239</v>
      </c>
      <c r="E548" s="1850"/>
      <c r="F548" s="1850"/>
      <c r="G548" s="57"/>
    </row>
    <row r="549" spans="1:7">
      <c r="A549" s="265"/>
      <c r="B549" s="265"/>
      <c r="C549" s="265"/>
      <c r="D549" s="1850"/>
      <c r="E549" s="1850"/>
      <c r="F549" s="1850"/>
      <c r="G549" s="57"/>
    </row>
    <row r="550" spans="1:7">
      <c r="A550" s="265"/>
      <c r="B550" s="265"/>
      <c r="C550" s="265"/>
      <c r="D550" s="1850"/>
      <c r="E550" s="1850"/>
      <c r="F550" s="1850"/>
      <c r="G550" s="57"/>
    </row>
    <row r="551" spans="1:7">
      <c r="A551" s="265"/>
      <c r="B551" s="265"/>
      <c r="C551" s="265"/>
      <c r="D551" s="135"/>
      <c r="E551" s="135"/>
      <c r="F551" s="135"/>
      <c r="G551" s="57"/>
    </row>
    <row r="552" spans="1:7" ht="13.15">
      <c r="A552" s="260"/>
      <c r="B552" s="679" t="s">
        <v>318</v>
      </c>
      <c r="C552" s="265"/>
      <c r="D552" s="1850" t="s">
        <v>1240</v>
      </c>
      <c r="E552" s="1850"/>
      <c r="F552" s="1850"/>
      <c r="G552" s="57"/>
    </row>
    <row r="553" spans="1:7" ht="13.15">
      <c r="A553" s="260"/>
      <c r="B553" s="260"/>
      <c r="C553" s="265"/>
      <c r="D553" s="1850"/>
      <c r="E553" s="1850"/>
      <c r="F553" s="1850"/>
      <c r="G553" s="57"/>
    </row>
    <row r="554" spans="1:7" ht="13.15">
      <c r="A554" s="260"/>
      <c r="B554" s="260"/>
      <c r="C554" s="265"/>
      <c r="D554" s="1850"/>
      <c r="E554" s="1850"/>
      <c r="F554" s="1850"/>
      <c r="G554" s="57"/>
    </row>
    <row r="555" spans="1:7" ht="13.15">
      <c r="A555" s="260"/>
      <c r="B555" s="260"/>
      <c r="C555" s="265"/>
      <c r="D555" s="1850"/>
      <c r="E555" s="1850"/>
      <c r="F555" s="1850"/>
      <c r="G555" s="57"/>
    </row>
    <row r="556" spans="1:7" ht="13.15">
      <c r="A556" s="260"/>
      <c r="B556" s="260"/>
      <c r="C556" s="265"/>
      <c r="D556" s="135"/>
      <c r="E556" s="135"/>
      <c r="F556" s="135"/>
      <c r="G556" s="57"/>
    </row>
    <row r="557" spans="1:7" ht="13.15">
      <c r="A557" s="1876" t="s">
        <v>1173</v>
      </c>
      <c r="B557" s="1876"/>
      <c r="C557" s="1876"/>
      <c r="D557" s="1876"/>
      <c r="E557" s="1876"/>
      <c r="F557" s="1876"/>
      <c r="G557" s="1876"/>
    </row>
    <row r="558" spans="1:7">
      <c r="A558" s="265"/>
      <c r="B558" s="265"/>
      <c r="C558" s="265"/>
      <c r="E558" s="135"/>
      <c r="F558" s="135"/>
      <c r="G558" s="57"/>
    </row>
    <row r="559" spans="1:7" ht="12.75" customHeight="1">
      <c r="C559" s="254"/>
      <c r="D559" s="1892" t="s">
        <v>217</v>
      </c>
      <c r="E559" s="1892"/>
      <c r="F559" s="1892"/>
      <c r="G559" s="57"/>
    </row>
    <row r="560" spans="1:7" ht="13.15">
      <c r="A560" s="259"/>
      <c r="B560" s="259"/>
      <c r="C560" s="259"/>
      <c r="D560" s="1898" t="s">
        <v>1189</v>
      </c>
      <c r="E560" s="1898"/>
      <c r="F560" s="1898"/>
      <c r="G560" s="57"/>
    </row>
    <row r="561" spans="1:7" ht="13.15">
      <c r="A561" s="12"/>
      <c r="B561" s="12"/>
      <c r="C561" s="259"/>
      <c r="D561" s="377"/>
      <c r="G561" s="57"/>
    </row>
    <row r="562" spans="1:7" ht="13.15">
      <c r="A562" s="259"/>
      <c r="B562" s="679" t="s">
        <v>318</v>
      </c>
      <c r="D562" s="1898" t="s">
        <v>958</v>
      </c>
      <c r="E562" s="1898"/>
      <c r="F562" s="1898"/>
      <c r="G562" s="57"/>
    </row>
    <row r="563" spans="1:7" ht="13.15">
      <c r="A563" s="23"/>
      <c r="B563" s="675"/>
      <c r="D563" s="325"/>
    </row>
    <row r="564" spans="1:7" ht="13.15">
      <c r="A564" s="23"/>
      <c r="B564" s="679" t="s">
        <v>318</v>
      </c>
      <c r="D564" s="1899" t="s">
        <v>1190</v>
      </c>
      <c r="E564" s="1899"/>
      <c r="F564" s="1899"/>
    </row>
    <row r="565" spans="1:7" ht="13.15">
      <c r="A565" s="23"/>
      <c r="B565" s="675"/>
      <c r="D565" s="1899"/>
      <c r="E565" s="1899"/>
      <c r="F565" s="1899"/>
    </row>
    <row r="566" spans="1:7" ht="13.15">
      <c r="A566" s="23"/>
      <c r="B566" s="688"/>
      <c r="D566" s="1899"/>
      <c r="E566" s="1899"/>
      <c r="F566" s="1899"/>
    </row>
    <row r="567" spans="1:7" ht="13.15">
      <c r="A567" s="23"/>
      <c r="B567" s="675"/>
      <c r="D567" s="478"/>
    </row>
    <row r="568" spans="1:7" s="682" customFormat="1" ht="13.15">
      <c r="A568" s="688"/>
      <c r="B568" s="679" t="s">
        <v>318</v>
      </c>
      <c r="C568" s="689"/>
      <c r="D568" s="1899" t="s">
        <v>1191</v>
      </c>
      <c r="E568" s="1899"/>
      <c r="F568" s="1899"/>
      <c r="G568" s="7"/>
    </row>
    <row r="569" spans="1:7" s="682" customFormat="1" ht="13.15">
      <c r="A569" s="688"/>
      <c r="B569" s="688"/>
      <c r="C569" s="689"/>
      <c r="D569" s="1899"/>
      <c r="E569" s="1899"/>
      <c r="F569" s="1899"/>
      <c r="G569" s="7"/>
    </row>
    <row r="570" spans="1:7" s="682" customFormat="1" ht="13.15">
      <c r="A570" s="688"/>
      <c r="B570" s="688"/>
      <c r="C570" s="689"/>
      <c r="D570" s="1899"/>
      <c r="E570" s="1899"/>
      <c r="F570" s="1899"/>
      <c r="G570" s="7"/>
    </row>
    <row r="571" spans="1:7" s="682" customFormat="1" ht="13.15">
      <c r="A571" s="688"/>
      <c r="B571" s="688"/>
      <c r="C571" s="689"/>
      <c r="D571" s="1899"/>
      <c r="E571" s="1899"/>
      <c r="F571" s="1899"/>
      <c r="G571" s="7"/>
    </row>
    <row r="572" spans="1:7" s="682" customFormat="1" ht="13.15">
      <c r="A572" s="688"/>
      <c r="B572" s="688"/>
      <c r="C572" s="689"/>
      <c r="D572" s="694"/>
      <c r="E572" s="694"/>
      <c r="F572" s="694"/>
      <c r="G572" s="7"/>
    </row>
    <row r="573" spans="1:7" ht="13.15">
      <c r="A573" s="23"/>
      <c r="B573" s="679" t="s">
        <v>318</v>
      </c>
      <c r="D573" s="1899" t="s">
        <v>1192</v>
      </c>
      <c r="E573" s="1899"/>
      <c r="F573" s="1899"/>
    </row>
    <row r="574" spans="1:7" ht="13.15">
      <c r="A574" s="23"/>
      <c r="B574" s="675"/>
      <c r="D574" s="1899"/>
      <c r="E574" s="1899"/>
      <c r="F574" s="1899"/>
    </row>
    <row r="575" spans="1:7" ht="13.15">
      <c r="A575" s="23"/>
      <c r="B575" s="675"/>
      <c r="D575" s="377"/>
    </row>
    <row r="576" spans="1:7" s="682" customFormat="1" ht="13.15">
      <c r="A576" s="688"/>
      <c r="B576" s="679" t="s">
        <v>318</v>
      </c>
      <c r="C576" s="689"/>
      <c r="D576" s="1898" t="s">
        <v>1193</v>
      </c>
      <c r="E576" s="1898"/>
      <c r="F576" s="1898"/>
      <c r="G576" s="7"/>
    </row>
    <row r="577" spans="1:7" s="682" customFormat="1" ht="13.15">
      <c r="A577" s="688"/>
      <c r="B577" s="688"/>
      <c r="C577" s="689"/>
      <c r="D577" s="1898"/>
      <c r="E577" s="1898"/>
      <c r="F577" s="1898"/>
      <c r="G577" s="7"/>
    </row>
    <row r="578" spans="1:7" s="682" customFormat="1" ht="13.15">
      <c r="A578" s="688"/>
      <c r="B578" s="688"/>
      <c r="C578" s="689"/>
      <c r="D578" s="377"/>
      <c r="E578" s="7"/>
      <c r="F578" s="7"/>
      <c r="G578" s="7"/>
    </row>
    <row r="579" spans="1:7" ht="13.15">
      <c r="A579" s="260"/>
      <c r="B579" s="679" t="s">
        <v>318</v>
      </c>
      <c r="D579" s="1898" t="s">
        <v>953</v>
      </c>
      <c r="E579" s="1898"/>
      <c r="F579" s="1898"/>
    </row>
    <row r="580" spans="1:7" ht="13.15">
      <c r="A580" s="260"/>
      <c r="B580" s="260"/>
      <c r="D580" s="377"/>
    </row>
    <row r="581" spans="1:7" ht="13.15">
      <c r="A581" s="260"/>
      <c r="B581" s="679" t="s">
        <v>318</v>
      </c>
      <c r="D581" s="1898" t="s">
        <v>1194</v>
      </c>
      <c r="E581" s="1898"/>
      <c r="F581" s="1898"/>
    </row>
    <row r="582" spans="1:7" ht="13.15">
      <c r="A582" s="260"/>
      <c r="B582" s="260"/>
      <c r="D582" s="1898"/>
      <c r="E582" s="1898"/>
      <c r="F582" s="1898"/>
    </row>
    <row r="583" spans="1:7">
      <c r="D583" s="1898"/>
      <c r="E583" s="1898"/>
      <c r="F583" s="1898"/>
    </row>
    <row r="584" spans="1:7">
      <c r="D584" s="1898"/>
      <c r="E584" s="1898"/>
      <c r="F584" s="1898"/>
    </row>
    <row r="585" spans="1:7" s="682" customFormat="1">
      <c r="A585" s="689"/>
      <c r="B585" s="689"/>
      <c r="C585" s="689"/>
      <c r="D585" s="1898"/>
      <c r="E585" s="1898"/>
      <c r="F585" s="1898"/>
      <c r="G585" s="7"/>
    </row>
    <row r="586" spans="1:7" s="682" customFormat="1">
      <c r="A586" s="689"/>
      <c r="B586" s="689"/>
      <c r="C586" s="689"/>
      <c r="D586" s="1898"/>
      <c r="E586" s="1898"/>
      <c r="F586" s="1898"/>
      <c r="G586" s="7"/>
    </row>
    <row r="587" spans="1:7"/>
    <row r="588" spans="1:7" ht="13.15">
      <c r="A588" s="1876" t="s">
        <v>1174</v>
      </c>
      <c r="B588" s="1876"/>
      <c r="C588" s="1876"/>
      <c r="D588" s="1876"/>
      <c r="E588" s="1876"/>
      <c r="F588" s="1876"/>
      <c r="G588" s="1876"/>
    </row>
    <row r="589" spans="1:7"/>
    <row r="590" spans="1:7" ht="13.15">
      <c r="D590" s="1866" t="s">
        <v>1274</v>
      </c>
      <c r="E590" s="1866"/>
      <c r="F590" s="1866"/>
    </row>
    <row r="591" spans="1:7">
      <c r="D591" s="1867" t="s">
        <v>1275</v>
      </c>
      <c r="E591" s="1867"/>
      <c r="F591" s="1867"/>
    </row>
    <row r="592" spans="1:7" s="719" customFormat="1">
      <c r="A592" s="705"/>
      <c r="B592" s="705"/>
      <c r="C592" s="705"/>
      <c r="D592" s="723"/>
      <c r="E592" s="722"/>
      <c r="F592" s="722"/>
      <c r="G592" s="7"/>
    </row>
    <row r="593" spans="1:7" s="39" customFormat="1" ht="13.15">
      <c r="A593" s="403"/>
      <c r="B593" s="679" t="s">
        <v>318</v>
      </c>
      <c r="C593" s="272"/>
      <c r="D593" s="1868" t="s">
        <v>1276</v>
      </c>
      <c r="E593" s="1868"/>
      <c r="F593" s="1868"/>
      <c r="G593" s="130"/>
    </row>
    <row r="594" spans="1:7">
      <c r="D594" s="1868"/>
      <c r="E594" s="1868"/>
      <c r="F594" s="1868"/>
    </row>
    <row r="595" spans="1:7">
      <c r="D595" s="1868"/>
      <c r="E595" s="1868"/>
      <c r="F595" s="1868"/>
    </row>
    <row r="596" spans="1:7"/>
    <row r="597" spans="1:7" ht="13.15">
      <c r="A597" s="1876" t="s">
        <v>1175</v>
      </c>
      <c r="B597" s="1876"/>
      <c r="C597" s="1876"/>
      <c r="D597" s="1876"/>
      <c r="E597" s="1876"/>
      <c r="F597" s="1876"/>
      <c r="G597" s="1876"/>
    </row>
    <row r="598" spans="1:7">
      <c r="A598" s="135"/>
      <c r="B598" s="135"/>
      <c r="G598" s="57"/>
    </row>
    <row r="599" spans="1:7" ht="13.15">
      <c r="A599" s="256"/>
      <c r="B599" s="674"/>
      <c r="C599" s="254"/>
      <c r="D599" s="1869" t="s">
        <v>1277</v>
      </c>
      <c r="E599" s="1869"/>
      <c r="F599" s="1869"/>
      <c r="G599" s="57"/>
    </row>
    <row r="600" spans="1:7" ht="13.15">
      <c r="A600" s="256"/>
      <c r="B600" s="674"/>
      <c r="C600" s="254"/>
      <c r="D600" s="1869"/>
      <c r="E600" s="1869"/>
      <c r="F600" s="1869"/>
      <c r="G600" s="57"/>
    </row>
    <row r="601" spans="1:7" ht="13.15">
      <c r="C601" s="259"/>
      <c r="D601" s="1867" t="s">
        <v>1278</v>
      </c>
      <c r="E601" s="1867"/>
      <c r="F601" s="1867"/>
      <c r="G601" s="57"/>
    </row>
    <row r="602" spans="1:7" s="719" customFormat="1" ht="13.15">
      <c r="A602" s="705"/>
      <c r="B602" s="705"/>
      <c r="C602" s="720"/>
      <c r="D602" s="724"/>
      <c r="E602" s="724"/>
      <c r="F602" s="724"/>
      <c r="G602" s="57"/>
    </row>
    <row r="603" spans="1:7" ht="13.15">
      <c r="A603" s="23"/>
      <c r="B603" s="679" t="s">
        <v>318</v>
      </c>
      <c r="D603" s="1867" t="s">
        <v>455</v>
      </c>
      <c r="E603" s="1867"/>
      <c r="F603" s="1867"/>
      <c r="G603" s="57"/>
    </row>
    <row r="604" spans="1:7" ht="13.15">
      <c r="C604" s="267"/>
      <c r="E604" s="12"/>
      <c r="G604" s="57"/>
    </row>
    <row r="605" spans="1:7" ht="13.15">
      <c r="A605" s="23"/>
      <c r="B605" s="679" t="s">
        <v>318</v>
      </c>
      <c r="D605" s="1870" t="s">
        <v>1279</v>
      </c>
      <c r="E605" s="1870"/>
      <c r="F605" s="1870"/>
      <c r="G605" s="57"/>
    </row>
    <row r="606" spans="1:7">
      <c r="D606" s="1870"/>
      <c r="E606" s="1870"/>
      <c r="F606" s="1870"/>
      <c r="G606" s="57"/>
    </row>
    <row r="607" spans="1:7">
      <c r="D607" s="12"/>
      <c r="G607" s="57"/>
    </row>
    <row r="608" spans="1:7">
      <c r="B608" s="679" t="s">
        <v>318</v>
      </c>
      <c r="D608" s="1870" t="s">
        <v>1280</v>
      </c>
      <c r="E608" s="1870"/>
      <c r="F608" s="1870"/>
      <c r="G608" s="57"/>
    </row>
    <row r="609" spans="1:7" ht="13.15">
      <c r="C609" s="267"/>
      <c r="D609" s="1870"/>
      <c r="E609" s="1870"/>
      <c r="F609" s="1870"/>
      <c r="G609" s="57"/>
    </row>
    <row r="610" spans="1:7" ht="13.15">
      <c r="C610" s="267"/>
      <c r="G610" s="57"/>
    </row>
    <row r="611" spans="1:7" ht="13.15">
      <c r="B611" s="679" t="s">
        <v>318</v>
      </c>
      <c r="C611" s="267"/>
      <c r="D611" s="1870" t="s">
        <v>1281</v>
      </c>
      <c r="E611" s="1870"/>
      <c r="F611" s="1870"/>
      <c r="G611" s="57"/>
    </row>
    <row r="612" spans="1:7" ht="13.15">
      <c r="C612" s="267"/>
      <c r="D612" s="1870"/>
      <c r="E612" s="1870"/>
      <c r="F612" s="1870"/>
      <c r="G612" s="57"/>
    </row>
    <row r="613" spans="1:7" ht="13.15">
      <c r="C613" s="267"/>
      <c r="G613" s="57"/>
    </row>
    <row r="614" spans="1:7" ht="13.15">
      <c r="A614" s="1876" t="s">
        <v>1176</v>
      </c>
      <c r="B614" s="1876"/>
      <c r="C614" s="1876"/>
      <c r="D614" s="1876"/>
      <c r="E614" s="1876"/>
      <c r="F614" s="1876"/>
      <c r="G614" s="1876"/>
    </row>
    <row r="615" spans="1:7" ht="13.15">
      <c r="A615" s="266"/>
      <c r="B615" s="266"/>
      <c r="C615" s="266"/>
      <c r="G615" s="57"/>
    </row>
    <row r="616" spans="1:7" ht="13.15">
      <c r="C616" s="23"/>
      <c r="D616" s="1866" t="s">
        <v>1282</v>
      </c>
      <c r="E616" s="1866"/>
      <c r="F616" s="1866"/>
      <c r="G616" s="57"/>
    </row>
    <row r="617" spans="1:7" ht="13.15">
      <c r="A617" s="23"/>
      <c r="B617" s="675"/>
      <c r="C617" s="264"/>
      <c r="D617" s="50"/>
      <c r="G617" s="57"/>
    </row>
    <row r="618" spans="1:7" ht="13.15">
      <c r="A618" s="260"/>
      <c r="B618" s="679" t="s">
        <v>318</v>
      </c>
      <c r="C618" s="264"/>
      <c r="D618" s="1911" t="s">
        <v>1283</v>
      </c>
      <c r="E618" s="1911"/>
      <c r="F618" s="1911"/>
      <c r="G618" s="57"/>
    </row>
    <row r="619" spans="1:7">
      <c r="C619" s="264"/>
      <c r="D619" s="1911"/>
      <c r="E619" s="1911"/>
      <c r="F619" s="1911"/>
      <c r="G619" s="57"/>
    </row>
    <row r="620" spans="1:7">
      <c r="C620" s="264"/>
      <c r="D620" s="1911"/>
      <c r="E620" s="1911"/>
      <c r="F620" s="1911"/>
      <c r="G620" s="57"/>
    </row>
    <row r="621" spans="1:7">
      <c r="C621" s="264"/>
      <c r="D621" s="1911"/>
      <c r="E621" s="1911"/>
      <c r="F621" s="1911"/>
      <c r="G621" s="57"/>
    </row>
    <row r="622" spans="1:7">
      <c r="C622" s="264"/>
      <c r="D622" s="1911"/>
      <c r="E622" s="1911"/>
      <c r="F622" s="1911"/>
      <c r="G622" s="57"/>
    </row>
    <row r="623" spans="1:7">
      <c r="C623" s="264"/>
      <c r="D623" s="1911"/>
      <c r="E623" s="1911"/>
      <c r="F623" s="1911"/>
      <c r="G623" s="57"/>
    </row>
    <row r="624" spans="1:7" s="719" customFormat="1">
      <c r="A624" s="705"/>
      <c r="B624" s="705"/>
      <c r="C624" s="264"/>
      <c r="D624" s="725"/>
      <c r="E624" s="725"/>
      <c r="F624" s="725"/>
      <c r="G624" s="57"/>
    </row>
    <row r="625" spans="1:7" ht="13.15">
      <c r="A625" s="260"/>
      <c r="B625" s="679" t="s">
        <v>318</v>
      </c>
      <c r="C625" s="264"/>
      <c r="D625" s="1911" t="s">
        <v>1284</v>
      </c>
      <c r="E625" s="1911"/>
      <c r="F625" s="1911"/>
      <c r="G625" s="57"/>
    </row>
    <row r="626" spans="1:7">
      <c r="A626" s="265"/>
      <c r="B626" s="265"/>
      <c r="C626" s="265"/>
      <c r="D626" s="1911"/>
      <c r="E626" s="1911"/>
      <c r="F626" s="1911"/>
      <c r="G626" s="57"/>
    </row>
    <row r="627" spans="1:7">
      <c r="A627" s="265"/>
      <c r="B627" s="265"/>
      <c r="C627" s="265"/>
      <c r="D627" s="151"/>
      <c r="E627" s="147"/>
      <c r="F627" s="147"/>
      <c r="G627" s="57"/>
    </row>
    <row r="628" spans="1:7" ht="13.15">
      <c r="A628" s="260"/>
      <c r="B628" s="679" t="s">
        <v>318</v>
      </c>
      <c r="C628" s="265"/>
      <c r="D628" s="1868" t="s">
        <v>1285</v>
      </c>
      <c r="E628" s="1868"/>
      <c r="F628" s="1868"/>
      <c r="G628" s="57"/>
    </row>
    <row r="629" spans="1:7" ht="13.15">
      <c r="A629" s="260"/>
      <c r="B629" s="260"/>
      <c r="C629" s="265"/>
      <c r="D629" s="1868"/>
      <c r="E629" s="1868"/>
      <c r="F629" s="1868"/>
      <c r="G629" s="57"/>
    </row>
    <row r="630" spans="1:7" ht="13.15">
      <c r="A630" s="260"/>
      <c r="B630" s="260"/>
      <c r="C630" s="265"/>
      <c r="D630" s="1868"/>
      <c r="E630" s="1868"/>
      <c r="F630" s="1868"/>
      <c r="G630" s="57"/>
    </row>
    <row r="631" spans="1:7">
      <c r="A631" s="265"/>
      <c r="B631" s="265"/>
      <c r="C631" s="265"/>
      <c r="D631" s="1868"/>
      <c r="E631" s="1868"/>
      <c r="F631" s="1868"/>
      <c r="G631" s="57"/>
    </row>
    <row r="632" spans="1:7" s="719" customFormat="1">
      <c r="A632" s="265"/>
      <c r="B632" s="265"/>
      <c r="C632" s="265"/>
      <c r="D632" s="726"/>
      <c r="E632" s="726"/>
      <c r="F632" s="726"/>
      <c r="G632" s="57"/>
    </row>
    <row r="633" spans="1:7">
      <c r="A633" s="265"/>
      <c r="B633" s="679" t="s">
        <v>318</v>
      </c>
      <c r="C633" s="265"/>
      <c r="D633" s="1916" t="s">
        <v>1286</v>
      </c>
      <c r="E633" s="1916"/>
      <c r="F633" s="1916"/>
      <c r="G633" s="57"/>
    </row>
    <row r="634" spans="1:7">
      <c r="A634" s="265"/>
      <c r="B634" s="265"/>
      <c r="C634" s="265"/>
      <c r="D634" s="727"/>
      <c r="E634" s="727"/>
      <c r="F634" s="727"/>
      <c r="G634" s="57"/>
    </row>
    <row r="635" spans="1:7" ht="13.15">
      <c r="A635" s="1876" t="s">
        <v>1177</v>
      </c>
      <c r="B635" s="1876"/>
      <c r="C635" s="1876"/>
      <c r="D635" s="1876"/>
      <c r="E635" s="1876"/>
      <c r="F635" s="1876"/>
      <c r="G635" s="1876"/>
    </row>
    <row r="636" spans="1:7">
      <c r="A636" s="135"/>
      <c r="B636" s="135"/>
      <c r="C636" s="265"/>
      <c r="D636" s="147"/>
      <c r="E636" s="147"/>
      <c r="F636" s="147"/>
      <c r="G636" s="57"/>
    </row>
    <row r="637" spans="1:7" ht="13.15">
      <c r="C637" s="266"/>
      <c r="D637" s="1917" t="s">
        <v>1336</v>
      </c>
      <c r="E637" s="1917"/>
      <c r="F637" s="1917"/>
      <c r="G637" s="57"/>
    </row>
    <row r="638" spans="1:7" ht="13.15">
      <c r="A638" s="259"/>
      <c r="B638" s="259"/>
      <c r="C638" s="259"/>
      <c r="D638" s="1918" t="s">
        <v>1337</v>
      </c>
      <c r="E638" s="1918"/>
      <c r="F638" s="1918"/>
      <c r="G638" s="57"/>
    </row>
    <row r="639" spans="1:7" s="719" customFormat="1" ht="13.15">
      <c r="A639" s="720"/>
      <c r="B639" s="720"/>
      <c r="C639" s="720"/>
      <c r="D639" s="734"/>
      <c r="E639" s="734"/>
      <c r="F639" s="734"/>
      <c r="G639" s="57"/>
    </row>
    <row r="640" spans="1:7" ht="14.45" customHeight="1">
      <c r="A640" s="260"/>
      <c r="B640" s="679" t="s">
        <v>318</v>
      </c>
      <c r="C640" s="265"/>
      <c r="D640" s="1864" t="s">
        <v>1338</v>
      </c>
      <c r="E640" s="1864"/>
      <c r="F640" s="1864"/>
      <c r="G640" s="57"/>
    </row>
    <row r="641" spans="1:11" ht="13.15">
      <c r="A641" s="260"/>
      <c r="B641" s="260"/>
      <c r="C641" s="265"/>
      <c r="D641" s="1864"/>
      <c r="E641" s="1864"/>
      <c r="F641" s="1864"/>
      <c r="G641" s="57"/>
    </row>
    <row r="642" spans="1:11" ht="13.15">
      <c r="A642" s="260"/>
      <c r="B642" s="260"/>
      <c r="C642" s="265"/>
      <c r="D642" s="1864"/>
      <c r="E642" s="1864"/>
      <c r="F642" s="1864"/>
      <c r="G642" s="57"/>
    </row>
    <row r="643" spans="1:11" ht="13.15">
      <c r="A643" s="260"/>
      <c r="B643" s="260"/>
      <c r="C643" s="265"/>
      <c r="D643" s="1864"/>
      <c r="E643" s="1864"/>
      <c r="F643" s="1864"/>
      <c r="G643" s="57"/>
    </row>
    <row r="644" spans="1:11" s="682" customFormat="1" ht="13.15">
      <c r="A644" s="260"/>
      <c r="B644" s="260"/>
      <c r="C644" s="265"/>
      <c r="D644" s="1864"/>
      <c r="E644" s="1864"/>
      <c r="F644" s="1864"/>
      <c r="G644" s="57"/>
    </row>
    <row r="645" spans="1:11" s="719" customFormat="1" ht="13.15">
      <c r="A645" s="714"/>
      <c r="B645" s="714"/>
      <c r="C645" s="265"/>
      <c r="D645" s="736"/>
      <c r="E645" s="736"/>
      <c r="F645" s="736"/>
      <c r="G645" s="57"/>
    </row>
    <row r="646" spans="1:11" s="682" customFormat="1" ht="13.15">
      <c r="A646" s="260"/>
      <c r="B646" s="679" t="s">
        <v>318</v>
      </c>
      <c r="C646" s="265"/>
      <c r="D646" s="1894" t="s">
        <v>1188</v>
      </c>
      <c r="E646" s="1894"/>
      <c r="F646" s="1894"/>
      <c r="G646" s="57"/>
    </row>
    <row r="647" spans="1:11" s="682" customFormat="1" ht="13.15">
      <c r="A647" s="260"/>
      <c r="B647" s="260"/>
      <c r="C647" s="265"/>
      <c r="D647" s="1895" t="s">
        <v>1339</v>
      </c>
      <c r="E647" s="1895"/>
      <c r="F647" s="1895"/>
      <c r="G647" s="57"/>
    </row>
    <row r="648" spans="1:11" s="682" customFormat="1" ht="13.15">
      <c r="A648" s="260"/>
      <c r="B648" s="260"/>
      <c r="C648" s="265"/>
      <c r="D648" s="1895"/>
      <c r="E648" s="1895"/>
      <c r="F648" s="1895"/>
      <c r="G648" s="57"/>
    </row>
    <row r="649" spans="1:11" s="682" customFormat="1" ht="13.15">
      <c r="A649" s="260"/>
      <c r="B649" s="260"/>
      <c r="C649" s="265"/>
      <c r="D649" s="1895"/>
      <c r="E649" s="1895"/>
      <c r="F649" s="1895"/>
      <c r="G649" s="57"/>
    </row>
    <row r="650" spans="1:11" s="682" customFormat="1" ht="13.15">
      <c r="A650" s="260"/>
      <c r="B650" s="260"/>
      <c r="C650" s="265"/>
      <c r="D650" s="1895"/>
      <c r="E650" s="1895"/>
      <c r="F650" s="1895"/>
      <c r="G650" s="57"/>
    </row>
    <row r="651" spans="1:11" s="682" customFormat="1" ht="13.15">
      <c r="A651" s="260"/>
      <c r="B651" s="260"/>
      <c r="C651" s="265"/>
      <c r="D651" s="1895"/>
      <c r="E651" s="1895"/>
      <c r="F651" s="1895"/>
      <c r="G651" s="57"/>
    </row>
    <row r="652" spans="1:11" s="682" customFormat="1" ht="13.15">
      <c r="A652" s="260"/>
      <c r="B652" s="260"/>
      <c r="C652" s="265"/>
      <c r="D652" s="1896" t="s">
        <v>1340</v>
      </c>
      <c r="E652" s="1896"/>
      <c r="F652" s="1896"/>
      <c r="G652" s="57"/>
    </row>
    <row r="653" spans="1:11">
      <c r="A653" s="265"/>
      <c r="B653" s="265"/>
      <c r="C653" s="265"/>
      <c r="D653" s="147"/>
      <c r="E653" s="147"/>
      <c r="F653" s="147"/>
      <c r="G653" s="57"/>
    </row>
    <row r="654" spans="1:11" ht="13.15">
      <c r="A654" s="1876" t="s">
        <v>1178</v>
      </c>
      <c r="B654" s="1876"/>
      <c r="C654" s="1876"/>
      <c r="D654" s="1876"/>
      <c r="E654" s="1876"/>
      <c r="F654" s="1876"/>
      <c r="G654" s="1876"/>
      <c r="H654" s="268"/>
      <c r="I654" s="268"/>
      <c r="J654" s="268"/>
      <c r="K654" s="268"/>
    </row>
    <row r="655" spans="1:11" s="719" customFormat="1" ht="13.15">
      <c r="A655" s="735"/>
      <c r="B655" s="735"/>
      <c r="C655" s="735"/>
      <c r="D655" s="735"/>
      <c r="E655" s="735"/>
      <c r="F655" s="735"/>
      <c r="G655" s="735"/>
      <c r="H655" s="268"/>
      <c r="I655" s="268"/>
      <c r="J655" s="268"/>
      <c r="K655" s="268"/>
    </row>
    <row r="656" spans="1:11" ht="13.15">
      <c r="C656" s="266"/>
      <c r="D656" s="1874" t="s">
        <v>104</v>
      </c>
      <c r="E656" s="1874"/>
      <c r="F656" s="1874"/>
      <c r="G656" s="57"/>
      <c r="H656" s="268"/>
      <c r="I656" s="268"/>
      <c r="J656" s="268"/>
      <c r="K656" s="268"/>
    </row>
    <row r="657" spans="1:11" ht="13.15">
      <c r="A657" s="266"/>
      <c r="B657" s="266"/>
      <c r="C657" s="266"/>
      <c r="D657" s="1874" t="s">
        <v>128</v>
      </c>
      <c r="E657" s="1874"/>
      <c r="F657" s="1874"/>
      <c r="G657" s="57"/>
      <c r="H657" s="268"/>
      <c r="I657" s="268"/>
      <c r="J657" s="268"/>
      <c r="K657" s="268"/>
    </row>
    <row r="658" spans="1:11" ht="13.15">
      <c r="A658" s="259"/>
      <c r="B658" s="259"/>
      <c r="C658" s="259"/>
      <c r="D658" s="1875" t="s">
        <v>1214</v>
      </c>
      <c r="E658" s="1875"/>
      <c r="F658" s="1875"/>
      <c r="G658" s="57"/>
      <c r="H658" s="268"/>
      <c r="I658" s="268"/>
      <c r="J658" s="268"/>
      <c r="K658" s="268"/>
    </row>
    <row r="659" spans="1:11" ht="13.15">
      <c r="A659" s="259"/>
      <c r="B659" s="259"/>
      <c r="C659" s="259"/>
      <c r="G659" s="57"/>
      <c r="H659" s="268"/>
      <c r="I659" s="268"/>
      <c r="J659" s="268"/>
      <c r="K659" s="268"/>
    </row>
    <row r="660" spans="1:11" ht="13.15">
      <c r="A660" s="260"/>
      <c r="B660" s="679" t="s">
        <v>318</v>
      </c>
      <c r="C660" s="259"/>
      <c r="D660" s="1875" t="s">
        <v>954</v>
      </c>
      <c r="E660" s="1875"/>
      <c r="F660" s="1875"/>
      <c r="G660" s="57"/>
      <c r="H660" s="268"/>
      <c r="I660" s="268"/>
      <c r="J660" s="268"/>
      <c r="K660" s="268"/>
    </row>
    <row r="661" spans="1:11" ht="13.15">
      <c r="A661" s="259"/>
      <c r="B661" s="259"/>
      <c r="C661" s="259"/>
      <c r="D661" s="1875" t="s">
        <v>965</v>
      </c>
      <c r="E661" s="1875"/>
      <c r="F661" s="1875"/>
      <c r="G661" s="57"/>
      <c r="H661" s="268"/>
      <c r="I661" s="268"/>
      <c r="J661" s="268"/>
      <c r="K661" s="268"/>
    </row>
    <row r="662" spans="1:11" ht="13.15">
      <c r="A662" s="259"/>
      <c r="B662" s="259"/>
      <c r="C662" s="259"/>
      <c r="D662" s="6"/>
      <c r="E662" s="1854" t="s">
        <v>1215</v>
      </c>
      <c r="F662" s="1854"/>
      <c r="G662" s="57"/>
      <c r="H662" s="268"/>
      <c r="I662" s="268"/>
      <c r="J662" s="268"/>
      <c r="K662" s="268"/>
    </row>
    <row r="663" spans="1:11" ht="13.15">
      <c r="A663" s="259"/>
      <c r="B663" s="259"/>
      <c r="C663" s="259"/>
      <c r="D663" s="6"/>
      <c r="E663" s="1854"/>
      <c r="F663" s="1854"/>
      <c r="G663" s="57"/>
      <c r="H663" s="268"/>
      <c r="I663" s="268"/>
      <c r="J663" s="268"/>
      <c r="K663" s="268"/>
    </row>
    <row r="664" spans="1:11" ht="13.15">
      <c r="A664" s="259"/>
      <c r="B664" s="259"/>
      <c r="C664" s="259"/>
      <c r="D664" s="269"/>
      <c r="E664" s="135"/>
      <c r="G664" s="57"/>
      <c r="H664" s="268"/>
      <c r="I664" s="268"/>
      <c r="J664" s="268"/>
      <c r="K664" s="268"/>
    </row>
    <row r="665" spans="1:11" ht="13.15">
      <c r="A665" s="260"/>
      <c r="B665" s="679" t="s">
        <v>318</v>
      </c>
      <c r="C665" s="259"/>
      <c r="D665" s="1850" t="s">
        <v>1216</v>
      </c>
      <c r="E665" s="1850"/>
      <c r="F665" s="1850"/>
      <c r="G665" s="57"/>
      <c r="H665" s="268"/>
      <c r="I665" s="268"/>
      <c r="J665" s="268"/>
      <c r="K665" s="268"/>
    </row>
    <row r="666" spans="1:11" ht="13.15">
      <c r="A666" s="23"/>
      <c r="B666" s="675"/>
      <c r="C666" s="259"/>
      <c r="D666" s="1850"/>
      <c r="E666" s="1850"/>
      <c r="F666" s="1850"/>
      <c r="G666" s="57"/>
      <c r="H666" s="268"/>
      <c r="I666" s="268"/>
      <c r="J666" s="268"/>
      <c r="K666" s="268"/>
    </row>
    <row r="667" spans="1:11" ht="13.15">
      <c r="A667" s="259"/>
      <c r="B667" s="259"/>
      <c r="C667" s="259"/>
      <c r="D667" s="1850"/>
      <c r="E667" s="1850"/>
      <c r="F667" s="1850"/>
      <c r="G667" s="57"/>
      <c r="H667" s="268"/>
      <c r="I667" s="268"/>
      <c r="J667" s="268"/>
      <c r="K667" s="268"/>
    </row>
    <row r="668" spans="1:11" ht="13.15">
      <c r="A668" s="259"/>
      <c r="B668" s="259"/>
      <c r="C668" s="259"/>
      <c r="G668" s="57"/>
      <c r="H668" s="268"/>
      <c r="I668" s="268"/>
      <c r="J668" s="268"/>
      <c r="K668" s="268"/>
    </row>
    <row r="669" spans="1:11" ht="13.15">
      <c r="A669" s="260"/>
      <c r="B669" s="679" t="s">
        <v>318</v>
      </c>
      <c r="C669" s="259"/>
      <c r="D669" s="1875" t="s">
        <v>992</v>
      </c>
      <c r="E669" s="1875"/>
      <c r="F669" s="1875"/>
      <c r="G669" s="57"/>
      <c r="H669" s="268"/>
      <c r="I669" s="268"/>
      <c r="J669" s="268"/>
      <c r="K669" s="268"/>
    </row>
    <row r="670" spans="1:11" ht="13.15">
      <c r="A670" s="260"/>
      <c r="B670" s="260"/>
      <c r="C670" s="259"/>
      <c r="D670" s="1875" t="s">
        <v>965</v>
      </c>
      <c r="E670" s="1875"/>
      <c r="F670" s="1875"/>
      <c r="G670" s="57"/>
      <c r="H670" s="268"/>
      <c r="I670" s="268"/>
      <c r="J670" s="268"/>
      <c r="K670" s="268"/>
    </row>
    <row r="671" spans="1:11" ht="13.15">
      <c r="A671" s="259"/>
      <c r="B671" s="259"/>
      <c r="C671" s="259"/>
      <c r="D671" s="6"/>
      <c r="E671" s="1880" t="s">
        <v>1217</v>
      </c>
      <c r="F671" s="1880"/>
      <c r="G671" s="57"/>
      <c r="H671" s="268"/>
      <c r="I671" s="268"/>
      <c r="J671" s="268"/>
      <c r="K671" s="268"/>
    </row>
    <row r="672" spans="1:11" ht="13.15">
      <c r="A672" s="259"/>
      <c r="B672" s="259"/>
      <c r="C672" s="259"/>
      <c r="D672" s="50"/>
      <c r="G672" s="57"/>
      <c r="H672" s="268"/>
      <c r="I672" s="268"/>
      <c r="J672" s="268"/>
      <c r="K672" s="268"/>
    </row>
    <row r="673" spans="1:11" ht="13.15">
      <c r="A673" s="260"/>
      <c r="B673" s="679" t="s">
        <v>318</v>
      </c>
      <c r="C673" s="259"/>
      <c r="D673" s="1873" t="s">
        <v>1227</v>
      </c>
      <c r="E673" s="1873"/>
      <c r="F673" s="1873"/>
      <c r="G673" s="57"/>
      <c r="H673" s="268"/>
      <c r="I673" s="268"/>
      <c r="J673" s="268"/>
      <c r="K673" s="268"/>
    </row>
    <row r="674" spans="1:11" ht="13.15">
      <c r="A674" s="259"/>
      <c r="B674" s="259"/>
      <c r="C674" s="259"/>
      <c r="D674" s="1873"/>
      <c r="E674" s="1873"/>
      <c r="F674" s="1873"/>
      <c r="G674" s="57"/>
      <c r="H674" s="268"/>
      <c r="I674" s="268"/>
      <c r="J674" s="268"/>
      <c r="K674" s="268"/>
    </row>
    <row r="675" spans="1:11" ht="13.15">
      <c r="A675" s="259"/>
      <c r="B675" s="259"/>
      <c r="C675" s="259"/>
      <c r="D675" s="1873"/>
      <c r="E675" s="1873"/>
      <c r="F675" s="1873"/>
      <c r="G675" s="57"/>
      <c r="H675" s="268"/>
      <c r="I675" s="268"/>
      <c r="J675" s="268"/>
      <c r="K675" s="268"/>
    </row>
    <row r="676" spans="1:11" ht="13.15">
      <c r="A676" s="259"/>
      <c r="B676" s="259"/>
      <c r="C676" s="259"/>
      <c r="D676" s="1873"/>
      <c r="E676" s="1873"/>
      <c r="F676" s="1873"/>
      <c r="G676" s="57"/>
      <c r="H676" s="268"/>
      <c r="I676" s="268"/>
      <c r="J676" s="268"/>
      <c r="K676" s="268"/>
    </row>
    <row r="677" spans="1:11" ht="13.15">
      <c r="A677" s="259"/>
      <c r="B677" s="259"/>
      <c r="C677" s="259"/>
      <c r="D677" s="1873"/>
      <c r="E677" s="1873"/>
      <c r="F677" s="1873"/>
      <c r="G677" s="57"/>
      <c r="H677" s="268"/>
      <c r="I677" s="268"/>
      <c r="J677" s="268"/>
      <c r="K677" s="268"/>
    </row>
    <row r="678" spans="1:11" s="39" customFormat="1" ht="13.15">
      <c r="A678" s="487"/>
      <c r="B678" s="487"/>
      <c r="C678" s="487"/>
      <c r="D678" s="1873"/>
      <c r="E678" s="1873"/>
      <c r="F678" s="1873"/>
      <c r="G678" s="60"/>
      <c r="H678" s="271"/>
      <c r="I678" s="271"/>
      <c r="J678" s="271"/>
      <c r="K678" s="271"/>
    </row>
    <row r="679" spans="1:11" s="39" customFormat="1" ht="13.15">
      <c r="A679" s="487"/>
      <c r="B679" s="487"/>
      <c r="C679" s="487"/>
      <c r="D679" s="701"/>
      <c r="E679" s="701"/>
      <c r="F679" s="701"/>
      <c r="G679" s="60"/>
      <c r="H679" s="271"/>
      <c r="I679" s="271"/>
      <c r="J679" s="271"/>
      <c r="K679" s="271"/>
    </row>
    <row r="680" spans="1:11" ht="13.15">
      <c r="A680" s="260"/>
      <c r="B680" s="679" t="s">
        <v>318</v>
      </c>
      <c r="C680" s="259"/>
      <c r="D680" s="1873" t="s">
        <v>1218</v>
      </c>
      <c r="E680" s="1873"/>
      <c r="F680" s="1873"/>
      <c r="G680" s="57"/>
      <c r="H680" s="268"/>
      <c r="I680" s="268"/>
      <c r="J680" s="268"/>
      <c r="K680" s="268"/>
    </row>
    <row r="681" spans="1:11" ht="13.15">
      <c r="A681" s="259"/>
      <c r="B681" s="259"/>
      <c r="C681" s="259"/>
      <c r="D681" s="1873"/>
      <c r="E681" s="1873"/>
      <c r="F681" s="1873"/>
      <c r="G681" s="57"/>
      <c r="H681" s="268"/>
      <c r="I681" s="268"/>
      <c r="J681" s="268"/>
      <c r="K681" s="268"/>
    </row>
    <row r="682" spans="1:11" ht="13.15">
      <c r="A682" s="259"/>
      <c r="B682" s="259"/>
      <c r="C682" s="259"/>
      <c r="D682" s="1873"/>
      <c r="E682" s="1873"/>
      <c r="F682" s="1873"/>
      <c r="G682" s="57"/>
      <c r="H682" s="268"/>
      <c r="I682" s="268"/>
      <c r="J682" s="268"/>
      <c r="K682" s="268"/>
    </row>
    <row r="683" spans="1:11" ht="15" customHeight="1">
      <c r="A683" s="259"/>
      <c r="B683" s="259"/>
      <c r="C683" s="259"/>
      <c r="D683" s="1873"/>
      <c r="E683" s="1873"/>
      <c r="F683" s="1873"/>
      <c r="G683" s="57"/>
      <c r="H683" s="268"/>
      <c r="I683" s="268"/>
      <c r="J683" s="268"/>
      <c r="K683" s="268"/>
    </row>
    <row r="684" spans="1:11" ht="15" customHeight="1">
      <c r="A684" s="259"/>
      <c r="B684" s="259"/>
      <c r="C684" s="259"/>
      <c r="D684" s="1873"/>
      <c r="E684" s="1873"/>
      <c r="F684" s="1873"/>
      <c r="G684" s="57"/>
      <c r="H684" s="268"/>
      <c r="I684" s="268"/>
      <c r="J684" s="268"/>
      <c r="K684" s="268"/>
    </row>
    <row r="685" spans="1:11" ht="13.15">
      <c r="A685" s="259"/>
      <c r="B685" s="259"/>
      <c r="C685" s="259"/>
      <c r="D685" s="1873"/>
      <c r="E685" s="1873"/>
      <c r="F685" s="1873"/>
      <c r="G685" s="57"/>
      <c r="H685" s="268"/>
      <c r="I685" s="268"/>
      <c r="J685" s="268"/>
      <c r="K685" s="268"/>
    </row>
    <row r="686" spans="1:11" ht="13.15">
      <c r="A686" s="259"/>
      <c r="B686" s="259"/>
      <c r="C686" s="259"/>
      <c r="D686" s="1873"/>
      <c r="E686" s="1873"/>
      <c r="F686" s="1873"/>
      <c r="G686" s="57"/>
      <c r="H686" s="268"/>
      <c r="I686" s="268"/>
      <c r="J686" s="268"/>
      <c r="K686" s="268"/>
    </row>
    <row r="687" spans="1:11" ht="13.15">
      <c r="A687" s="259"/>
      <c r="B687" s="259"/>
      <c r="C687" s="259"/>
      <c r="D687" s="1873"/>
      <c r="E687" s="1873"/>
      <c r="F687" s="1873"/>
      <c r="G687" s="57"/>
      <c r="H687" s="268"/>
      <c r="I687" s="268"/>
      <c r="J687" s="268"/>
      <c r="K687" s="268"/>
    </row>
    <row r="688" spans="1:11" ht="15" customHeight="1">
      <c r="A688" s="259"/>
      <c r="B688" s="259"/>
      <c r="C688" s="259"/>
      <c r="D688" s="1873"/>
      <c r="E688" s="1873"/>
      <c r="F688" s="1873"/>
      <c r="G688" s="57"/>
      <c r="H688" s="268"/>
      <c r="I688" s="268"/>
      <c r="J688" s="268"/>
      <c r="K688" s="268"/>
    </row>
    <row r="689" spans="1:11" ht="13.15">
      <c r="A689" s="259"/>
      <c r="B689" s="259"/>
      <c r="C689" s="259"/>
      <c r="D689" s="1873"/>
      <c r="E689" s="1873"/>
      <c r="F689" s="1873"/>
      <c r="G689" s="57"/>
      <c r="H689" s="268"/>
      <c r="I689" s="268"/>
      <c r="J689" s="268"/>
      <c r="K689" s="268"/>
    </row>
    <row r="690" spans="1:11" ht="13.15">
      <c r="A690" s="259"/>
      <c r="B690" s="259"/>
      <c r="C690" s="259"/>
      <c r="D690" s="1873"/>
      <c r="E690" s="1873"/>
      <c r="F690" s="1873"/>
      <c r="G690" s="57"/>
      <c r="H690" s="268"/>
      <c r="I690" s="268"/>
      <c r="J690" s="268"/>
      <c r="K690" s="268"/>
    </row>
    <row r="691" spans="1:11" ht="13.15">
      <c r="A691" s="259"/>
      <c r="B691" s="259"/>
      <c r="C691" s="259"/>
      <c r="D691" s="1873"/>
      <c r="E691" s="1873"/>
      <c r="F691" s="1873"/>
      <c r="G691" s="57"/>
      <c r="H691" s="268"/>
      <c r="I691" s="268"/>
      <c r="J691" s="268"/>
      <c r="K691" s="268"/>
    </row>
    <row r="692" spans="1:11" s="682" customFormat="1" ht="13.15">
      <c r="A692" s="259"/>
      <c r="B692" s="259"/>
      <c r="C692" s="259"/>
      <c r="D692" s="701"/>
      <c r="E692" s="701"/>
      <c r="F692" s="701"/>
      <c r="G692" s="57"/>
      <c r="H692" s="268"/>
      <c r="I692" s="268"/>
      <c r="J692" s="268"/>
      <c r="K692" s="268"/>
    </row>
    <row r="693" spans="1:11" ht="13.15">
      <c r="A693" s="260"/>
      <c r="B693" s="679" t="s">
        <v>318</v>
      </c>
      <c r="C693" s="259"/>
      <c r="D693" s="1873" t="s">
        <v>1228</v>
      </c>
      <c r="E693" s="1873"/>
      <c r="F693" s="1873"/>
      <c r="G693" s="57"/>
      <c r="H693" s="268"/>
      <c r="I693" s="268"/>
      <c r="J693" s="268"/>
      <c r="K693" s="268"/>
    </row>
    <row r="694" spans="1:11" ht="13.15">
      <c r="A694" s="259"/>
      <c r="B694" s="259"/>
      <c r="C694" s="259"/>
      <c r="D694" s="1873"/>
      <c r="E694" s="1873"/>
      <c r="F694" s="1873"/>
      <c r="G694" s="57"/>
      <c r="H694" s="268"/>
      <c r="I694" s="268"/>
      <c r="J694" s="268"/>
      <c r="K694" s="268"/>
    </row>
    <row r="695" spans="1:11" ht="13.15">
      <c r="A695" s="259"/>
      <c r="B695" s="259"/>
      <c r="C695" s="259"/>
      <c r="D695" s="1873"/>
      <c r="E695" s="1873"/>
      <c r="F695" s="1873"/>
      <c r="G695" s="57"/>
      <c r="H695" s="268"/>
      <c r="I695" s="268"/>
      <c r="J695" s="268"/>
      <c r="K695" s="268"/>
    </row>
    <row r="696" spans="1:11" s="682" customFormat="1" ht="13.15">
      <c r="A696" s="259"/>
      <c r="B696" s="259"/>
      <c r="C696" s="259"/>
      <c r="D696" s="701"/>
      <c r="E696" s="701"/>
      <c r="F696" s="701"/>
      <c r="G696" s="57"/>
      <c r="H696" s="268"/>
      <c r="I696" s="268"/>
      <c r="J696" s="268"/>
      <c r="K696" s="268"/>
    </row>
    <row r="697" spans="1:11" s="682" customFormat="1" ht="13.15">
      <c r="A697" s="259"/>
      <c r="B697" s="679" t="s">
        <v>318</v>
      </c>
      <c r="C697" s="259"/>
      <c r="D697" s="1873" t="s">
        <v>1225</v>
      </c>
      <c r="E697" s="1873"/>
      <c r="F697" s="1873"/>
      <c r="G697" s="57"/>
      <c r="H697" s="268"/>
      <c r="I697" s="268"/>
      <c r="J697" s="268"/>
      <c r="K697" s="268"/>
    </row>
    <row r="698" spans="1:11" s="682" customFormat="1" ht="13.15">
      <c r="A698" s="259"/>
      <c r="B698" s="259"/>
      <c r="C698" s="259"/>
      <c r="D698" s="1873"/>
      <c r="E698" s="1873"/>
      <c r="F698" s="1873"/>
      <c r="G698" s="57"/>
      <c r="H698" s="268"/>
      <c r="I698" s="268"/>
      <c r="J698" s="268"/>
      <c r="K698" s="268"/>
    </row>
    <row r="699" spans="1:11" s="682" customFormat="1" ht="13.15">
      <c r="A699" s="259"/>
      <c r="B699" s="259"/>
      <c r="C699" s="259"/>
      <c r="D699" s="701"/>
      <c r="E699" s="701"/>
      <c r="F699" s="701"/>
      <c r="G699" s="57"/>
      <c r="H699" s="268"/>
      <c r="I699" s="268"/>
      <c r="J699" s="268"/>
      <c r="K699" s="268"/>
    </row>
    <row r="700" spans="1:11" s="682" customFormat="1" ht="13.15">
      <c r="A700" s="259"/>
      <c r="B700" s="679" t="s">
        <v>318</v>
      </c>
      <c r="C700" s="259"/>
      <c r="D700" s="1873" t="s">
        <v>1226</v>
      </c>
      <c r="E700" s="1873"/>
      <c r="F700" s="1873"/>
      <c r="G700" s="57"/>
      <c r="H700" s="268"/>
      <c r="I700" s="268"/>
      <c r="J700" s="268"/>
      <c r="K700" s="268"/>
    </row>
    <row r="701" spans="1:11" s="682" customFormat="1" ht="13.15">
      <c r="A701" s="259"/>
      <c r="B701" s="259"/>
      <c r="C701" s="259"/>
      <c r="D701" s="1873"/>
      <c r="E701" s="1873"/>
      <c r="F701" s="1873"/>
      <c r="G701" s="57"/>
      <c r="H701" s="268"/>
      <c r="I701" s="268"/>
      <c r="J701" s="268"/>
      <c r="K701" s="268"/>
    </row>
    <row r="702" spans="1:11" s="682" customFormat="1" ht="13.15">
      <c r="A702" s="259"/>
      <c r="B702" s="259"/>
      <c r="C702" s="259"/>
      <c r="D702" s="1873"/>
      <c r="E702" s="1873"/>
      <c r="F702" s="1873"/>
      <c r="G702" s="57"/>
      <c r="H702" s="268"/>
      <c r="I702" s="268"/>
      <c r="J702" s="268"/>
      <c r="K702" s="268"/>
    </row>
    <row r="703" spans="1:11" s="682" customFormat="1" ht="13.15">
      <c r="A703" s="259"/>
      <c r="B703" s="259"/>
      <c r="C703" s="259"/>
      <c r="D703" s="701"/>
      <c r="E703" s="701"/>
      <c r="F703" s="701"/>
      <c r="G703" s="57"/>
      <c r="H703" s="268"/>
      <c r="I703" s="268"/>
      <c r="J703" s="268"/>
      <c r="K703" s="268"/>
    </row>
    <row r="704" spans="1:11" ht="13.15">
      <c r="A704" s="259"/>
      <c r="B704" s="679" t="s">
        <v>318</v>
      </c>
      <c r="C704" s="259"/>
      <c r="D704" s="1873" t="s">
        <v>1219</v>
      </c>
      <c r="E704" s="1873"/>
      <c r="F704" s="1873"/>
      <c r="G704" s="57"/>
      <c r="H704" s="268"/>
      <c r="I704" s="268"/>
      <c r="J704" s="268"/>
      <c r="K704" s="268"/>
    </row>
    <row r="705" spans="1:11" ht="13.15">
      <c r="A705" s="259"/>
      <c r="B705" s="259"/>
      <c r="C705" s="259"/>
      <c r="D705" s="1873"/>
      <c r="E705" s="1873"/>
      <c r="F705" s="1873"/>
      <c r="G705" s="57"/>
      <c r="H705" s="268"/>
      <c r="I705" s="268"/>
      <c r="J705" s="268"/>
      <c r="K705" s="268"/>
    </row>
    <row r="706" spans="1:11" ht="13.15">
      <c r="A706" s="259"/>
      <c r="B706" s="259"/>
      <c r="C706" s="259"/>
      <c r="D706" s="1873"/>
      <c r="E706" s="1873"/>
      <c r="F706" s="1873"/>
      <c r="G706" s="57"/>
      <c r="H706" s="268"/>
      <c r="I706" s="268"/>
      <c r="J706" s="268"/>
      <c r="K706" s="268"/>
    </row>
    <row r="707" spans="1:11" ht="13.15">
      <c r="A707" s="259"/>
      <c r="B707" s="259"/>
      <c r="C707" s="259"/>
      <c r="D707" s="130"/>
      <c r="G707" s="57"/>
      <c r="H707" s="268"/>
      <c r="I707" s="268"/>
      <c r="J707" s="268"/>
      <c r="K707" s="268"/>
    </row>
    <row r="708" spans="1:11" ht="13.15">
      <c r="A708" s="259"/>
      <c r="B708" s="679" t="s">
        <v>318</v>
      </c>
      <c r="C708" s="259"/>
      <c r="D708" s="1873" t="s">
        <v>1220</v>
      </c>
      <c r="E708" s="1873"/>
      <c r="F708" s="1873"/>
      <c r="G708" s="57"/>
      <c r="H708" s="268"/>
      <c r="I708" s="268"/>
      <c r="J708" s="268"/>
      <c r="K708" s="268"/>
    </row>
    <row r="709" spans="1:11" ht="13.15">
      <c r="A709" s="259"/>
      <c r="B709" s="259"/>
      <c r="C709" s="259"/>
      <c r="D709" s="1873"/>
      <c r="E709" s="1873"/>
      <c r="F709" s="1873"/>
      <c r="G709" s="57"/>
      <c r="H709" s="268"/>
      <c r="I709" s="268"/>
      <c r="J709" s="268"/>
      <c r="K709" s="268"/>
    </row>
    <row r="710" spans="1:11" ht="13.15">
      <c r="A710" s="259"/>
      <c r="B710" s="259"/>
      <c r="C710" s="259"/>
      <c r="D710" s="1873"/>
      <c r="E710" s="1873"/>
      <c r="F710" s="1873"/>
      <c r="G710" s="57"/>
      <c r="H710" s="268"/>
      <c r="I710" s="268"/>
      <c r="J710" s="268"/>
      <c r="K710" s="268"/>
    </row>
    <row r="711" spans="1:11" ht="13.15">
      <c r="A711" s="259"/>
      <c r="B711" s="259"/>
      <c r="C711" s="259"/>
      <c r="D711" s="12"/>
      <c r="G711" s="57"/>
      <c r="H711" s="268"/>
      <c r="I711" s="268"/>
      <c r="J711" s="268"/>
      <c r="K711" s="268"/>
    </row>
    <row r="712" spans="1:11" ht="13.15">
      <c r="A712" s="260"/>
      <c r="B712" s="679" t="s">
        <v>318</v>
      </c>
      <c r="C712" s="259"/>
      <c r="D712" s="1850" t="s">
        <v>1221</v>
      </c>
      <c r="E712" s="1850"/>
      <c r="F712" s="1850"/>
      <c r="G712" s="57"/>
      <c r="H712" s="268"/>
      <c r="I712" s="268"/>
      <c r="J712" s="268"/>
      <c r="K712" s="268"/>
    </row>
    <row r="713" spans="1:11" ht="13.15">
      <c r="A713" s="259"/>
      <c r="B713" s="259"/>
      <c r="C713" s="259"/>
      <c r="D713" s="1850"/>
      <c r="E713" s="1850"/>
      <c r="F713" s="1850"/>
      <c r="G713" s="57"/>
      <c r="H713" s="268"/>
      <c r="I713" s="268"/>
      <c r="J713" s="268"/>
      <c r="K713" s="268"/>
    </row>
    <row r="714" spans="1:11" ht="13.15">
      <c r="A714" s="259"/>
      <c r="B714" s="259"/>
      <c r="C714" s="259"/>
      <c r="D714" s="1850"/>
      <c r="E714" s="1850"/>
      <c r="F714" s="1850"/>
      <c r="G714" s="57"/>
      <c r="H714" s="268"/>
      <c r="I714" s="268"/>
      <c r="J714" s="268"/>
      <c r="K714" s="268"/>
    </row>
    <row r="715" spans="1:11" ht="13.15">
      <c r="A715" s="259"/>
      <c r="B715" s="259"/>
      <c r="C715" s="259"/>
      <c r="D715" s="1850"/>
      <c r="E715" s="1850"/>
      <c r="F715" s="1850"/>
      <c r="G715" s="57"/>
      <c r="H715" s="268"/>
      <c r="I715" s="268"/>
      <c r="J715" s="268"/>
      <c r="K715" s="268"/>
    </row>
    <row r="716" spans="1:11" ht="13.15">
      <c r="A716" s="259"/>
      <c r="B716" s="259"/>
      <c r="C716" s="259"/>
      <c r="D716" s="262"/>
      <c r="G716" s="57"/>
      <c r="H716" s="268"/>
      <c r="I716" s="268"/>
      <c r="J716" s="268"/>
      <c r="K716" s="268"/>
    </row>
    <row r="717" spans="1:11" ht="13.15">
      <c r="A717" s="260"/>
      <c r="B717" s="679" t="s">
        <v>318</v>
      </c>
      <c r="C717" s="259"/>
      <c r="D717" s="1873" t="s">
        <v>1354</v>
      </c>
      <c r="E717" s="1873"/>
      <c r="F717" s="1873"/>
      <c r="G717" s="57"/>
      <c r="H717" s="268"/>
      <c r="I717" s="268"/>
      <c r="J717" s="268"/>
      <c r="K717" s="268"/>
    </row>
    <row r="718" spans="1:11" ht="13.15">
      <c r="A718" s="259"/>
      <c r="B718" s="259"/>
      <c r="C718" s="259"/>
      <c r="D718" s="1873"/>
      <c r="E718" s="1873"/>
      <c r="F718" s="1873"/>
      <c r="G718" s="57"/>
      <c r="H718" s="268"/>
      <c r="I718" s="268"/>
      <c r="J718" s="268"/>
      <c r="K718" s="268"/>
    </row>
    <row r="719" spans="1:11" ht="13.15">
      <c r="A719" s="259"/>
      <c r="B719" s="259"/>
      <c r="C719" s="259"/>
      <c r="D719" s="1873"/>
      <c r="E719" s="1873"/>
      <c r="F719" s="1873"/>
      <c r="G719" s="57"/>
      <c r="H719" s="268"/>
      <c r="I719" s="268"/>
      <c r="J719" s="268"/>
      <c r="K719" s="268"/>
    </row>
    <row r="720" spans="1:11" ht="13.15">
      <c r="A720" s="259"/>
      <c r="B720" s="259"/>
      <c r="C720" s="259"/>
      <c r="D720" s="1873"/>
      <c r="E720" s="1873"/>
      <c r="F720" s="1873"/>
      <c r="G720" s="57"/>
      <c r="H720" s="268"/>
      <c r="I720" s="268"/>
      <c r="J720" s="268"/>
      <c r="K720" s="268"/>
    </row>
    <row r="721" spans="1:11" ht="13.15">
      <c r="A721" s="259"/>
      <c r="B721" s="259"/>
      <c r="C721" s="259"/>
      <c r="D721" s="1873"/>
      <c r="E721" s="1873"/>
      <c r="F721" s="1873"/>
      <c r="G721" s="57"/>
      <c r="H721" s="268"/>
      <c r="I721" s="268"/>
      <c r="J721" s="268"/>
      <c r="K721" s="268"/>
    </row>
    <row r="722" spans="1:11" ht="13.15">
      <c r="A722" s="259"/>
      <c r="B722" s="259"/>
      <c r="C722" s="259"/>
      <c r="D722" s="1873"/>
      <c r="E722" s="1873"/>
      <c r="F722" s="1873"/>
      <c r="G722" s="57"/>
      <c r="H722" s="268"/>
      <c r="I722" s="268"/>
      <c r="J722" s="268"/>
      <c r="K722" s="268"/>
    </row>
    <row r="723" spans="1:11" ht="13.15">
      <c r="A723" s="259"/>
      <c r="B723" s="259"/>
      <c r="C723" s="259"/>
      <c r="D723" s="1873"/>
      <c r="E723" s="1873"/>
      <c r="F723" s="1873"/>
      <c r="G723" s="57"/>
      <c r="H723" s="268"/>
      <c r="I723" s="268"/>
      <c r="J723" s="268"/>
      <c r="K723" s="268"/>
    </row>
    <row r="724" spans="1:11" ht="13.15">
      <c r="A724" s="259"/>
      <c r="B724" s="259"/>
      <c r="C724" s="259"/>
      <c r="D724" s="1884" t="s">
        <v>1222</v>
      </c>
      <c r="E724" s="1884"/>
      <c r="F724" s="1884"/>
      <c r="G724" s="57"/>
      <c r="H724" s="268"/>
      <c r="I724" s="268"/>
      <c r="J724" s="268"/>
      <c r="K724" s="268"/>
    </row>
    <row r="725" spans="1:11" s="682" customFormat="1" ht="13.15">
      <c r="A725" s="259"/>
      <c r="B725" s="259"/>
      <c r="C725" s="259"/>
      <c r="D725" s="533"/>
      <c r="E725" s="7"/>
      <c r="F725" s="7"/>
      <c r="G725" s="57"/>
      <c r="H725" s="268"/>
      <c r="I725" s="268"/>
      <c r="J725" s="268"/>
      <c r="K725" s="268"/>
    </row>
    <row r="726" spans="1:11" ht="13.15">
      <c r="A726" s="1877" t="s">
        <v>1179</v>
      </c>
      <c r="B726" s="1877"/>
      <c r="C726" s="1877"/>
      <c r="D726" s="1877"/>
      <c r="E726" s="1877"/>
      <c r="F726" s="1877"/>
      <c r="G726" s="1877"/>
      <c r="H726" s="268"/>
      <c r="I726" s="268"/>
      <c r="J726" s="268"/>
      <c r="K726" s="268"/>
    </row>
    <row r="727" spans="1:11" ht="13.15">
      <c r="A727" s="259"/>
      <c r="B727" s="259"/>
      <c r="C727" s="259"/>
      <c r="D727" s="262"/>
      <c r="G727" s="270"/>
      <c r="H727" s="268"/>
      <c r="I727" s="268"/>
      <c r="J727" s="268"/>
      <c r="K727" s="268"/>
    </row>
    <row r="728" spans="1:11" ht="13.15" customHeight="1">
      <c r="C728" s="259"/>
      <c r="D728" s="1892" t="s">
        <v>1195</v>
      </c>
      <c r="E728" s="1892"/>
      <c r="F728" s="1892"/>
      <c r="G728" s="270"/>
      <c r="H728" s="268"/>
      <c r="I728" s="268"/>
      <c r="J728" s="268"/>
      <c r="K728" s="268"/>
    </row>
    <row r="729" spans="1:11" ht="13.15">
      <c r="A729" s="259"/>
      <c r="B729" s="259"/>
      <c r="C729" s="259"/>
      <c r="D729" s="1879" t="s">
        <v>1196</v>
      </c>
      <c r="E729" s="1879"/>
      <c r="F729" s="1879"/>
      <c r="G729" s="270"/>
      <c r="H729" s="268"/>
      <c r="I729" s="268"/>
      <c r="J729" s="268"/>
      <c r="K729" s="268"/>
    </row>
    <row r="730" spans="1:11" ht="13.15">
      <c r="A730" s="259"/>
      <c r="B730" s="259"/>
      <c r="C730" s="259"/>
      <c r="G730" s="270"/>
      <c r="H730" s="268"/>
      <c r="I730" s="268"/>
      <c r="J730" s="268"/>
      <c r="K730" s="268"/>
    </row>
    <row r="731" spans="1:11" s="39" customFormat="1" ht="13.15">
      <c r="A731" s="260"/>
      <c r="B731" s="679" t="s">
        <v>318</v>
      </c>
      <c r="C731" s="132"/>
      <c r="D731" s="1850" t="s">
        <v>1197</v>
      </c>
      <c r="E731" s="1850"/>
      <c r="F731" s="1850"/>
      <c r="G731" s="270"/>
      <c r="H731" s="271"/>
      <c r="I731" s="271"/>
      <c r="J731" s="271"/>
      <c r="K731" s="271"/>
    </row>
    <row r="732" spans="1:11" s="39" customFormat="1" ht="10.5" customHeight="1">
      <c r="A732" s="132"/>
      <c r="B732" s="676"/>
      <c r="C732" s="132"/>
      <c r="D732" s="1850"/>
      <c r="E732" s="1850"/>
      <c r="F732" s="1850"/>
      <c r="G732" s="270"/>
      <c r="H732" s="271"/>
      <c r="I732" s="271"/>
      <c r="J732" s="271"/>
      <c r="K732" s="271"/>
    </row>
    <row r="733" spans="1:11" s="39" customFormat="1">
      <c r="A733" s="132"/>
      <c r="B733" s="676"/>
      <c r="C733" s="132"/>
      <c r="D733" s="1850"/>
      <c r="E733" s="1850"/>
      <c r="F733" s="1850"/>
      <c r="G733" s="270"/>
      <c r="H733" s="271"/>
      <c r="I733" s="271"/>
      <c r="J733" s="271"/>
      <c r="K733" s="271"/>
    </row>
    <row r="734" spans="1:11">
      <c r="D734" s="1850"/>
      <c r="E734" s="1850"/>
      <c r="F734" s="1850"/>
      <c r="G734" s="270"/>
      <c r="H734" s="268"/>
      <c r="I734" s="268"/>
      <c r="J734" s="268"/>
      <c r="K734" s="268"/>
    </row>
    <row r="735" spans="1:11">
      <c r="A735" s="272"/>
      <c r="B735" s="272"/>
      <c r="C735" s="272"/>
      <c r="D735" s="1850"/>
      <c r="E735" s="1850"/>
      <c r="F735" s="1850"/>
      <c r="G735" s="274"/>
      <c r="H735" s="268"/>
      <c r="I735" s="268"/>
      <c r="J735" s="268"/>
      <c r="K735" s="268"/>
    </row>
    <row r="736" spans="1:11" ht="15.6" customHeight="1">
      <c r="A736" s="272"/>
      <c r="B736" s="272"/>
      <c r="C736" s="272"/>
      <c r="D736" s="1850"/>
      <c r="E736" s="1850"/>
      <c r="F736" s="1850"/>
      <c r="G736" s="274"/>
      <c r="H736" s="268"/>
      <c r="I736" s="268"/>
      <c r="J736" s="268"/>
      <c r="K736" s="268"/>
    </row>
    <row r="737" spans="1:11">
      <c r="A737" s="272"/>
      <c r="B737" s="272"/>
      <c r="C737" s="272"/>
      <c r="D737" s="377"/>
      <c r="E737" s="273"/>
      <c r="F737" s="273"/>
      <c r="G737" s="274"/>
      <c r="H737" s="268"/>
      <c r="I737" s="268"/>
      <c r="J737" s="268"/>
      <c r="K737" s="268"/>
    </row>
    <row r="738" spans="1:11" s="409" customFormat="1" ht="13.15">
      <c r="A738" s="407"/>
      <c r="B738" s="679" t="s">
        <v>318</v>
      </c>
      <c r="C738" s="408"/>
      <c r="D738" s="1852" t="s">
        <v>1198</v>
      </c>
      <c r="E738" s="1852"/>
      <c r="F738" s="1852"/>
      <c r="G738" s="311"/>
    </row>
    <row r="739" spans="1:11" s="409" customFormat="1">
      <c r="A739" s="408"/>
      <c r="B739" s="408"/>
      <c r="C739" s="408"/>
      <c r="D739" s="1852"/>
      <c r="E739" s="1852"/>
      <c r="F739" s="1852"/>
      <c r="G739" s="311"/>
    </row>
    <row r="740" spans="1:11" s="409" customFormat="1">
      <c r="A740" s="408"/>
      <c r="B740" s="408"/>
      <c r="C740" s="408"/>
      <c r="D740" s="1852"/>
      <c r="E740" s="1852"/>
      <c r="F740" s="1852"/>
      <c r="G740" s="311"/>
    </row>
    <row r="741" spans="1:11" s="409" customFormat="1">
      <c r="A741" s="408"/>
      <c r="B741" s="408"/>
      <c r="C741" s="408"/>
      <c r="D741" s="1852"/>
      <c r="E741" s="1852"/>
      <c r="F741" s="1852"/>
      <c r="G741" s="311"/>
    </row>
    <row r="742" spans="1:11" s="409" customFormat="1">
      <c r="A742" s="408"/>
      <c r="B742" s="408"/>
      <c r="C742" s="408"/>
      <c r="D742" s="377"/>
      <c r="E742" s="311"/>
      <c r="F742" s="311"/>
      <c r="G742" s="311"/>
    </row>
    <row r="743" spans="1:11" s="409" customFormat="1" ht="13.15">
      <c r="A743" s="260"/>
      <c r="B743" s="679" t="s">
        <v>318</v>
      </c>
      <c r="C743" s="408"/>
      <c r="D743" s="1893" t="s">
        <v>1199</v>
      </c>
      <c r="E743" s="1893"/>
      <c r="F743" s="1893"/>
      <c r="G743" s="311"/>
    </row>
    <row r="744" spans="1:11" s="409" customFormat="1">
      <c r="A744" s="408"/>
      <c r="B744" s="408"/>
      <c r="C744" s="408"/>
      <c r="D744" s="1893"/>
      <c r="E744" s="1893"/>
      <c r="F744" s="1893"/>
      <c r="G744" s="311"/>
    </row>
    <row r="745" spans="1:11" s="409" customFormat="1">
      <c r="A745" s="408"/>
      <c r="B745" s="408"/>
      <c r="C745" s="408"/>
      <c r="D745" s="1893"/>
      <c r="E745" s="1893"/>
      <c r="F745" s="1893"/>
      <c r="G745" s="311"/>
    </row>
    <row r="746" spans="1:11">
      <c r="A746" s="272"/>
      <c r="B746" s="272"/>
      <c r="C746" s="272"/>
      <c r="D746" s="377"/>
      <c r="E746" s="273"/>
      <c r="F746" s="273"/>
      <c r="G746" s="274"/>
      <c r="H746" s="268"/>
      <c r="I746" s="268"/>
      <c r="J746" s="268"/>
      <c r="K746" s="268"/>
    </row>
    <row r="747" spans="1:11" ht="13.15">
      <c r="A747" s="260"/>
      <c r="B747" s="679" t="s">
        <v>318</v>
      </c>
      <c r="C747" s="272"/>
      <c r="D747" s="1852" t="s">
        <v>1200</v>
      </c>
      <c r="E747" s="1852"/>
      <c r="F747" s="1852"/>
      <c r="G747" s="274"/>
      <c r="H747" s="268"/>
      <c r="I747" s="268"/>
      <c r="J747" s="268"/>
      <c r="K747" s="268"/>
    </row>
    <row r="748" spans="1:11">
      <c r="A748" s="272"/>
      <c r="B748" s="272"/>
      <c r="C748" s="272"/>
      <c r="D748" s="1852"/>
      <c r="E748" s="1852"/>
      <c r="F748" s="1852"/>
      <c r="G748" s="274"/>
      <c r="H748" s="268"/>
      <c r="I748" s="268"/>
      <c r="J748" s="268"/>
      <c r="K748" s="268"/>
    </row>
    <row r="749" spans="1:11" s="682" customFormat="1">
      <c r="A749" s="272"/>
      <c r="B749" s="272"/>
      <c r="C749" s="272"/>
      <c r="D749" s="695"/>
      <c r="E749" s="695"/>
      <c r="F749" s="695"/>
      <c r="G749" s="274"/>
      <c r="H749" s="268"/>
      <c r="I749" s="268"/>
      <c r="J749" s="268"/>
      <c r="K749" s="268"/>
    </row>
    <row r="750" spans="1:11" s="682" customFormat="1">
      <c r="A750" s="272"/>
      <c r="B750" s="679" t="s">
        <v>318</v>
      </c>
      <c r="C750" s="272"/>
      <c r="D750" s="1852" t="s">
        <v>1201</v>
      </c>
      <c r="E750" s="1852"/>
      <c r="F750" s="1852"/>
      <c r="G750" s="274"/>
      <c r="H750" s="268"/>
      <c r="I750" s="268"/>
      <c r="J750" s="268"/>
      <c r="K750" s="268"/>
    </row>
    <row r="751" spans="1:11" s="682" customFormat="1">
      <c r="A751" s="272"/>
      <c r="B751" s="272"/>
      <c r="C751" s="272"/>
      <c r="D751" s="1852"/>
      <c r="E751" s="1852"/>
      <c r="F751" s="1852"/>
      <c r="G751" s="274"/>
      <c r="H751" s="268"/>
      <c r="I751" s="268"/>
      <c r="J751" s="268"/>
      <c r="K751" s="268"/>
    </row>
    <row r="752" spans="1:11" s="682" customFormat="1">
      <c r="A752" s="272"/>
      <c r="B752" s="272"/>
      <c r="C752" s="272"/>
      <c r="D752" s="1852"/>
      <c r="E752" s="1852"/>
      <c r="F752" s="1852"/>
      <c r="G752" s="274"/>
      <c r="H752" s="268"/>
      <c r="I752" s="268"/>
      <c r="J752" s="268"/>
      <c r="K752" s="268"/>
    </row>
    <row r="753" spans="1:11" s="682" customFormat="1">
      <c r="A753" s="272"/>
      <c r="B753" s="272"/>
      <c r="C753" s="272"/>
      <c r="D753" s="695"/>
      <c r="E753" s="695"/>
      <c r="F753" s="695"/>
      <c r="G753" s="274"/>
      <c r="H753" s="268"/>
      <c r="I753" s="268"/>
      <c r="J753" s="268"/>
      <c r="K753" s="268"/>
    </row>
    <row r="754" spans="1:11" ht="13.15">
      <c r="A754" s="1887" t="s">
        <v>1202</v>
      </c>
      <c r="B754" s="1887"/>
      <c r="C754" s="1887"/>
      <c r="D754" s="1887"/>
      <c r="E754" s="1887"/>
      <c r="F754" s="1887"/>
      <c r="G754" s="1887"/>
    </row>
    <row r="755" spans="1:11" ht="13.15">
      <c r="A755" s="259"/>
      <c r="B755" s="259"/>
      <c r="C755" s="259"/>
      <c r="D755" s="275"/>
      <c r="F755" s="147"/>
      <c r="G755" s="270"/>
    </row>
    <row r="756" spans="1:11" ht="13.15">
      <c r="A756" s="272"/>
      <c r="B756" s="272"/>
      <c r="C756" s="442"/>
      <c r="D756" s="1888" t="s">
        <v>1186</v>
      </c>
      <c r="E756" s="1888"/>
      <c r="F756" s="1888"/>
      <c r="G756" s="270"/>
    </row>
    <row r="757" spans="1:11">
      <c r="A757" s="503"/>
      <c r="B757" s="503"/>
      <c r="C757" s="502"/>
      <c r="D757" s="1889" t="s">
        <v>1203</v>
      </c>
      <c r="E757" s="1889"/>
      <c r="F757" s="1889"/>
      <c r="G757" s="270"/>
    </row>
    <row r="758" spans="1:11">
      <c r="A758" s="272"/>
      <c r="B758" s="272"/>
      <c r="C758" s="442"/>
      <c r="D758" s="693"/>
      <c r="E758" s="693"/>
      <c r="F758" s="693"/>
      <c r="G758" s="270"/>
    </row>
    <row r="759" spans="1:11" ht="13.15">
      <c r="A759" s="260"/>
      <c r="B759" s="679" t="s">
        <v>318</v>
      </c>
      <c r="C759" s="442"/>
      <c r="D759" s="1890" t="s">
        <v>1071</v>
      </c>
      <c r="E759" s="1890"/>
      <c r="F759" s="1890"/>
      <c r="G759" s="270"/>
    </row>
    <row r="760" spans="1:11" ht="13.15">
      <c r="A760" s="272"/>
      <c r="B760" s="272"/>
      <c r="C760" s="442"/>
      <c r="D760" s="692"/>
      <c r="E760" s="1891" t="s">
        <v>1187</v>
      </c>
      <c r="F760" s="1891"/>
      <c r="G760" s="270"/>
    </row>
    <row r="761" spans="1:11" ht="13.15">
      <c r="A761" s="266"/>
      <c r="B761" s="266"/>
      <c r="C761" s="266"/>
      <c r="D761" s="135"/>
      <c r="F761" s="57"/>
      <c r="G761" s="270"/>
    </row>
    <row r="762" spans="1:11" ht="13.15">
      <c r="A762" s="1885" t="s">
        <v>473</v>
      </c>
      <c r="B762" s="1885"/>
      <c r="C762" s="1885"/>
      <c r="D762" s="1885"/>
      <c r="E762" s="1885"/>
      <c r="F762" s="1885"/>
      <c r="G762" s="1885"/>
    </row>
    <row r="763" spans="1:11" ht="13.15">
      <c r="A763" s="254"/>
      <c r="B763" s="673"/>
      <c r="C763" s="265"/>
      <c r="D763" s="270"/>
      <c r="E763" s="270"/>
      <c r="F763" s="270"/>
      <c r="G763" s="270"/>
    </row>
    <row r="764" spans="1:11">
      <c r="A764" s="135"/>
      <c r="B764" s="1886" t="s">
        <v>1070</v>
      </c>
      <c r="C764" s="1886"/>
      <c r="D764" s="1886"/>
      <c r="E764" s="1886"/>
      <c r="F764" s="1886"/>
      <c r="G764" s="270"/>
    </row>
    <row r="765" spans="1:11" ht="13.15">
      <c r="A765" s="23"/>
      <c r="B765" s="675"/>
      <c r="G765" s="270"/>
    </row>
    <row r="766" spans="1:11" ht="13.15">
      <c r="A766" s="1885" t="s">
        <v>474</v>
      </c>
      <c r="B766" s="1885"/>
      <c r="C766" s="1885"/>
      <c r="D766" s="1885"/>
      <c r="E766" s="1885"/>
      <c r="F766" s="1885"/>
      <c r="G766" s="1885"/>
    </row>
    <row r="767" spans="1:11" ht="13.15">
      <c r="A767" s="254"/>
      <c r="B767" s="673"/>
      <c r="C767" s="254"/>
      <c r="D767" s="262"/>
      <c r="G767" s="270"/>
    </row>
    <row r="768" spans="1:11">
      <c r="A768" s="135"/>
      <c r="B768" s="1882" t="s">
        <v>472</v>
      </c>
      <c r="C768" s="1882"/>
      <c r="D768" s="1882"/>
      <c r="E768" s="1882"/>
      <c r="F768" s="1882"/>
      <c r="G768" s="270"/>
    </row>
    <row r="769" spans="1:7" ht="13.15">
      <c r="A769" s="260"/>
      <c r="B769" s="260"/>
      <c r="D769" s="135"/>
      <c r="E769" s="135"/>
      <c r="F769" s="270"/>
      <c r="G769" s="270"/>
    </row>
    <row r="770" spans="1:7" ht="13.15">
      <c r="A770" s="1885" t="s">
        <v>475</v>
      </c>
      <c r="B770" s="1885"/>
      <c r="C770" s="1885"/>
      <c r="D770" s="1885"/>
      <c r="E770" s="1885"/>
      <c r="F770" s="1885"/>
      <c r="G770" s="1885"/>
    </row>
    <row r="771" spans="1:7" ht="13.15">
      <c r="C771" s="259"/>
      <c r="D771" s="258"/>
      <c r="E771" s="135"/>
      <c r="F771" s="270"/>
      <c r="G771" s="270"/>
    </row>
    <row r="772" spans="1:7">
      <c r="A772" s="135"/>
      <c r="B772" s="1882" t="s">
        <v>472</v>
      </c>
      <c r="C772" s="1882"/>
      <c r="D772" s="1882"/>
      <c r="E772" s="1882"/>
      <c r="F772" s="1882"/>
      <c r="G772" s="270"/>
    </row>
    <row r="773" spans="1:7">
      <c r="A773" s="135"/>
      <c r="B773" s="135"/>
      <c r="C773" s="265"/>
      <c r="D773" s="270"/>
      <c r="E773" s="270"/>
      <c r="F773" s="270"/>
      <c r="G773" s="270"/>
    </row>
    <row r="774" spans="1:7" ht="13.15">
      <c r="A774" s="1885" t="s">
        <v>476</v>
      </c>
      <c r="B774" s="1885"/>
      <c r="C774" s="1885"/>
      <c r="D774" s="1885"/>
      <c r="E774" s="1885"/>
      <c r="F774" s="1885"/>
      <c r="G774" s="1885"/>
    </row>
    <row r="775" spans="1:7">
      <c r="A775" s="135"/>
      <c r="B775" s="135"/>
    </row>
    <row r="776" spans="1:7">
      <c r="A776" s="135"/>
      <c r="B776" s="1882" t="s">
        <v>472</v>
      </c>
      <c r="C776" s="1882"/>
      <c r="D776" s="1882"/>
      <c r="E776" s="1882"/>
      <c r="F776" s="1882"/>
    </row>
    <row r="777" spans="1:7" ht="13.15">
      <c r="A777" s="265"/>
      <c r="B777" s="265"/>
      <c r="C777" s="265"/>
      <c r="D777" s="257"/>
      <c r="F777" s="270"/>
    </row>
    <row r="778" spans="1:7" ht="13.15">
      <c r="A778" s="1885" t="s">
        <v>477</v>
      </c>
      <c r="B778" s="1885"/>
      <c r="C778" s="1885"/>
      <c r="D778" s="1885"/>
      <c r="E778" s="1885"/>
      <c r="F778" s="1885"/>
      <c r="G778" s="1885"/>
    </row>
    <row r="779" spans="1:7">
      <c r="A779" s="135"/>
      <c r="B779" s="135"/>
    </row>
    <row r="780" spans="1:7">
      <c r="A780" s="135"/>
      <c r="B780" s="1882" t="s">
        <v>472</v>
      </c>
      <c r="C780" s="1882"/>
      <c r="D780" s="1882"/>
      <c r="E780" s="1882"/>
      <c r="F780" s="1882"/>
    </row>
    <row r="781" spans="1:7" ht="13.15">
      <c r="A781" s="265"/>
      <c r="B781" s="265"/>
      <c r="C781" s="265"/>
      <c r="D781" s="257"/>
      <c r="F781" s="270"/>
    </row>
    <row r="782" spans="1:7" ht="13.15">
      <c r="A782" s="1885" t="s">
        <v>478</v>
      </c>
      <c r="B782" s="1885"/>
      <c r="C782" s="1885"/>
      <c r="D782" s="1885"/>
      <c r="E782" s="1885"/>
      <c r="F782" s="1885"/>
      <c r="G782" s="1885"/>
    </row>
    <row r="783" spans="1:7">
      <c r="A783" s="135"/>
      <c r="B783" s="135"/>
    </row>
    <row r="784" spans="1:7">
      <c r="A784" s="135"/>
      <c r="B784" s="1882" t="s">
        <v>472</v>
      </c>
      <c r="C784" s="1882"/>
      <c r="D784" s="1882"/>
      <c r="E784" s="1882"/>
      <c r="F784" s="1882"/>
    </row>
    <row r="785" spans="1:7" ht="13.15">
      <c r="A785" s="264"/>
      <c r="B785" s="264"/>
      <c r="C785" s="264"/>
      <c r="D785" s="276"/>
      <c r="E785" s="57"/>
      <c r="F785" s="57"/>
      <c r="G785" s="57"/>
    </row>
    <row r="786" spans="1:7" ht="13.15">
      <c r="A786" s="1885" t="s">
        <v>192</v>
      </c>
      <c r="B786" s="1885"/>
      <c r="C786" s="1885"/>
      <c r="D786" s="1885"/>
      <c r="E786" s="1885"/>
      <c r="F786" s="1885"/>
      <c r="G786" s="1885"/>
    </row>
    <row r="787" spans="1:7">
      <c r="A787" s="135"/>
      <c r="B787" s="135"/>
    </row>
    <row r="788" spans="1:7">
      <c r="A788" s="135"/>
      <c r="B788" s="1882" t="s">
        <v>472</v>
      </c>
      <c r="C788" s="1882"/>
      <c r="D788" s="1882"/>
      <c r="E788" s="1882"/>
      <c r="F788" s="1882"/>
    </row>
    <row r="789" spans="1:7" ht="13.15">
      <c r="A789" s="135"/>
      <c r="B789" s="135"/>
      <c r="D789" s="257"/>
    </row>
    <row r="790" spans="1:7" ht="13.15">
      <c r="A790" s="1885" t="s">
        <v>941</v>
      </c>
      <c r="B790" s="1885"/>
      <c r="C790" s="1885"/>
      <c r="D790" s="1885"/>
      <c r="E790" s="1885"/>
      <c r="F790" s="1885"/>
      <c r="G790" s="1885"/>
    </row>
    <row r="791" spans="1:7">
      <c r="A791" s="135"/>
      <c r="B791" s="135"/>
    </row>
    <row r="792" spans="1:7">
      <c r="A792" s="135"/>
      <c r="B792" s="1882" t="s">
        <v>472</v>
      </c>
      <c r="C792" s="1882"/>
      <c r="D792" s="1882"/>
      <c r="E792" s="1882"/>
      <c r="F792" s="1882"/>
      <c r="G792" s="12"/>
    </row>
    <row r="793" spans="1:7" ht="13.15">
      <c r="A793" s="254"/>
      <c r="B793" s="673"/>
      <c r="C793" s="254"/>
      <c r="E793" s="12"/>
      <c r="F793" s="12"/>
      <c r="G793" s="12"/>
    </row>
    <row r="794" spans="1:7" ht="13.15">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328125" style="722" customWidth="1"/>
    <col min="11" max="16384" width="8.86328125" style="722" hidden="1"/>
  </cols>
  <sheetData>
    <row r="1" spans="1:10" ht="14.25" customHeight="1"/>
    <row r="2" spans="1:10" ht="15">
      <c r="A2" s="1932" t="s">
        <v>2435</v>
      </c>
      <c r="B2" s="1933"/>
      <c r="C2" s="1933"/>
      <c r="D2" s="1933"/>
      <c r="E2" s="1933"/>
      <c r="F2" s="1933"/>
      <c r="G2" s="1933"/>
      <c r="H2" s="1933"/>
      <c r="I2" s="1933"/>
      <c r="J2" s="1933"/>
    </row>
    <row r="3" spans="1:10" ht="15">
      <c r="A3" s="1937" t="s">
        <v>685</v>
      </c>
      <c r="B3" s="1938"/>
      <c r="C3" s="1938"/>
      <c r="D3" s="1938"/>
      <c r="E3" s="1938"/>
      <c r="F3" s="1938"/>
      <c r="G3" s="1938"/>
      <c r="H3" s="1938"/>
      <c r="I3" s="1938"/>
      <c r="J3" s="1938"/>
    </row>
    <row r="4" spans="1:10" ht="15">
      <c r="A4" s="1939" t="s">
        <v>1508</v>
      </c>
      <c r="B4" s="1938"/>
      <c r="C4" s="1938"/>
      <c r="D4" s="1938"/>
      <c r="E4" s="1938"/>
      <c r="F4" s="1938"/>
      <c r="G4" s="1938"/>
      <c r="H4" s="1938"/>
      <c r="I4" s="1938"/>
      <c r="J4" s="1938"/>
    </row>
    <row r="5" spans="1:10" ht="12.75"/>
    <row r="6" spans="1:10" ht="12.75">
      <c r="A6" s="1934" t="s">
        <v>1530</v>
      </c>
      <c r="B6" s="1935"/>
      <c r="C6" s="1935"/>
      <c r="D6" s="1935"/>
      <c r="E6" s="1935"/>
      <c r="F6" s="1935"/>
      <c r="G6" s="1935"/>
      <c r="H6" s="1935"/>
      <c r="I6" s="1935"/>
      <c r="J6" s="1935"/>
    </row>
    <row r="7" spans="1:10" ht="12.75">
      <c r="A7" s="1935"/>
      <c r="B7" s="1935"/>
      <c r="C7" s="1935"/>
      <c r="D7" s="1935"/>
      <c r="E7" s="1935"/>
      <c r="F7" s="1935"/>
      <c r="G7" s="1935"/>
      <c r="H7" s="1935"/>
      <c r="I7" s="1935"/>
      <c r="J7" s="1935"/>
    </row>
    <row r="8" spans="1:10" ht="12.75">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ht="12.75">
      <c r="A10" s="772"/>
      <c r="B10" s="772"/>
      <c r="C10" s="772"/>
      <c r="D10" s="772"/>
      <c r="E10" s="772"/>
      <c r="F10" s="772"/>
      <c r="G10" s="772"/>
      <c r="H10" s="772"/>
      <c r="I10" s="772"/>
      <c r="J10" s="772"/>
    </row>
    <row r="11" spans="1:10" ht="12.75">
      <c r="A11" s="1940" t="s">
        <v>1393</v>
      </c>
      <c r="B11" s="1941"/>
      <c r="C11" s="1941"/>
      <c r="D11" s="1941"/>
      <c r="E11" s="1941"/>
      <c r="F11" s="1941"/>
      <c r="G11" s="1941"/>
      <c r="H11" s="1941"/>
      <c r="I11" s="1941"/>
      <c r="J11" s="1941"/>
    </row>
    <row r="12" spans="1:10" ht="12.75">
      <c r="A12" s="1941"/>
      <c r="B12" s="1941"/>
      <c r="C12" s="1941"/>
      <c r="D12" s="1941"/>
      <c r="E12" s="1941"/>
      <c r="F12" s="1941"/>
      <c r="G12" s="1941"/>
      <c r="H12" s="1941"/>
      <c r="I12" s="1941"/>
      <c r="J12" s="1941"/>
    </row>
    <row r="13" spans="1:10" ht="12.75">
      <c r="A13" s="1941"/>
      <c r="B13" s="1941"/>
      <c r="C13" s="1941"/>
      <c r="D13" s="1941"/>
      <c r="E13" s="1941"/>
      <c r="F13" s="1941"/>
      <c r="G13" s="1941"/>
      <c r="H13" s="1941"/>
      <c r="I13" s="1941"/>
      <c r="J13" s="1941"/>
    </row>
    <row r="14" spans="1:10" ht="12.75"/>
    <row r="15" spans="1:10" ht="12.75" customHeight="1">
      <c r="A15" s="1942" t="s">
        <v>1480</v>
      </c>
      <c r="B15" s="1942"/>
      <c r="C15" s="1942"/>
      <c r="D15" s="1942"/>
      <c r="E15" s="1942"/>
      <c r="F15" s="1942"/>
      <c r="G15" s="1942"/>
      <c r="H15" s="1942"/>
      <c r="I15" s="1942"/>
      <c r="J15" s="1942"/>
    </row>
    <row r="16" spans="1:10" ht="12.75">
      <c r="A16" s="1942"/>
      <c r="B16" s="1942"/>
      <c r="C16" s="1942"/>
      <c r="D16" s="1942"/>
      <c r="E16" s="1942"/>
      <c r="F16" s="1942"/>
      <c r="G16" s="1942"/>
      <c r="H16" s="1942"/>
      <c r="I16" s="1942"/>
      <c r="J16" s="1942"/>
    </row>
    <row r="17" spans="1:10" ht="12.75">
      <c r="A17" s="1942"/>
      <c r="B17" s="1942"/>
      <c r="C17" s="1942"/>
      <c r="D17" s="1942"/>
      <c r="E17" s="1942"/>
      <c r="F17" s="1942"/>
      <c r="G17" s="1942"/>
      <c r="H17" s="1942"/>
      <c r="I17" s="1942"/>
      <c r="J17" s="1942"/>
    </row>
    <row r="18" spans="1:10" ht="12.75">
      <c r="A18" s="1943"/>
      <c r="B18" s="1943"/>
      <c r="C18" s="1943"/>
      <c r="D18" s="1943"/>
      <c r="E18" s="1943"/>
      <c r="F18" s="1943"/>
      <c r="G18" s="1943"/>
      <c r="H18" s="1943"/>
      <c r="I18" s="1943"/>
      <c r="J18" s="1943"/>
    </row>
    <row r="19" spans="1:10" ht="12.75">
      <c r="A19" s="1943"/>
      <c r="B19" s="1943"/>
      <c r="C19" s="1943"/>
      <c r="D19" s="1943"/>
      <c r="E19" s="1943"/>
      <c r="F19" s="1943"/>
      <c r="G19" s="1943"/>
      <c r="H19" s="1943"/>
      <c r="I19" s="1943"/>
      <c r="J19" s="1943"/>
    </row>
    <row r="20" spans="1:10" ht="12.75">
      <c r="A20" s="1943"/>
      <c r="B20" s="1943"/>
      <c r="C20" s="1943"/>
      <c r="D20" s="1943"/>
      <c r="E20" s="1943"/>
      <c r="F20" s="1943"/>
      <c r="G20" s="1943"/>
      <c r="H20" s="1943"/>
      <c r="I20" s="1943"/>
      <c r="J20" s="1943"/>
    </row>
    <row r="21" spans="1:10" ht="12.75">
      <c r="A21" s="773" t="s">
        <v>1394</v>
      </c>
      <c r="B21" s="772"/>
      <c r="C21" s="772"/>
      <c r="D21" s="772"/>
      <c r="E21" s="772"/>
      <c r="F21" s="772"/>
      <c r="G21" s="772"/>
      <c r="H21" s="772"/>
      <c r="I21" s="772"/>
      <c r="J21" s="772"/>
    </row>
    <row r="22" spans="1:10" ht="12.75">
      <c r="A22" s="774" t="s">
        <v>258</v>
      </c>
      <c r="B22" s="774"/>
      <c r="C22" s="774"/>
      <c r="D22" s="774"/>
      <c r="E22" s="774"/>
      <c r="F22" s="774"/>
      <c r="G22" s="774"/>
      <c r="H22" s="774"/>
      <c r="I22" s="774"/>
      <c r="J22" s="774"/>
    </row>
    <row r="23" spans="1:10" ht="12.75">
      <c r="A23" s="1944" t="s">
        <v>1395</v>
      </c>
      <c r="B23" s="1938"/>
      <c r="C23" s="1938"/>
      <c r="D23" s="1938"/>
      <c r="E23" s="1938"/>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4" t="s">
        <v>1396</v>
      </c>
      <c r="B60" s="1935"/>
      <c r="C60" s="1935"/>
      <c r="D60" s="1935"/>
      <c r="E60" s="1935"/>
      <c r="F60" s="1935"/>
      <c r="G60" s="1935"/>
      <c r="H60" s="1935"/>
      <c r="I60" s="1935"/>
      <c r="J60" s="1935"/>
    </row>
    <row r="61" spans="1:10" ht="12.75">
      <c r="A61" s="1935"/>
      <c r="B61" s="1935"/>
      <c r="C61" s="1935"/>
      <c r="D61" s="1935"/>
      <c r="E61" s="1935"/>
      <c r="F61" s="1935"/>
      <c r="G61" s="1935"/>
      <c r="H61" s="1935"/>
      <c r="I61" s="1935"/>
      <c r="J61" s="1935"/>
    </row>
    <row r="62" spans="1:10" ht="12.75">
      <c r="A62" s="1935"/>
      <c r="B62" s="1935"/>
      <c r="C62" s="1935"/>
      <c r="D62" s="1935"/>
      <c r="E62" s="1935"/>
      <c r="F62" s="1935"/>
      <c r="G62" s="1935"/>
      <c r="H62" s="1935"/>
      <c r="I62" s="1935"/>
      <c r="J62" s="1935"/>
    </row>
    <row r="63" spans="1:10" ht="12.75"/>
    <row r="64" spans="1:10" ht="12.75">
      <c r="A64" s="672" t="s">
        <v>1395</v>
      </c>
    </row>
    <row r="65" spans="1:9" ht="12.75"/>
    <row r="66" spans="1:9" ht="12.75"/>
    <row r="67" spans="1:9" ht="12.75"/>
    <row r="68" spans="1:9" ht="12.75"/>
    <row r="69" spans="1:9" ht="12.75"/>
    <row r="70" spans="1:9" ht="12.75"/>
    <row r="71" spans="1:9" ht="12.75"/>
    <row r="72" spans="1:9" ht="12.75"/>
    <row r="73" spans="1:9" ht="12.75"/>
    <row r="74" spans="1:9" ht="12.75"/>
    <row r="75" spans="1:9" ht="13.15">
      <c r="A75" s="1936" t="s">
        <v>1397</v>
      </c>
      <c r="B75" s="1936"/>
      <c r="C75" s="1936"/>
      <c r="D75" s="1936"/>
      <c r="E75" s="1936"/>
      <c r="F75" s="1936"/>
      <c r="G75" s="1936"/>
      <c r="H75" s="1936"/>
      <c r="I75" s="1936"/>
    </row>
    <row r="76" spans="1:9" ht="12.75">
      <c r="A76" s="1858" t="s">
        <v>1095</v>
      </c>
      <c r="B76" s="1858"/>
      <c r="C76" s="1858"/>
      <c r="D76" s="1858"/>
      <c r="E76" s="1858"/>
    </row>
    <row r="77" spans="1:9" ht="12.75">
      <c r="A77" s="1858" t="s">
        <v>1398</v>
      </c>
      <c r="B77" s="1858"/>
      <c r="C77" s="1858"/>
      <c r="D77" s="1858"/>
      <c r="E77" s="1858"/>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232" zoomScaleNormal="100" zoomScaleSheetLayoutView="100" workbookViewId="0">
      <selection activeCell="B1103" sqref="B1103"/>
    </sheetView>
  </sheetViews>
  <sheetFormatPr defaultColWidth="8.86328125" defaultRowHeight="12.75" zeroHeight="1"/>
  <cols>
    <col min="1" max="1" width="3.59765625" style="788" customWidth="1"/>
    <col min="2" max="2" width="13.59765625" style="788" customWidth="1"/>
    <col min="3" max="3" width="2.59765625" style="788" customWidth="1"/>
    <col min="4" max="5" width="3.59765625" style="789" customWidth="1"/>
    <col min="6" max="6" width="65.59765625" style="789" customWidth="1"/>
    <col min="7" max="7" width="1.59765625" style="789" customWidth="1"/>
    <col min="8" max="8" width="3.59765625" style="790" customWidth="1"/>
    <col min="9" max="9" width="14" style="790" customWidth="1"/>
    <col min="10" max="16384" width="8.86328125" style="790"/>
  </cols>
  <sheetData>
    <row r="1" spans="1:9"/>
    <row r="2" spans="1:9" ht="13.15">
      <c r="A2" s="1966" t="s">
        <v>2256</v>
      </c>
      <c r="B2" s="1966"/>
      <c r="C2" s="1967"/>
      <c r="D2" s="1967"/>
      <c r="E2" s="1967"/>
      <c r="F2" s="1967"/>
      <c r="G2" s="1967"/>
    </row>
    <row r="3" spans="1:9" ht="13.15">
      <c r="A3" s="1973" t="s">
        <v>2257</v>
      </c>
      <c r="B3" s="1973"/>
      <c r="C3" s="1967"/>
      <c r="D3" s="1967"/>
      <c r="E3" s="1967"/>
      <c r="F3" s="1967"/>
      <c r="G3" s="1967"/>
      <c r="I3" s="693"/>
    </row>
    <row r="4" spans="1:9" ht="13.15">
      <c r="A4" s="1970"/>
      <c r="B4" s="1970"/>
      <c r="C4" s="1974"/>
      <c r="D4" s="1974"/>
      <c r="E4" s="1974"/>
      <c r="F4" s="1974"/>
      <c r="G4" s="1974"/>
      <c r="I4" s="693"/>
    </row>
    <row r="5" spans="1:9" s="791" customFormat="1" ht="13.15">
      <c r="A5" s="1970"/>
      <c r="B5" s="1970"/>
      <c r="C5" s="1971"/>
      <c r="D5" s="1971"/>
      <c r="E5" s="1971"/>
      <c r="F5" s="1971"/>
      <c r="G5" s="1971"/>
    </row>
    <row r="6" spans="1:9" s="791" customFormat="1" ht="13.15">
      <c r="A6" s="1968" t="s">
        <v>1256</v>
      </c>
      <c r="B6" s="1968"/>
      <c r="C6" s="1969"/>
      <c r="D6" s="1969"/>
      <c r="E6" s="1969"/>
      <c r="F6" s="1969"/>
      <c r="G6" s="1969"/>
    </row>
    <row r="7" spans="1:9" s="791" customFormat="1" ht="13.15">
      <c r="A7" s="1968" t="s">
        <v>1257</v>
      </c>
      <c r="B7" s="1968"/>
      <c r="C7" s="1969"/>
      <c r="D7" s="1969"/>
      <c r="E7" s="1969"/>
      <c r="F7" s="1969"/>
      <c r="G7" s="1969"/>
    </row>
    <row r="8" spans="1:9" ht="13.15">
      <c r="A8" s="792"/>
      <c r="B8" s="792"/>
      <c r="C8" s="793"/>
      <c r="D8" s="793"/>
      <c r="E8" s="793"/>
      <c r="F8" s="793"/>
    </row>
    <row r="9" spans="1:9" ht="13.15">
      <c r="A9" s="1906" t="s">
        <v>1259</v>
      </c>
      <c r="B9" s="1906"/>
      <c r="C9" s="1906"/>
      <c r="D9" s="1906"/>
      <c r="E9" s="1906"/>
      <c r="F9" s="1906"/>
      <c r="G9" s="1906"/>
    </row>
    <row r="10" spans="1:9" ht="13.15">
      <c r="A10" s="793"/>
      <c r="B10" s="793"/>
      <c r="E10" s="794"/>
    </row>
    <row r="11" spans="1:9" ht="13.7" customHeight="1">
      <c r="C11" s="793"/>
      <c r="D11" s="1951" t="s">
        <v>1258</v>
      </c>
      <c r="E11" s="1951"/>
      <c r="F11" s="1951"/>
    </row>
    <row r="12" spans="1:9" ht="13.15">
      <c r="C12" s="793"/>
      <c r="D12" s="1951"/>
      <c r="E12" s="1951"/>
      <c r="F12" s="1951"/>
    </row>
    <row r="13" spans="1:9" ht="13.15">
      <c r="A13" s="795"/>
      <c r="B13" s="795"/>
      <c r="C13" s="795"/>
      <c r="D13" s="1916" t="s">
        <v>1241</v>
      </c>
      <c r="E13" s="1916"/>
      <c r="F13" s="1916"/>
    </row>
    <row r="14" spans="1:9" ht="13.15">
      <c r="A14" s="795"/>
      <c r="B14" s="795"/>
      <c r="C14" s="795"/>
      <c r="D14" s="796"/>
    </row>
    <row r="15" spans="1:9" ht="13.15">
      <c r="A15" s="797"/>
      <c r="B15" s="798" t="s">
        <v>2556</v>
      </c>
      <c r="C15" s="799"/>
      <c r="D15" s="1911" t="s">
        <v>1242</v>
      </c>
      <c r="E15" s="1911"/>
      <c r="F15" s="1911"/>
    </row>
    <row r="16" spans="1:9" ht="13.15">
      <c r="A16" s="795"/>
      <c r="B16" s="795"/>
      <c r="C16" s="799"/>
      <c r="D16" s="1911"/>
      <c r="E16" s="1911"/>
      <c r="F16" s="1911"/>
    </row>
    <row r="17" spans="1:7" ht="13.15">
      <c r="A17" s="795"/>
      <c r="B17" s="795"/>
      <c r="C17" s="799"/>
      <c r="D17" s="1911"/>
      <c r="E17" s="1911"/>
      <c r="F17" s="1911"/>
    </row>
    <row r="18" spans="1:7" ht="13.15">
      <c r="A18" s="795"/>
      <c r="B18" s="795"/>
      <c r="C18" s="795"/>
    </row>
    <row r="19" spans="1:7" ht="13.15">
      <c r="A19" s="797"/>
      <c r="B19" s="798" t="s">
        <v>2555</v>
      </c>
      <c r="D19" s="1890" t="s">
        <v>1243</v>
      </c>
      <c r="E19" s="1890"/>
      <c r="F19" s="1890"/>
    </row>
    <row r="20" spans="1:7" ht="13.15">
      <c r="A20" s="797"/>
      <c r="B20" s="797"/>
      <c r="D20" s="800"/>
    </row>
    <row r="21" spans="1:7" ht="13.15">
      <c r="A21" s="797"/>
      <c r="B21" s="798" t="s">
        <v>2556</v>
      </c>
      <c r="D21" s="1911" t="s">
        <v>1244</v>
      </c>
      <c r="E21" s="1911"/>
      <c r="F21" s="1911"/>
    </row>
    <row r="22" spans="1:7" ht="13.15">
      <c r="A22" s="797"/>
      <c r="B22" s="797"/>
      <c r="D22" s="1911"/>
      <c r="E22" s="1911"/>
      <c r="F22" s="1911"/>
    </row>
    <row r="23" spans="1:7"/>
    <row r="24" spans="1:7" ht="13.15">
      <c r="A24" s="797"/>
      <c r="B24" s="798" t="s">
        <v>2555</v>
      </c>
      <c r="D24" s="1952" t="s">
        <v>1245</v>
      </c>
      <c r="E24" s="1952"/>
      <c r="F24" s="1952"/>
    </row>
    <row r="25" spans="1:7">
      <c r="D25" s="1952"/>
      <c r="E25" s="1952"/>
      <c r="F25" s="1952"/>
    </row>
    <row r="26" spans="1:7">
      <c r="D26" s="1952"/>
      <c r="E26" s="1952"/>
      <c r="F26" s="1952"/>
    </row>
    <row r="27" spans="1:7">
      <c r="D27" s="1952"/>
      <c r="E27" s="1952"/>
      <c r="F27" s="1952"/>
    </row>
    <row r="28" spans="1:7">
      <c r="D28" s="1952"/>
      <c r="E28" s="1952"/>
      <c r="F28" s="1952"/>
    </row>
    <row r="29" spans="1:7" s="791" customFormat="1">
      <c r="A29" s="801"/>
      <c r="B29" s="801"/>
      <c r="C29" s="801"/>
      <c r="D29" s="733"/>
      <c r="E29" s="802"/>
      <c r="F29" s="802"/>
      <c r="G29" s="802"/>
    </row>
    <row r="30" spans="1:7" s="791" customFormat="1">
      <c r="A30" s="801"/>
      <c r="B30" s="798" t="s">
        <v>2556</v>
      </c>
      <c r="C30" s="801"/>
      <c r="D30" s="1868" t="s">
        <v>1246</v>
      </c>
      <c r="E30" s="1868"/>
      <c r="F30" s="1868"/>
      <c r="G30" s="802"/>
    </row>
    <row r="31" spans="1:7" s="791" customFormat="1">
      <c r="A31" s="801"/>
      <c r="B31" s="801"/>
      <c r="C31" s="801"/>
      <c r="D31" s="1868"/>
      <c r="E31" s="1868"/>
      <c r="F31" s="1868"/>
      <c r="G31" s="802"/>
    </row>
    <row r="32" spans="1:7" ht="13.15">
      <c r="A32" s="797"/>
      <c r="B32" s="797"/>
      <c r="D32" s="803"/>
    </row>
    <row r="33" spans="1:6" ht="14.45" customHeight="1">
      <c r="A33" s="797"/>
      <c r="B33" s="798" t="s">
        <v>2556</v>
      </c>
      <c r="D33" s="1868" t="s">
        <v>1429</v>
      </c>
      <c r="E33" s="1868"/>
      <c r="F33" s="1868"/>
    </row>
    <row r="34" spans="1:6" ht="13.15">
      <c r="A34" s="797"/>
      <c r="B34" s="797"/>
      <c r="D34" s="1868"/>
      <c r="E34" s="1868"/>
      <c r="F34" s="1868"/>
    </row>
    <row r="35" spans="1:6" ht="13.15">
      <c r="A35" s="797"/>
      <c r="B35" s="797"/>
      <c r="D35" s="1868"/>
      <c r="E35" s="1868"/>
      <c r="F35" s="1868"/>
    </row>
    <row r="36" spans="1:6" ht="13.15">
      <c r="A36" s="797"/>
      <c r="B36" s="797"/>
      <c r="D36" s="1868"/>
      <c r="E36" s="1868"/>
      <c r="F36" s="1868"/>
    </row>
    <row r="37" spans="1:6" ht="13.15">
      <c r="A37" s="797"/>
      <c r="B37" s="797"/>
      <c r="D37" s="790"/>
    </row>
    <row r="38" spans="1:6" ht="13.15">
      <c r="A38" s="797"/>
      <c r="B38" s="798" t="s">
        <v>2555</v>
      </c>
      <c r="D38" s="1868" t="s">
        <v>1248</v>
      </c>
      <c r="E38" s="1868"/>
      <c r="F38" s="1868"/>
    </row>
    <row r="39" spans="1:6" ht="13.15">
      <c r="A39" s="797"/>
      <c r="B39" s="797"/>
      <c r="D39" s="1868"/>
      <c r="E39" s="1868"/>
      <c r="F39" s="1868"/>
    </row>
    <row r="40" spans="1:6" ht="13.15">
      <c r="A40" s="797"/>
      <c r="B40" s="797"/>
      <c r="D40" s="1868"/>
      <c r="E40" s="1868"/>
      <c r="F40" s="1868"/>
    </row>
    <row r="41" spans="1:6" ht="13.15">
      <c r="A41" s="797"/>
      <c r="B41" s="797"/>
      <c r="D41" s="1868"/>
      <c r="E41" s="1868"/>
      <c r="F41" s="1868"/>
    </row>
    <row r="42" spans="1:6" ht="13.15">
      <c r="A42" s="797"/>
      <c r="B42" s="797"/>
      <c r="D42" s="1868"/>
      <c r="E42" s="1868"/>
      <c r="F42" s="1868"/>
    </row>
    <row r="43" spans="1:6" ht="13.15">
      <c r="A43" s="797"/>
      <c r="B43" s="797"/>
      <c r="D43" s="781"/>
      <c r="E43" s="781"/>
      <c r="F43" s="781"/>
    </row>
    <row r="44" spans="1:6" ht="13.15">
      <c r="A44" s="797"/>
      <c r="B44" s="798" t="s">
        <v>2556</v>
      </c>
      <c r="D44" s="1868" t="s">
        <v>1249</v>
      </c>
      <c r="E44" s="1868"/>
      <c r="F44" s="1868"/>
    </row>
    <row r="45" spans="1:6" ht="13.15">
      <c r="A45" s="797"/>
      <c r="B45" s="797"/>
      <c r="D45" s="1868"/>
      <c r="E45" s="1868"/>
      <c r="F45" s="1868"/>
    </row>
    <row r="46" spans="1:6" ht="13.15">
      <c r="A46" s="797"/>
      <c r="B46" s="797"/>
      <c r="D46" s="1868"/>
      <c r="E46" s="1868"/>
      <c r="F46" s="1868"/>
    </row>
    <row r="47" spans="1:6" ht="23.25" customHeight="1">
      <c r="A47" s="797"/>
      <c r="B47" s="797"/>
      <c r="D47" s="1868"/>
      <c r="E47" s="1868"/>
      <c r="F47" s="1868"/>
    </row>
    <row r="48" spans="1:6" ht="13.15">
      <c r="A48" s="797"/>
      <c r="B48" s="797"/>
      <c r="D48" s="785"/>
    </row>
    <row r="49" spans="1:7" ht="14.45" customHeight="1">
      <c r="A49" s="797"/>
      <c r="B49" s="798" t="s">
        <v>2556</v>
      </c>
      <c r="D49" s="1868" t="s">
        <v>1250</v>
      </c>
      <c r="E49" s="1868"/>
      <c r="F49" s="1868"/>
    </row>
    <row r="50" spans="1:7" ht="13.15">
      <c r="A50" s="797"/>
      <c r="B50" s="797"/>
      <c r="D50" s="1868"/>
      <c r="E50" s="1868"/>
      <c r="F50" s="1868"/>
    </row>
    <row r="51" spans="1:7" ht="13.15">
      <c r="A51" s="797"/>
      <c r="B51" s="797"/>
      <c r="D51" s="1868"/>
      <c r="E51" s="1868"/>
      <c r="F51" s="1868"/>
    </row>
    <row r="52" spans="1:7" s="618" customFormat="1" ht="13.15">
      <c r="A52" s="797"/>
      <c r="B52" s="797"/>
      <c r="C52" s="804"/>
      <c r="D52" s="802"/>
      <c r="E52" s="693"/>
      <c r="F52" s="693"/>
      <c r="G52" s="693"/>
    </row>
    <row r="53" spans="1:7" s="618" customFormat="1" ht="13.15">
      <c r="A53" s="805"/>
      <c r="B53" s="798" t="s">
        <v>2555</v>
      </c>
      <c r="C53" s="806"/>
      <c r="D53" s="1868" t="s">
        <v>1251</v>
      </c>
      <c r="E53" s="1868"/>
      <c r="F53" s="1868"/>
      <c r="G53" s="693"/>
    </row>
    <row r="54" spans="1:7" s="618" customFormat="1" ht="13.15">
      <c r="A54" s="805"/>
      <c r="B54" s="805"/>
      <c r="C54" s="806"/>
      <c r="D54" s="1868"/>
      <c r="E54" s="1868"/>
      <c r="F54" s="1868"/>
      <c r="G54" s="693"/>
    </row>
    <row r="55" spans="1:7" s="791" customFormat="1">
      <c r="A55" s="801"/>
      <c r="B55" s="801"/>
      <c r="C55" s="801"/>
      <c r="D55" s="733"/>
      <c r="E55" s="802"/>
      <c r="F55" s="802"/>
      <c r="G55" s="802"/>
    </row>
    <row r="56" spans="1:7" ht="13.15">
      <c r="A56" s="797"/>
      <c r="B56" s="798" t="s">
        <v>2556</v>
      </c>
      <c r="D56" s="1868" t="s">
        <v>1252</v>
      </c>
      <c r="E56" s="1868"/>
      <c r="F56" s="1868"/>
    </row>
    <row r="57" spans="1:7">
      <c r="D57" s="1868"/>
      <c r="E57" s="1868"/>
      <c r="F57" s="1868"/>
    </row>
    <row r="58" spans="1:7">
      <c r="D58" s="1868"/>
      <c r="E58" s="1868"/>
      <c r="F58" s="1868"/>
    </row>
    <row r="59" spans="1:7">
      <c r="D59" s="693"/>
    </row>
    <row r="60" spans="1:7" ht="13.15">
      <c r="A60" s="797"/>
      <c r="B60" s="798" t="s">
        <v>2556</v>
      </c>
      <c r="D60" s="1868" t="s">
        <v>1253</v>
      </c>
      <c r="E60" s="1868"/>
      <c r="F60" s="1868"/>
    </row>
    <row r="61" spans="1:7">
      <c r="D61" s="1868"/>
      <c r="E61" s="1868"/>
      <c r="F61" s="1868"/>
    </row>
    <row r="62" spans="1:7"/>
    <row r="63" spans="1:7" ht="13.15">
      <c r="A63" s="797"/>
      <c r="B63" s="798" t="s">
        <v>2555</v>
      </c>
      <c r="D63" s="1868" t="s">
        <v>1254</v>
      </c>
      <c r="E63" s="1868"/>
      <c r="F63" s="1868"/>
    </row>
    <row r="64" spans="1:7">
      <c r="D64" s="1868"/>
      <c r="E64" s="1868"/>
      <c r="F64" s="1868"/>
    </row>
    <row r="65" spans="1:7">
      <c r="D65" s="1868"/>
      <c r="E65" s="1868"/>
      <c r="F65" s="1868"/>
    </row>
    <row r="66" spans="1:7">
      <c r="D66" s="790"/>
    </row>
    <row r="67" spans="1:7" ht="13.15">
      <c r="A67" s="797"/>
      <c r="B67" s="798" t="s">
        <v>2555</v>
      </c>
      <c r="D67" s="1911" t="s">
        <v>1255</v>
      </c>
      <c r="E67" s="1911"/>
      <c r="F67" s="1911"/>
    </row>
    <row r="68" spans="1:7">
      <c r="D68" s="1911"/>
      <c r="E68" s="1911"/>
      <c r="F68" s="1911"/>
    </row>
    <row r="69" spans="1:7" ht="13.15">
      <c r="A69" s="797"/>
      <c r="B69" s="797"/>
      <c r="D69" s="800"/>
    </row>
    <row r="70" spans="1:7" ht="13.15">
      <c r="A70" s="1876" t="s">
        <v>1162</v>
      </c>
      <c r="B70" s="1876"/>
      <c r="C70" s="1876"/>
      <c r="D70" s="1876"/>
      <c r="E70" s="1876"/>
      <c r="F70" s="1876"/>
      <c r="G70" s="1876"/>
    </row>
    <row r="71" spans="1:7"/>
    <row r="72" spans="1:7" ht="13.15">
      <c r="C72" s="807"/>
      <c r="D72" s="1947" t="s">
        <v>1260</v>
      </c>
      <c r="E72" s="1947"/>
      <c r="F72" s="1947"/>
    </row>
    <row r="73" spans="1:7">
      <c r="A73" s="800"/>
      <c r="B73" s="800"/>
      <c r="D73" s="1911" t="s">
        <v>1287</v>
      </c>
      <c r="E73" s="1911"/>
      <c r="F73" s="1911"/>
    </row>
    <row r="74" spans="1:7">
      <c r="A74" s="800"/>
      <c r="B74" s="800"/>
    </row>
    <row r="75" spans="1:7" ht="13.7" customHeight="1">
      <c r="A75" s="797"/>
      <c r="B75" s="798" t="s">
        <v>2555</v>
      </c>
      <c r="D75" s="1911" t="s">
        <v>1479</v>
      </c>
      <c r="E75" s="1911"/>
      <c r="F75" s="1911"/>
    </row>
    <row r="76" spans="1:7" ht="13.15">
      <c r="A76" s="797"/>
      <c r="B76" s="797"/>
      <c r="D76" s="1911"/>
      <c r="E76" s="1911"/>
      <c r="F76" s="1911"/>
    </row>
    <row r="77" spans="1:7" ht="13.15">
      <c r="A77" s="797"/>
      <c r="B77" s="797"/>
      <c r="D77" s="1911"/>
      <c r="E77" s="1911"/>
      <c r="F77" s="1911"/>
    </row>
    <row r="78" spans="1:7" ht="13.15">
      <c r="A78" s="797"/>
      <c r="B78" s="797"/>
      <c r="D78" s="1911"/>
      <c r="E78" s="1911"/>
      <c r="F78" s="1911"/>
    </row>
    <row r="79" spans="1:7" ht="13.15">
      <c r="A79" s="797"/>
      <c r="B79" s="797"/>
      <c r="D79" s="1911"/>
      <c r="E79" s="1911"/>
      <c r="F79" s="1911"/>
    </row>
    <row r="80" spans="1:7" ht="13.15">
      <c r="A80" s="797"/>
      <c r="B80" s="797"/>
      <c r="D80" s="1911"/>
      <c r="E80" s="1911"/>
      <c r="F80" s="1911"/>
    </row>
    <row r="81" spans="1:6" ht="13.15">
      <c r="A81" s="797"/>
      <c r="B81" s="797"/>
      <c r="D81" s="1911"/>
      <c r="E81" s="1911"/>
      <c r="F81" s="1911"/>
    </row>
    <row r="82" spans="1:6" ht="13.15">
      <c r="A82" s="797"/>
      <c r="B82" s="797"/>
      <c r="D82" s="1911"/>
      <c r="E82" s="1911"/>
      <c r="F82" s="1911"/>
    </row>
    <row r="83" spans="1:6" ht="13.15">
      <c r="A83" s="797"/>
      <c r="B83" s="797"/>
      <c r="D83" s="879"/>
      <c r="E83" s="879"/>
      <c r="F83" s="879"/>
    </row>
    <row r="84" spans="1:6" ht="15" customHeight="1">
      <c r="A84" s="797"/>
      <c r="B84" s="798" t="s">
        <v>2555</v>
      </c>
      <c r="D84" s="1911" t="s">
        <v>2258</v>
      </c>
      <c r="E84" s="1911"/>
      <c r="F84" s="1911"/>
    </row>
    <row r="85" spans="1:6" ht="13.15">
      <c r="A85" s="797"/>
      <c r="B85" s="797"/>
      <c r="D85" s="1911"/>
      <c r="E85" s="1911"/>
      <c r="F85" s="1911"/>
    </row>
    <row r="86" spans="1:6" ht="13.15">
      <c r="A86" s="797"/>
      <c r="B86" s="797"/>
      <c r="D86" s="1718"/>
      <c r="E86" s="1718"/>
      <c r="F86" s="1718"/>
    </row>
    <row r="87" spans="1:6" ht="13.15">
      <c r="A87" s="797"/>
      <c r="B87" s="798" t="s">
        <v>2555</v>
      </c>
      <c r="D87" s="1911" t="s">
        <v>2262</v>
      </c>
      <c r="E87" s="1911"/>
      <c r="F87" s="1911"/>
    </row>
    <row r="88" spans="1:6" ht="13.15">
      <c r="A88" s="797"/>
      <c r="B88" s="797"/>
      <c r="D88" s="1911"/>
      <c r="E88" s="1911"/>
      <c r="F88" s="1911"/>
    </row>
    <row r="89" spans="1:6" ht="13.15">
      <c r="A89" s="797"/>
      <c r="B89" s="797"/>
      <c r="D89" s="1911"/>
      <c r="E89" s="1911"/>
      <c r="F89" s="1911"/>
    </row>
    <row r="90" spans="1:6" ht="13.15">
      <c r="A90" s="797"/>
      <c r="B90" s="797"/>
      <c r="D90" s="1718"/>
      <c r="E90" s="1718"/>
      <c r="F90" s="1718"/>
    </row>
    <row r="91" spans="1:6" ht="13.15">
      <c r="A91" s="797"/>
      <c r="B91" s="798" t="s">
        <v>2555</v>
      </c>
      <c r="D91" s="1911" t="s">
        <v>2260</v>
      </c>
      <c r="E91" s="1911"/>
      <c r="F91" s="1911"/>
    </row>
    <row r="92" spans="1:6" s="1735" customFormat="1" ht="13.15">
      <c r="A92" s="1733"/>
      <c r="B92" s="1733"/>
      <c r="C92" s="1734"/>
      <c r="D92" s="1911"/>
      <c r="E92" s="1911"/>
      <c r="F92" s="1911"/>
    </row>
    <row r="93" spans="1:6" ht="13.15">
      <c r="A93" s="797"/>
      <c r="B93" s="797"/>
      <c r="D93" s="1724"/>
      <c r="E93" s="1725" t="s">
        <v>2261</v>
      </c>
      <c r="F93" s="1718"/>
    </row>
    <row r="94" spans="1:6" ht="13.15">
      <c r="A94" s="797"/>
      <c r="B94" s="797"/>
      <c r="D94" s="879"/>
      <c r="E94" s="879"/>
      <c r="F94" s="879"/>
    </row>
    <row r="95" spans="1:6" ht="13.15">
      <c r="A95" s="797"/>
      <c r="B95" s="798" t="s">
        <v>2556</v>
      </c>
      <c r="D95" s="1911" t="s">
        <v>2259</v>
      </c>
      <c r="E95" s="1911"/>
      <c r="F95" s="1911"/>
    </row>
    <row r="96" spans="1:6" ht="13.15">
      <c r="A96" s="797"/>
      <c r="B96" s="797"/>
      <c r="D96" s="1911"/>
      <c r="E96" s="1911"/>
      <c r="F96" s="1911"/>
    </row>
    <row r="97" spans="1:7" ht="13.15">
      <c r="A97" s="797"/>
      <c r="B97" s="797"/>
      <c r="D97" s="1718"/>
      <c r="E97" s="1718"/>
      <c r="F97" s="1718"/>
    </row>
    <row r="98" spans="1:7" ht="14.45" customHeight="1">
      <c r="A98" s="797"/>
      <c r="B98" s="798" t="s">
        <v>2556</v>
      </c>
      <c r="D98" s="1911" t="s">
        <v>1404</v>
      </c>
      <c r="E98" s="1911"/>
      <c r="F98" s="1911"/>
      <c r="G98" s="790"/>
    </row>
    <row r="99" spans="1:7" ht="13.15">
      <c r="A99" s="797"/>
      <c r="B99" s="797"/>
      <c r="D99" s="1911"/>
      <c r="E99" s="1911"/>
      <c r="F99" s="1911"/>
      <c r="G99" s="790"/>
    </row>
    <row r="100" spans="1:7" ht="13.15">
      <c r="A100" s="797"/>
      <c r="B100" s="797"/>
      <c r="D100" s="1911"/>
      <c r="E100" s="1911"/>
      <c r="F100" s="1911"/>
      <c r="G100" s="790"/>
    </row>
    <row r="101" spans="1:7" ht="13.15">
      <c r="A101" s="797"/>
      <c r="B101" s="797"/>
      <c r="D101" s="1911"/>
      <c r="E101" s="1911"/>
      <c r="F101" s="1911"/>
      <c r="G101" s="790"/>
    </row>
    <row r="102" spans="1:7" ht="13.15">
      <c r="A102" s="797"/>
      <c r="B102" s="797"/>
      <c r="D102" s="1911"/>
      <c r="E102" s="1911"/>
      <c r="F102" s="1911"/>
      <c r="G102" s="790"/>
    </row>
    <row r="103" spans="1:7" ht="13.15">
      <c r="A103" s="797"/>
      <c r="B103" s="797"/>
      <c r="D103" s="1911"/>
      <c r="E103" s="1911"/>
      <c r="F103" s="1911"/>
      <c r="G103" s="790"/>
    </row>
    <row r="104" spans="1:7" ht="13.15">
      <c r="A104" s="797"/>
      <c r="B104" s="797"/>
      <c r="D104" s="1911"/>
      <c r="E104" s="1911"/>
      <c r="F104" s="1911"/>
      <c r="G104" s="790"/>
    </row>
    <row r="105" spans="1:7" ht="13.15">
      <c r="A105" s="797"/>
      <c r="B105" s="797"/>
      <c r="D105" s="1911"/>
      <c r="E105" s="1911"/>
      <c r="F105" s="1911"/>
      <c r="G105" s="790"/>
    </row>
    <row r="106" spans="1:7" ht="13.15">
      <c r="A106" s="797"/>
      <c r="B106" s="797"/>
      <c r="D106" s="1911"/>
      <c r="E106" s="1911"/>
      <c r="F106" s="1911"/>
      <c r="G106" s="790"/>
    </row>
    <row r="107" spans="1:7" ht="13.15">
      <c r="A107" s="797"/>
      <c r="B107" s="797"/>
      <c r="D107" s="1911"/>
      <c r="E107" s="1911"/>
      <c r="F107" s="1911"/>
      <c r="G107" s="790"/>
    </row>
    <row r="108" spans="1:7" ht="13.15">
      <c r="A108" s="797"/>
      <c r="B108" s="797"/>
      <c r="D108" s="1911"/>
      <c r="E108" s="1911"/>
      <c r="F108" s="1911"/>
      <c r="G108" s="790"/>
    </row>
    <row r="109" spans="1:7" ht="13.15">
      <c r="A109" s="797"/>
      <c r="B109" s="797"/>
      <c r="D109" s="1911"/>
      <c r="E109" s="1911"/>
      <c r="F109" s="1911"/>
      <c r="G109" s="790"/>
    </row>
    <row r="110" spans="1:7" ht="13.15">
      <c r="A110" s="797"/>
      <c r="B110" s="797"/>
      <c r="D110" s="1911"/>
      <c r="E110" s="1911"/>
      <c r="F110" s="1911"/>
      <c r="G110" s="790"/>
    </row>
    <row r="111" spans="1:7" ht="13.15">
      <c r="A111" s="797"/>
      <c r="B111" s="797"/>
      <c r="D111" s="1911"/>
      <c r="E111" s="1911"/>
      <c r="F111" s="1911"/>
    </row>
    <row r="112" spans="1:7" ht="13.15">
      <c r="A112" s="797"/>
      <c r="B112" s="797"/>
      <c r="D112" s="1911"/>
      <c r="E112" s="1911"/>
      <c r="F112" s="1911"/>
    </row>
    <row r="113" spans="1:11" ht="13.15">
      <c r="A113" s="797"/>
      <c r="B113" s="797"/>
      <c r="D113" s="905"/>
      <c r="E113" s="905"/>
      <c r="F113" s="905"/>
    </row>
    <row r="114" spans="1:11" ht="14.25" customHeight="1">
      <c r="A114" s="797"/>
      <c r="B114" s="798" t="s">
        <v>2556</v>
      </c>
      <c r="D114" s="1909" t="s">
        <v>1262</v>
      </c>
      <c r="E114" s="1909"/>
      <c r="F114" s="1909"/>
    </row>
    <row r="115" spans="1:11" ht="13.15">
      <c r="A115" s="797"/>
      <c r="B115" s="797"/>
      <c r="D115" s="1909"/>
      <c r="E115" s="1909"/>
      <c r="F115" s="1909"/>
    </row>
    <row r="116" spans="1:11" ht="13.15">
      <c r="A116" s="797"/>
      <c r="B116" s="797"/>
      <c r="D116" s="1909"/>
      <c r="E116" s="1909"/>
      <c r="F116" s="1909"/>
    </row>
    <row r="117" spans="1:11" ht="13.15">
      <c r="A117" s="797"/>
      <c r="B117" s="797"/>
      <c r="D117" s="1909"/>
      <c r="E117" s="1909"/>
      <c r="F117" s="1909"/>
    </row>
    <row r="118" spans="1:11" ht="13.15">
      <c r="A118" s="797"/>
      <c r="B118" s="797"/>
      <c r="D118" s="1909"/>
      <c r="E118" s="1909"/>
      <c r="F118" s="1909"/>
    </row>
    <row r="119" spans="1:11" ht="13.15">
      <c r="A119" s="797"/>
      <c r="B119" s="797"/>
      <c r="D119" s="1909"/>
      <c r="E119" s="1909"/>
      <c r="F119" s="1909"/>
    </row>
    <row r="120" spans="1:11" ht="13.15">
      <c r="A120" s="797"/>
      <c r="B120" s="797"/>
      <c r="D120" s="1909"/>
      <c r="E120" s="1909"/>
      <c r="F120" s="1909"/>
    </row>
    <row r="121" spans="1:11" ht="13.15">
      <c r="A121" s="797"/>
      <c r="B121" s="797"/>
      <c r="D121" s="1909"/>
      <c r="E121" s="1909"/>
      <c r="F121" s="1909"/>
    </row>
    <row r="122" spans="1:11">
      <c r="C122" s="722"/>
      <c r="D122" s="906"/>
      <c r="E122" s="906"/>
      <c r="F122" s="906"/>
      <c r="G122" s="722"/>
      <c r="H122" s="722"/>
      <c r="I122" s="722"/>
      <c r="J122" s="722"/>
      <c r="K122" s="722"/>
    </row>
    <row r="123" spans="1:11" ht="13.15">
      <c r="A123" s="797"/>
      <c r="B123" s="798" t="s">
        <v>2555</v>
      </c>
      <c r="C123" s="722"/>
      <c r="D123" s="1909" t="s">
        <v>1264</v>
      </c>
      <c r="E123" s="1909"/>
      <c r="F123" s="1909"/>
      <c r="G123" s="722"/>
      <c r="H123" s="722"/>
      <c r="I123" s="722"/>
      <c r="J123" s="722"/>
      <c r="K123" s="722"/>
    </row>
    <row r="124" spans="1:11" ht="13.15">
      <c r="A124" s="797"/>
      <c r="B124" s="797"/>
      <c r="C124" s="722"/>
      <c r="D124" s="1909"/>
      <c r="E124" s="1909"/>
      <c r="F124" s="1909"/>
      <c r="G124" s="722"/>
      <c r="H124" s="722"/>
      <c r="I124" s="722"/>
      <c r="J124" s="722"/>
      <c r="K124" s="722"/>
    </row>
    <row r="125" spans="1:11"/>
    <row r="126" spans="1:11" ht="13.15">
      <c r="A126" s="797"/>
      <c r="B126" s="798" t="s">
        <v>2555</v>
      </c>
      <c r="C126" s="804"/>
      <c r="D126" s="1911" t="s">
        <v>1265</v>
      </c>
      <c r="E126" s="1911"/>
      <c r="F126" s="1911"/>
    </row>
    <row r="127" spans="1:11">
      <c r="C127" s="804"/>
      <c r="D127" s="1911"/>
      <c r="E127" s="1911"/>
      <c r="F127" s="1911"/>
    </row>
    <row r="128" spans="1:11">
      <c r="C128" s="804"/>
      <c r="D128" s="1911"/>
      <c r="E128" s="1911"/>
      <c r="F128" s="1911"/>
    </row>
    <row r="129" spans="1:7">
      <c r="C129" s="804"/>
      <c r="D129" s="1911"/>
      <c r="E129" s="1911"/>
      <c r="F129" s="1911"/>
    </row>
    <row r="130" spans="1:7">
      <c r="C130" s="804"/>
      <c r="D130" s="1911"/>
      <c r="E130" s="1911"/>
      <c r="F130" s="1911"/>
    </row>
    <row r="131" spans="1:7">
      <c r="C131" s="804"/>
      <c r="D131" s="672"/>
      <c r="E131" s="672"/>
      <c r="F131" s="672"/>
    </row>
    <row r="132" spans="1:7" s="722" customFormat="1" ht="13.15">
      <c r="A132" s="797"/>
      <c r="B132" s="798" t="s">
        <v>2555</v>
      </c>
      <c r="C132" s="804"/>
      <c r="D132" s="1868" t="s">
        <v>1266</v>
      </c>
      <c r="E132" s="1868"/>
      <c r="F132" s="1868"/>
      <c r="G132" s="672"/>
    </row>
    <row r="133" spans="1:7" s="812" customFormat="1" ht="13.7" customHeight="1">
      <c r="A133" s="809"/>
      <c r="B133" s="809"/>
      <c r="C133" s="810"/>
      <c r="D133" s="1868"/>
      <c r="E133" s="1868"/>
      <c r="F133" s="1868"/>
      <c r="G133" s="811"/>
    </row>
    <row r="134" spans="1:7" s="722" customFormat="1" ht="13.7" customHeight="1">
      <c r="A134" s="788"/>
      <c r="B134" s="788"/>
      <c r="C134" s="804"/>
      <c r="D134" s="1868"/>
      <c r="E134" s="1868"/>
      <c r="F134" s="1868"/>
      <c r="G134" s="672"/>
    </row>
    <row r="135" spans="1:7" s="722" customFormat="1" ht="13.7" customHeight="1">
      <c r="A135" s="788"/>
      <c r="B135" s="788"/>
      <c r="C135" s="804"/>
      <c r="D135" s="1868"/>
      <c r="E135" s="1868"/>
      <c r="F135" s="1868"/>
      <c r="G135" s="672"/>
    </row>
    <row r="136" spans="1:7" s="722" customFormat="1" ht="13.7" customHeight="1">
      <c r="A136" s="788"/>
      <c r="B136" s="788"/>
      <c r="C136" s="804"/>
      <c r="D136" s="1868"/>
      <c r="E136" s="1868"/>
      <c r="F136" s="1868"/>
      <c r="G136" s="672"/>
    </row>
    <row r="137" spans="1:7" s="722" customFormat="1" ht="13.7" customHeight="1">
      <c r="A137" s="813"/>
      <c r="B137" s="813"/>
      <c r="C137" s="804"/>
      <c r="D137" s="1868"/>
      <c r="E137" s="1868"/>
      <c r="F137" s="1868"/>
      <c r="G137" s="672"/>
    </row>
    <row r="138" spans="1:7" s="618" customFormat="1" ht="13.7" customHeight="1">
      <c r="A138" s="801"/>
      <c r="B138" s="801"/>
      <c r="C138" s="806"/>
      <c r="D138" s="1868"/>
      <c r="E138" s="1868"/>
      <c r="F138" s="1868"/>
      <c r="G138" s="693"/>
    </row>
    <row r="139" spans="1:7" s="618" customFormat="1" ht="13.7" customHeight="1">
      <c r="A139" s="801"/>
      <c r="B139" s="801"/>
      <c r="C139" s="806"/>
      <c r="D139" s="1868"/>
      <c r="E139" s="1868"/>
      <c r="F139" s="1868"/>
      <c r="G139" s="693"/>
    </row>
    <row r="140" spans="1:7" s="722" customFormat="1" ht="13.7" customHeight="1">
      <c r="A140" s="788"/>
      <c r="B140" s="788"/>
      <c r="C140" s="804"/>
      <c r="D140" s="1868"/>
      <c r="E140" s="1868"/>
      <c r="F140" s="1868"/>
      <c r="G140" s="672"/>
    </row>
    <row r="141" spans="1:7" s="722" customFormat="1" ht="13.7" customHeight="1">
      <c r="A141" s="788"/>
      <c r="B141" s="788"/>
      <c r="C141" s="804"/>
      <c r="D141" s="1868"/>
      <c r="E141" s="1868"/>
      <c r="F141" s="1868"/>
      <c r="G141" s="672"/>
    </row>
    <row r="142" spans="1:7" s="722" customFormat="1" ht="13.7" customHeight="1">
      <c r="A142" s="788"/>
      <c r="B142" s="788"/>
      <c r="C142" s="804"/>
      <c r="D142" s="1868"/>
      <c r="E142" s="1868"/>
      <c r="F142" s="1868"/>
      <c r="G142" s="672"/>
    </row>
    <row r="143" spans="1:7" s="722" customFormat="1" ht="13.7" customHeight="1">
      <c r="A143" s="788"/>
      <c r="B143" s="788"/>
      <c r="C143" s="804"/>
      <c r="D143" s="1868"/>
      <c r="E143" s="1868"/>
      <c r="F143" s="1868"/>
      <c r="G143" s="672"/>
    </row>
    <row r="144" spans="1:7" s="722" customFormat="1" ht="13.7" customHeight="1">
      <c r="A144" s="788"/>
      <c r="B144" s="788"/>
      <c r="C144" s="804"/>
      <c r="D144" s="796"/>
      <c r="E144" s="785"/>
      <c r="F144" s="785"/>
      <c r="G144" s="672"/>
    </row>
    <row r="145" spans="1:7" s="722" customFormat="1" ht="13.7" customHeight="1">
      <c r="A145" s="788"/>
      <c r="B145" s="798" t="s">
        <v>2556</v>
      </c>
      <c r="C145" s="804"/>
      <c r="D145" s="1953" t="s">
        <v>1374</v>
      </c>
      <c r="E145" s="1953"/>
      <c r="F145" s="1953"/>
      <c r="G145" s="672"/>
    </row>
    <row r="146" spans="1:7" s="722" customFormat="1" ht="13.7" customHeight="1">
      <c r="A146" s="788"/>
      <c r="B146" s="788"/>
      <c r="C146" s="804"/>
      <c r="D146" s="1953"/>
      <c r="E146" s="1953"/>
      <c r="F146" s="1953"/>
      <c r="G146" s="672"/>
    </row>
    <row r="147" spans="1:7" s="722" customFormat="1" ht="13.7" customHeight="1">
      <c r="A147" s="788"/>
      <c r="B147" s="788"/>
      <c r="C147" s="804"/>
      <c r="D147" s="1953"/>
      <c r="E147" s="1953"/>
      <c r="F147" s="1953"/>
      <c r="G147" s="672"/>
    </row>
    <row r="148" spans="1:7" s="722" customFormat="1" ht="13.7" customHeight="1">
      <c r="A148" s="788"/>
      <c r="B148" s="788"/>
      <c r="C148" s="804"/>
      <c r="D148" s="1953"/>
      <c r="E148" s="1953"/>
      <c r="F148" s="1953"/>
      <c r="G148" s="672"/>
    </row>
    <row r="149" spans="1:7" s="722" customFormat="1" ht="13.7" customHeight="1">
      <c r="A149" s="788"/>
      <c r="B149" s="788"/>
      <c r="C149" s="804"/>
      <c r="D149" s="1953"/>
      <c r="E149" s="1953"/>
      <c r="F149" s="1953"/>
      <c r="G149" s="672"/>
    </row>
    <row r="150" spans="1:7" s="722" customFormat="1" ht="13.7" customHeight="1">
      <c r="A150" s="788"/>
      <c r="B150" s="788"/>
      <c r="C150" s="804"/>
      <c r="D150" s="1953"/>
      <c r="E150" s="1953"/>
      <c r="F150" s="1953"/>
      <c r="G150" s="672"/>
    </row>
    <row r="151" spans="1:7" s="722" customFormat="1" ht="13.7" customHeight="1">
      <c r="A151" s="788"/>
      <c r="B151" s="788"/>
      <c r="C151" s="804"/>
      <c r="D151" s="1953"/>
      <c r="E151" s="1953"/>
      <c r="F151" s="1953"/>
      <c r="G151" s="672"/>
    </row>
    <row r="152" spans="1:7" s="722" customFormat="1" ht="13.7" customHeight="1">
      <c r="A152" s="788"/>
      <c r="B152" s="788"/>
      <c r="C152" s="804"/>
      <c r="D152" s="1953"/>
      <c r="E152" s="1953"/>
      <c r="F152" s="1953"/>
      <c r="G152" s="672"/>
    </row>
    <row r="153" spans="1:7" s="722" customFormat="1" ht="13.7" customHeight="1">
      <c r="A153" s="788"/>
      <c r="B153" s="788"/>
      <c r="C153" s="804"/>
      <c r="D153" s="1953"/>
      <c r="E153" s="1953"/>
      <c r="F153" s="1953"/>
      <c r="G153" s="672"/>
    </row>
    <row r="154" spans="1:7" s="722" customFormat="1" ht="13.7" customHeight="1">
      <c r="A154" s="788"/>
      <c r="B154" s="788"/>
      <c r="C154" s="804"/>
      <c r="D154" s="1953"/>
      <c r="E154" s="1953"/>
      <c r="F154" s="1953"/>
      <c r="G154" s="672"/>
    </row>
    <row r="155" spans="1:7" s="722" customFormat="1" ht="13.7" customHeight="1">
      <c r="A155" s="788"/>
      <c r="B155" s="788"/>
      <c r="C155" s="804"/>
      <c r="D155" s="1953"/>
      <c r="E155" s="1953"/>
      <c r="F155" s="1953"/>
      <c r="G155" s="672"/>
    </row>
    <row r="156" spans="1:7" s="722" customFormat="1" ht="13.7" customHeight="1">
      <c r="A156" s="788"/>
      <c r="B156" s="788"/>
      <c r="C156" s="804"/>
      <c r="D156" s="1953"/>
      <c r="E156" s="1953"/>
      <c r="F156" s="1953"/>
      <c r="G156" s="672"/>
    </row>
    <row r="157" spans="1:7" s="722" customFormat="1" ht="13.7" customHeight="1">
      <c r="A157" s="788"/>
      <c r="B157" s="788"/>
      <c r="C157" s="804"/>
      <c r="D157" s="1953"/>
      <c r="E157" s="1953"/>
      <c r="F157" s="1953"/>
      <c r="G157" s="672"/>
    </row>
    <row r="158" spans="1:7" s="722" customFormat="1" ht="13.7" customHeight="1">
      <c r="A158" s="788"/>
      <c r="B158" s="788"/>
      <c r="C158" s="804"/>
      <c r="D158" s="1953"/>
      <c r="E158" s="1953"/>
      <c r="F158" s="1953"/>
      <c r="G158" s="672"/>
    </row>
    <row r="159" spans="1:7" s="722" customFormat="1" ht="13.7" customHeight="1">
      <c r="A159" s="788"/>
      <c r="B159" s="788"/>
      <c r="C159" s="804"/>
      <c r="D159" s="1953"/>
      <c r="E159" s="1953"/>
      <c r="F159" s="1953"/>
      <c r="G159" s="672"/>
    </row>
    <row r="160" spans="1:7" s="722" customFormat="1" ht="13.7" customHeight="1">
      <c r="A160" s="788"/>
      <c r="B160" s="788"/>
      <c r="C160" s="804"/>
      <c r="D160" s="1953"/>
      <c r="E160" s="1953"/>
      <c r="F160" s="1953"/>
      <c r="G160" s="672"/>
    </row>
    <row r="161" spans="1:7" s="722" customFormat="1" ht="13.7" customHeight="1">
      <c r="A161" s="788"/>
      <c r="B161" s="788"/>
      <c r="C161" s="804"/>
      <c r="D161" s="1953"/>
      <c r="E161" s="1953"/>
      <c r="F161" s="1953"/>
      <c r="G161" s="672"/>
    </row>
    <row r="162" spans="1:7" s="722" customFormat="1" ht="13.7" customHeight="1">
      <c r="A162" s="788"/>
      <c r="B162" s="788"/>
      <c r="C162" s="804"/>
      <c r="D162" s="1953"/>
      <c r="E162" s="1953"/>
      <c r="F162" s="1953"/>
      <c r="G162" s="672"/>
    </row>
    <row r="163" spans="1:7" s="722" customFormat="1" ht="13.7" customHeight="1">
      <c r="A163" s="788"/>
      <c r="B163" s="788"/>
      <c r="C163" s="804"/>
      <c r="D163" s="1976" t="s">
        <v>1412</v>
      </c>
      <c r="E163" s="1976"/>
      <c r="F163" s="1976"/>
      <c r="G163" s="857"/>
    </row>
    <row r="164" spans="1:7" s="722" customFormat="1" ht="13.7" customHeight="1">
      <c r="A164" s="788"/>
      <c r="B164" s="788"/>
      <c r="C164" s="804"/>
      <c r="D164" s="1975"/>
      <c r="E164" s="1975"/>
      <c r="F164" s="1975"/>
      <c r="G164" s="1975"/>
    </row>
    <row r="165" spans="1:7" s="722" customFormat="1" ht="14.45" customHeight="1">
      <c r="A165" s="813"/>
      <c r="B165" s="798" t="s">
        <v>2556</v>
      </c>
      <c r="C165" s="814"/>
      <c r="D165" s="1910" t="s">
        <v>1440</v>
      </c>
      <c r="E165" s="1910"/>
      <c r="F165" s="1910"/>
      <c r="G165" s="815"/>
    </row>
    <row r="166" spans="1:7" s="722" customFormat="1" ht="14.45" customHeight="1">
      <c r="A166" s="813"/>
      <c r="B166" s="813"/>
      <c r="C166" s="814"/>
      <c r="D166" s="1910"/>
      <c r="E166" s="1910"/>
      <c r="F166" s="1910"/>
      <c r="G166" s="815"/>
    </row>
    <row r="167" spans="1:7" s="722" customFormat="1" ht="13.7" customHeight="1">
      <c r="A167" s="813"/>
      <c r="B167" s="813"/>
      <c r="C167" s="814"/>
      <c r="D167" s="1910"/>
      <c r="E167" s="1910"/>
      <c r="F167" s="1910"/>
      <c r="G167" s="815"/>
    </row>
    <row r="168" spans="1:7" s="722" customFormat="1" ht="13.7" customHeight="1">
      <c r="A168" s="813"/>
      <c r="B168" s="813"/>
      <c r="C168" s="814"/>
      <c r="D168" s="796"/>
      <c r="E168" s="814"/>
      <c r="F168" s="814"/>
      <c r="G168" s="815"/>
    </row>
    <row r="169" spans="1:7" s="722" customFormat="1" ht="13.7" customHeight="1">
      <c r="A169" s="813"/>
      <c r="B169" s="798" t="s">
        <v>2556</v>
      </c>
      <c r="C169" s="814"/>
      <c r="D169" s="1853" t="s">
        <v>1268</v>
      </c>
      <c r="E169" s="1853"/>
      <c r="F169" s="1853"/>
      <c r="G169" s="815"/>
    </row>
    <row r="170" spans="1:7" s="722" customFormat="1" ht="13.7" customHeight="1">
      <c r="A170" s="813"/>
      <c r="B170" s="813"/>
      <c r="C170" s="814"/>
      <c r="D170" s="1853"/>
      <c r="E170" s="1853"/>
      <c r="F170" s="1853"/>
      <c r="G170" s="815"/>
    </row>
    <row r="171" spans="1:7" s="722" customFormat="1" ht="13.7" customHeight="1">
      <c r="A171" s="813"/>
      <c r="B171" s="813"/>
      <c r="C171" s="814"/>
      <c r="D171" s="1853"/>
      <c r="E171" s="1853"/>
      <c r="F171" s="1853"/>
      <c r="G171" s="815"/>
    </row>
    <row r="172" spans="1:7" s="722" customFormat="1" ht="13.7" customHeight="1">
      <c r="A172" s="813"/>
      <c r="B172" s="813"/>
      <c r="C172" s="814"/>
      <c r="D172" s="1853"/>
      <c r="E172" s="1853"/>
      <c r="F172" s="1853"/>
      <c r="G172" s="815"/>
    </row>
    <row r="173" spans="1:7" s="722" customFormat="1" ht="13.7" customHeight="1">
      <c r="A173" s="788"/>
      <c r="B173" s="788"/>
      <c r="C173" s="804"/>
      <c r="D173" s="785"/>
      <c r="E173" s="785"/>
      <c r="F173" s="785"/>
      <c r="G173" s="672"/>
    </row>
    <row r="174" spans="1:7" s="722" customFormat="1" ht="13.7" customHeight="1">
      <c r="A174" s="788"/>
      <c r="B174" s="798" t="s">
        <v>2556</v>
      </c>
      <c r="C174" s="804"/>
      <c r="D174" s="1898" t="s">
        <v>1269</v>
      </c>
      <c r="E174" s="1898"/>
      <c r="F174" s="1898"/>
      <c r="G174" s="672"/>
    </row>
    <row r="175" spans="1:7" s="722" customFormat="1" ht="13.7" customHeight="1">
      <c r="A175" s="788"/>
      <c r="B175" s="788"/>
      <c r="C175" s="804"/>
      <c r="D175" s="1898"/>
      <c r="E175" s="1898"/>
      <c r="F175" s="1898"/>
      <c r="G175" s="672"/>
    </row>
    <row r="176" spans="1:7" s="722" customFormat="1" ht="13.7" customHeight="1">
      <c r="A176" s="788"/>
      <c r="B176" s="788"/>
      <c r="C176" s="804"/>
      <c r="D176" s="1898"/>
      <c r="E176" s="1898"/>
      <c r="F176" s="1898"/>
      <c r="G176" s="672"/>
    </row>
    <row r="177" spans="1:7" s="722" customFormat="1" ht="13.7" customHeight="1">
      <c r="A177" s="816"/>
      <c r="B177" s="816"/>
      <c r="C177" s="804"/>
      <c r="D177" s="789"/>
      <c r="E177" s="785"/>
      <c r="F177" s="785"/>
      <c r="G177" s="672"/>
    </row>
    <row r="178" spans="1:7" ht="13.15">
      <c r="A178" s="1876" t="s">
        <v>1163</v>
      </c>
      <c r="B178" s="1876"/>
      <c r="C178" s="1876"/>
      <c r="D178" s="1876"/>
      <c r="E178" s="1876"/>
      <c r="F178" s="1876"/>
      <c r="G178" s="1876"/>
    </row>
    <row r="179" spans="1:7" ht="12" customHeight="1">
      <c r="D179" s="800"/>
      <c r="E179" s="800"/>
      <c r="F179" s="800"/>
    </row>
    <row r="180" spans="1:7">
      <c r="B180" s="1946" t="s">
        <v>472</v>
      </c>
      <c r="C180" s="1946"/>
      <c r="D180" s="1946"/>
      <c r="E180" s="1946"/>
      <c r="F180" s="1946"/>
    </row>
    <row r="181" spans="1:7" ht="12" customHeight="1">
      <c r="A181" s="793"/>
      <c r="B181" s="793"/>
      <c r="C181" s="793"/>
    </row>
    <row r="182" spans="1:7" ht="13.15">
      <c r="A182" s="1876" t="s">
        <v>1164</v>
      </c>
      <c r="B182" s="1876"/>
      <c r="C182" s="1876"/>
      <c r="D182" s="1876"/>
      <c r="E182" s="1876"/>
      <c r="F182" s="1876"/>
      <c r="G182" s="1876"/>
    </row>
    <row r="183" spans="1:7" ht="12" customHeight="1">
      <c r="A183" s="817"/>
      <c r="B183" s="817"/>
      <c r="C183" s="818"/>
      <c r="D183" s="819"/>
      <c r="E183" s="820"/>
      <c r="F183" s="819"/>
      <c r="G183" s="819"/>
    </row>
    <row r="184" spans="1:7" ht="13.7" customHeight="1">
      <c r="A184" s="817"/>
      <c r="B184" s="817"/>
      <c r="C184" s="818"/>
      <c r="D184" s="1912" t="s">
        <v>2263</v>
      </c>
      <c r="E184" s="1912"/>
      <c r="F184" s="1912"/>
      <c r="G184" s="819"/>
    </row>
    <row r="185" spans="1:7" ht="13.15">
      <c r="A185" s="817"/>
      <c r="B185" s="817"/>
      <c r="C185" s="818"/>
      <c r="D185" s="1912"/>
      <c r="E185" s="1912"/>
      <c r="F185" s="1912"/>
      <c r="G185" s="819"/>
    </row>
    <row r="186" spans="1:7" ht="13.15">
      <c r="A186" s="817"/>
      <c r="B186" s="817"/>
      <c r="C186" s="818"/>
      <c r="D186" s="1913" t="s">
        <v>1405</v>
      </c>
      <c r="E186" s="1913"/>
      <c r="F186" s="1913"/>
      <c r="G186" s="819"/>
    </row>
    <row r="187" spans="1:7" ht="13.15">
      <c r="A187" s="817"/>
      <c r="B187" s="817"/>
      <c r="C187" s="818"/>
      <c r="D187" s="1719"/>
      <c r="E187" s="1719"/>
      <c r="F187" s="1719"/>
      <c r="G187" s="819"/>
    </row>
    <row r="188" spans="1:7" ht="13.15">
      <c r="A188" s="817"/>
      <c r="B188" s="798" t="s">
        <v>2556</v>
      </c>
      <c r="C188" s="818"/>
      <c r="D188" s="1875" t="s">
        <v>2264</v>
      </c>
      <c r="E188" s="1875"/>
      <c r="F188" s="1875"/>
      <c r="G188" s="819"/>
    </row>
    <row r="189" spans="1:7" ht="13.15">
      <c r="A189" s="817"/>
      <c r="B189" s="817"/>
      <c r="C189" s="818"/>
      <c r="D189" s="1879" t="s">
        <v>2265</v>
      </c>
      <c r="E189" s="1879"/>
      <c r="F189" s="1879"/>
      <c r="G189" s="819"/>
    </row>
    <row r="190" spans="1:7" ht="13.15">
      <c r="A190" s="817"/>
      <c r="B190" s="817"/>
      <c r="C190" s="818"/>
      <c r="D190" s="1736" t="s">
        <v>2266</v>
      </c>
      <c r="E190" s="1980" t="s">
        <v>2267</v>
      </c>
      <c r="F190" s="1980"/>
      <c r="G190" s="819"/>
    </row>
    <row r="191" spans="1:7" ht="13.15">
      <c r="A191" s="817"/>
      <c r="B191" s="817"/>
      <c r="C191" s="818"/>
      <c r="D191" s="155"/>
      <c r="E191" s="155"/>
      <c r="F191" s="155"/>
      <c r="G191" s="819"/>
    </row>
    <row r="192" spans="1:7" ht="13.15">
      <c r="A192" s="817"/>
      <c r="B192" s="798" t="s">
        <v>2555</v>
      </c>
      <c r="C192" s="818"/>
      <c r="D192" s="1879" t="s">
        <v>2268</v>
      </c>
      <c r="E192" s="1879"/>
      <c r="F192" s="1879"/>
      <c r="G192" s="819"/>
    </row>
    <row r="193" spans="1:7" ht="13.15">
      <c r="A193" s="817"/>
      <c r="B193" s="817"/>
      <c r="C193" s="818"/>
      <c r="D193" s="1875" t="s">
        <v>2265</v>
      </c>
      <c r="E193" s="1875"/>
      <c r="F193" s="1875"/>
      <c r="G193" s="819"/>
    </row>
    <row r="194" spans="1:7" ht="13.15">
      <c r="A194" s="817"/>
      <c r="B194" s="817"/>
      <c r="C194" s="818"/>
      <c r="D194" s="1717" t="s">
        <v>2269</v>
      </c>
      <c r="E194" s="1979" t="s">
        <v>2270</v>
      </c>
      <c r="F194" s="1979"/>
      <c r="G194" s="819"/>
    </row>
    <row r="195" spans="1:7" ht="13.15">
      <c r="A195" s="817"/>
      <c r="B195" s="817"/>
      <c r="C195" s="818"/>
      <c r="D195" s="155"/>
      <c r="E195" s="155"/>
      <c r="F195" s="155"/>
      <c r="G195" s="819"/>
    </row>
    <row r="196" spans="1:7" ht="13.15">
      <c r="A196" s="817"/>
      <c r="B196" s="798" t="s">
        <v>2556</v>
      </c>
      <c r="C196" s="818"/>
      <c r="D196" s="1879" t="s">
        <v>2271</v>
      </c>
      <c r="E196" s="1879"/>
      <c r="F196" s="1879"/>
      <c r="G196" s="819"/>
    </row>
    <row r="197" spans="1:7" ht="13.15">
      <c r="A197" s="817"/>
      <c r="B197" s="817"/>
      <c r="C197" s="818"/>
      <c r="D197" s="1712" t="s">
        <v>2265</v>
      </c>
      <c r="E197" s="155"/>
      <c r="F197" s="155"/>
      <c r="G197" s="819"/>
    </row>
    <row r="198" spans="1:7" ht="13.15">
      <c r="A198" s="817"/>
      <c r="B198" s="817"/>
      <c r="C198" s="818"/>
      <c r="D198" s="1717" t="s">
        <v>2266</v>
      </c>
      <c r="E198" s="1979" t="s">
        <v>2272</v>
      </c>
      <c r="F198" s="1979"/>
      <c r="G198" s="819"/>
    </row>
    <row r="199" spans="1:7" ht="13.15">
      <c r="A199" s="817"/>
      <c r="B199" s="817"/>
      <c r="C199" s="818"/>
      <c r="D199" s="1719"/>
      <c r="E199" s="1719"/>
      <c r="F199" s="1719"/>
      <c r="G199" s="819"/>
    </row>
    <row r="200" spans="1:7" ht="13.15">
      <c r="A200" s="797"/>
      <c r="B200" s="798" t="s">
        <v>2556</v>
      </c>
      <c r="C200" s="818"/>
      <c r="D200" s="1911" t="s">
        <v>2273</v>
      </c>
      <c r="E200" s="1911"/>
      <c r="F200" s="1911"/>
      <c r="G200" s="819"/>
    </row>
    <row r="201" spans="1:7" ht="13.15">
      <c r="A201" s="797"/>
      <c r="B201" s="797"/>
      <c r="C201" s="818"/>
      <c r="D201" s="1911"/>
      <c r="E201" s="1911"/>
      <c r="F201" s="1911"/>
      <c r="G201" s="819"/>
    </row>
    <row r="202" spans="1:7">
      <c r="A202" s="818"/>
      <c r="B202" s="818"/>
      <c r="C202" s="818"/>
      <c r="D202" s="1911"/>
      <c r="E202" s="1911"/>
      <c r="F202" s="1911"/>
    </row>
    <row r="203" spans="1:7">
      <c r="A203" s="818"/>
      <c r="B203" s="818"/>
      <c r="C203" s="818"/>
      <c r="D203" s="803"/>
      <c r="E203" s="819"/>
      <c r="F203" s="819"/>
    </row>
    <row r="204" spans="1:7">
      <c r="A204" s="818"/>
      <c r="B204" s="798" t="s">
        <v>2556</v>
      </c>
      <c r="C204" s="818"/>
      <c r="D204" s="1879" t="s">
        <v>2274</v>
      </c>
      <c r="E204" s="1879"/>
      <c r="F204" s="1879"/>
    </row>
    <row r="205" spans="1:7">
      <c r="A205" s="818"/>
      <c r="B205" s="818"/>
      <c r="C205" s="818"/>
      <c r="D205" s="1879" t="s">
        <v>2265</v>
      </c>
      <c r="E205" s="1879"/>
      <c r="F205" s="1879"/>
    </row>
    <row r="206" spans="1:7" ht="13.15">
      <c r="A206" s="818"/>
      <c r="B206" s="818"/>
      <c r="C206" s="818"/>
      <c r="D206" s="1717" t="s">
        <v>2266</v>
      </c>
      <c r="E206" s="1979" t="s">
        <v>2275</v>
      </c>
      <c r="F206" s="1979"/>
    </row>
    <row r="207" spans="1:7">
      <c r="A207" s="818"/>
      <c r="B207" s="818"/>
      <c r="C207" s="818"/>
      <c r="D207" s="779"/>
      <c r="E207" s="779"/>
      <c r="F207" s="779"/>
    </row>
    <row r="208" spans="1:7" s="618" customFormat="1" ht="13.15">
      <c r="A208" s="797"/>
      <c r="B208" s="798" t="s">
        <v>2556</v>
      </c>
      <c r="C208" s="806"/>
      <c r="D208" s="1911" t="s">
        <v>1431</v>
      </c>
      <c r="E208" s="1911"/>
      <c r="F208" s="1911"/>
      <c r="G208" s="693"/>
    </row>
    <row r="209" spans="1:7" s="618" customFormat="1" ht="14.45" customHeight="1">
      <c r="A209" s="797"/>
      <c r="C209" s="806"/>
      <c r="D209" s="1911"/>
      <c r="E209" s="1911"/>
      <c r="F209" s="1911"/>
      <c r="G209" s="693"/>
    </row>
    <row r="210" spans="1:7" s="618" customFormat="1" ht="13.15">
      <c r="A210" s="797"/>
      <c r="B210" s="818"/>
      <c r="C210" s="806"/>
      <c r="D210" s="1911"/>
      <c r="E210" s="1911"/>
      <c r="F210" s="1911"/>
      <c r="G210" s="693"/>
    </row>
    <row r="211" spans="1:7" s="618" customFormat="1" ht="13.15">
      <c r="A211" s="797"/>
      <c r="B211" s="818"/>
      <c r="C211" s="806"/>
      <c r="D211" s="1911"/>
      <c r="E211" s="1911"/>
      <c r="F211" s="1911"/>
      <c r="G211" s="693"/>
    </row>
    <row r="212" spans="1:7">
      <c r="A212" s="818"/>
      <c r="B212" s="818"/>
      <c r="C212" s="818"/>
      <c r="D212" s="779"/>
      <c r="E212" s="779"/>
      <c r="F212" s="779"/>
    </row>
    <row r="213" spans="1:7" ht="13.15">
      <c r="A213" s="1876" t="s">
        <v>1165</v>
      </c>
      <c r="B213" s="1876"/>
      <c r="C213" s="1876"/>
      <c r="D213" s="1876"/>
      <c r="E213" s="1876"/>
      <c r="F213" s="1876"/>
      <c r="G213" s="1876"/>
    </row>
    <row r="214" spans="1:7" ht="12" customHeight="1">
      <c r="D214" s="800"/>
      <c r="E214" s="800"/>
      <c r="F214" s="800"/>
    </row>
    <row r="215" spans="1:7" ht="13.15">
      <c r="C215" s="807"/>
      <c r="D215" s="1972" t="s">
        <v>214</v>
      </c>
      <c r="E215" s="1972"/>
      <c r="F215" s="1972"/>
    </row>
    <row r="216" spans="1:7" ht="13.15">
      <c r="A216" s="793"/>
      <c r="B216" s="793"/>
      <c r="C216" s="793"/>
      <c r="D216" s="1948" t="s">
        <v>1294</v>
      </c>
      <c r="E216" s="1948"/>
      <c r="F216" s="1948"/>
    </row>
    <row r="217" spans="1:7" ht="12" customHeight="1">
      <c r="A217" s="816"/>
      <c r="B217" s="816"/>
      <c r="C217" s="816"/>
    </row>
    <row r="218" spans="1:7" ht="13.7" customHeight="1">
      <c r="A218" s="816"/>
      <c r="C218" s="816"/>
      <c r="D218" s="1866" t="s">
        <v>581</v>
      </c>
      <c r="E218" s="1866"/>
      <c r="F218" s="1866"/>
    </row>
    <row r="219" spans="1:7" ht="13.15">
      <c r="A219" s="797"/>
      <c r="B219" s="798" t="s">
        <v>2555</v>
      </c>
      <c r="D219" s="1911" t="s">
        <v>2276</v>
      </c>
      <c r="E219" s="1911"/>
      <c r="F219" s="1911"/>
    </row>
    <row r="220" spans="1:7" ht="14.25" customHeight="1">
      <c r="A220" s="797"/>
      <c r="B220" s="797"/>
      <c r="D220" s="1911"/>
      <c r="E220" s="1911"/>
      <c r="F220" s="1911"/>
    </row>
    <row r="221" spans="1:7" ht="14.25" customHeight="1">
      <c r="A221" s="797"/>
      <c r="B221" s="797"/>
      <c r="D221" s="1911"/>
      <c r="E221" s="1911"/>
      <c r="F221" s="1911"/>
    </row>
    <row r="222" spans="1:7" ht="13.15">
      <c r="A222" s="797"/>
      <c r="B222" s="797"/>
      <c r="D222" s="1911"/>
      <c r="E222" s="1911"/>
      <c r="F222" s="1911"/>
    </row>
    <row r="223" spans="1:7" ht="13.15">
      <c r="A223" s="797"/>
      <c r="B223" s="797"/>
      <c r="D223" s="1718"/>
      <c r="E223" s="1718"/>
      <c r="F223" s="1718"/>
    </row>
    <row r="224" spans="1:7" ht="13.15">
      <c r="A224" s="797"/>
      <c r="B224" s="798" t="s">
        <v>2555</v>
      </c>
      <c r="D224" s="1911" t="s">
        <v>2277</v>
      </c>
      <c r="E224" s="1911"/>
      <c r="F224" s="1911"/>
    </row>
    <row r="225" spans="1:6" ht="13.15">
      <c r="A225" s="797"/>
      <c r="B225" s="797"/>
      <c r="D225" s="1911"/>
      <c r="E225" s="1911"/>
      <c r="F225" s="1911"/>
    </row>
    <row r="226" spans="1:6" ht="13.15">
      <c r="A226" s="797"/>
      <c r="B226" s="797"/>
      <c r="D226" s="1911"/>
      <c r="E226" s="1911"/>
      <c r="F226" s="1911"/>
    </row>
    <row r="227" spans="1:6" ht="13.15">
      <c r="A227" s="797"/>
      <c r="B227" s="797"/>
      <c r="D227" s="1911"/>
      <c r="E227" s="1911"/>
      <c r="F227" s="1911"/>
    </row>
    <row r="228" spans="1:6" ht="14.25" customHeight="1">
      <c r="A228" s="797"/>
      <c r="B228" s="797"/>
      <c r="D228" s="1911"/>
      <c r="E228" s="1911"/>
      <c r="F228" s="1911"/>
    </row>
    <row r="229" spans="1:6" ht="14.25" customHeight="1">
      <c r="A229" s="797"/>
      <c r="B229" s="797"/>
      <c r="D229" s="1718"/>
      <c r="E229" s="1718"/>
      <c r="F229" s="1718"/>
    </row>
    <row r="230" spans="1:6" ht="13.15">
      <c r="A230" s="797"/>
      <c r="B230" s="797"/>
      <c r="D230" s="1911" t="s">
        <v>1290</v>
      </c>
      <c r="E230" s="1911"/>
      <c r="F230" s="1911"/>
    </row>
    <row r="231" spans="1:6" ht="13.15">
      <c r="A231" s="797"/>
      <c r="B231" s="797"/>
      <c r="D231" s="1911"/>
      <c r="E231" s="1911"/>
      <c r="F231" s="1911"/>
    </row>
    <row r="232" spans="1:6" ht="13.15">
      <c r="A232" s="797"/>
      <c r="B232" s="797"/>
      <c r="D232" s="1911"/>
      <c r="E232" s="1911"/>
      <c r="F232" s="1911"/>
    </row>
    <row r="233" spans="1:6" ht="13.15">
      <c r="A233" s="797"/>
      <c r="B233" s="797"/>
      <c r="D233" s="1911"/>
      <c r="E233" s="1911"/>
      <c r="F233" s="1911"/>
    </row>
    <row r="234" spans="1:6" ht="13.15">
      <c r="A234" s="797"/>
      <c r="B234" s="797"/>
      <c r="D234" s="1911"/>
      <c r="E234" s="1911"/>
      <c r="F234" s="1911"/>
    </row>
    <row r="235" spans="1:6" ht="13.15">
      <c r="A235" s="797"/>
      <c r="B235" s="797"/>
      <c r="D235" s="800"/>
      <c r="E235" s="800"/>
      <c r="F235" s="800"/>
    </row>
    <row r="236" spans="1:6" ht="13.15">
      <c r="A236" s="797"/>
      <c r="B236" s="798" t="s">
        <v>2556</v>
      </c>
      <c r="D236" s="1945" t="s">
        <v>2281</v>
      </c>
      <c r="E236" s="1945"/>
      <c r="F236" s="1945"/>
    </row>
    <row r="237" spans="1:6" ht="13.15">
      <c r="A237" s="797"/>
      <c r="B237" s="797"/>
      <c r="D237" s="1945"/>
      <c r="E237" s="1945"/>
      <c r="F237" s="1945"/>
    </row>
    <row r="238" spans="1:6" ht="13.15">
      <c r="A238" s="797"/>
      <c r="B238" s="797"/>
      <c r="D238" s="1945"/>
      <c r="E238" s="1945"/>
      <c r="F238" s="1945"/>
    </row>
    <row r="239" spans="1:6" ht="13.15">
      <c r="A239" s="797"/>
      <c r="B239" s="797"/>
      <c r="D239" s="1946" t="s">
        <v>966</v>
      </c>
      <c r="E239" s="1946"/>
      <c r="F239" s="1946"/>
    </row>
    <row r="240" spans="1:6" ht="13.15">
      <c r="A240" s="797"/>
      <c r="B240" s="797"/>
      <c r="D240" s="800"/>
      <c r="E240" s="800"/>
      <c r="F240" s="800"/>
    </row>
    <row r="241" spans="1:7" ht="14.45" customHeight="1">
      <c r="A241" s="797"/>
      <c r="B241" s="798" t="s">
        <v>2556</v>
      </c>
      <c r="D241" s="1945" t="s">
        <v>1293</v>
      </c>
      <c r="E241" s="1945"/>
      <c r="F241" s="1945"/>
    </row>
    <row r="242" spans="1:7" ht="13.15">
      <c r="A242" s="797"/>
      <c r="B242" s="797"/>
      <c r="D242" s="1945"/>
      <c r="E242" s="1945"/>
      <c r="F242" s="1945"/>
    </row>
    <row r="243" spans="1:7" ht="13.15">
      <c r="A243" s="797"/>
      <c r="B243" s="797"/>
      <c r="D243" s="1945"/>
      <c r="E243" s="1945"/>
      <c r="F243" s="1945"/>
    </row>
    <row r="244" spans="1:7" ht="13.15">
      <c r="A244" s="797"/>
      <c r="B244" s="797"/>
      <c r="D244" s="1945"/>
      <c r="E244" s="1945"/>
      <c r="F244" s="1945"/>
    </row>
    <row r="245" spans="1:7" ht="13.15">
      <c r="A245" s="797"/>
      <c r="B245" s="797"/>
      <c r="D245" s="1945"/>
      <c r="E245" s="1945"/>
      <c r="F245" s="1945"/>
    </row>
    <row r="246" spans="1:7" ht="13.15">
      <c r="A246" s="797"/>
      <c r="B246" s="797"/>
      <c r="D246" s="1730"/>
      <c r="E246" s="1730"/>
      <c r="F246" s="1730"/>
    </row>
    <row r="247" spans="1:7" ht="13.15">
      <c r="A247" s="797"/>
      <c r="B247" s="798" t="s">
        <v>2555</v>
      </c>
      <c r="D247" s="1729" t="s">
        <v>2278</v>
      </c>
      <c r="E247" s="1730"/>
      <c r="F247" s="1730"/>
    </row>
    <row r="248" spans="1:7" ht="13.15">
      <c r="A248" s="797"/>
      <c r="B248" s="797"/>
      <c r="D248" s="1729"/>
      <c r="E248" s="1737" t="s">
        <v>2279</v>
      </c>
      <c r="F248" s="1730"/>
    </row>
    <row r="249" spans="1:7">
      <c r="D249" s="800"/>
      <c r="E249" s="800"/>
      <c r="F249" s="800"/>
    </row>
    <row r="250" spans="1:7" ht="13.15">
      <c r="A250" s="797"/>
      <c r="B250" s="798" t="s">
        <v>2555</v>
      </c>
      <c r="D250" s="1911" t="s">
        <v>1292</v>
      </c>
      <c r="E250" s="1911"/>
      <c r="F250" s="1911"/>
    </row>
    <row r="251" spans="1:7" ht="13.15">
      <c r="A251" s="797"/>
      <c r="B251" s="797"/>
      <c r="D251" s="1911"/>
      <c r="E251" s="1911"/>
      <c r="F251" s="1911"/>
    </row>
    <row r="252" spans="1:7">
      <c r="D252" s="821"/>
    </row>
    <row r="253" spans="1:7" ht="13.15">
      <c r="A253" s="1876" t="s">
        <v>1166</v>
      </c>
      <c r="B253" s="1876"/>
      <c r="C253" s="1876"/>
      <c r="D253" s="1876"/>
      <c r="E253" s="1876"/>
      <c r="F253" s="1876"/>
      <c r="G253" s="1876"/>
    </row>
    <row r="254" spans="1:7">
      <c r="D254" s="821"/>
    </row>
    <row r="255" spans="1:7" ht="13.15">
      <c r="C255" s="807"/>
      <c r="D255" s="1866" t="s">
        <v>1295</v>
      </c>
      <c r="E255" s="1866"/>
      <c r="F255" s="1866"/>
    </row>
    <row r="256" spans="1:7" ht="13.15">
      <c r="A256" s="793"/>
      <c r="B256" s="793"/>
      <c r="C256" s="793"/>
      <c r="D256" s="800"/>
      <c r="E256" s="800"/>
      <c r="F256" s="800"/>
    </row>
    <row r="257" spans="1:6" ht="13.15">
      <c r="A257" s="795"/>
      <c r="B257" s="795"/>
      <c r="C257" s="795"/>
      <c r="D257" s="1866" t="s">
        <v>277</v>
      </c>
      <c r="E257" s="1866"/>
      <c r="F257" s="1866"/>
    </row>
    <row r="258" spans="1:6" ht="14.45" customHeight="1">
      <c r="A258" s="797"/>
      <c r="B258" s="798" t="s">
        <v>2555</v>
      </c>
      <c r="D258" s="1965" t="s">
        <v>1406</v>
      </c>
      <c r="E258" s="1965"/>
      <c r="F258" s="1965"/>
    </row>
    <row r="259" spans="1:6">
      <c r="D259" s="1965"/>
      <c r="E259" s="1965"/>
      <c r="F259" s="1965"/>
    </row>
    <row r="260" spans="1:6" ht="13.15">
      <c r="D260" s="1948" t="s">
        <v>957</v>
      </c>
      <c r="E260" s="1948"/>
      <c r="F260" s="1948"/>
    </row>
    <row r="261" spans="1:6">
      <c r="D261" s="800"/>
      <c r="E261" s="800"/>
      <c r="F261" s="800"/>
    </row>
    <row r="262" spans="1:6" ht="14.45" customHeight="1">
      <c r="A262" s="797"/>
      <c r="B262" s="798" t="s">
        <v>2556</v>
      </c>
      <c r="D262" s="1945" t="s">
        <v>2280</v>
      </c>
      <c r="E262" s="1945"/>
      <c r="F262" s="1945"/>
    </row>
    <row r="263" spans="1:6">
      <c r="D263" s="1945"/>
      <c r="E263" s="1945"/>
      <c r="F263" s="1945"/>
    </row>
    <row r="264" spans="1:6">
      <c r="D264" s="1945"/>
      <c r="E264" s="1945"/>
      <c r="F264" s="1945"/>
    </row>
    <row r="265" spans="1:6">
      <c r="D265" s="1945"/>
      <c r="E265" s="1945"/>
      <c r="F265" s="1945"/>
    </row>
    <row r="266" spans="1:6">
      <c r="D266" s="1945"/>
      <c r="E266" s="1945"/>
      <c r="F266" s="1945"/>
    </row>
    <row r="267" spans="1:6">
      <c r="D267" s="1945"/>
      <c r="E267" s="1945"/>
      <c r="F267" s="1945"/>
    </row>
    <row r="268" spans="1:6">
      <c r="D268" s="800"/>
      <c r="E268" s="800"/>
      <c r="F268" s="800"/>
    </row>
    <row r="269" spans="1:6" ht="13.15">
      <c r="A269" s="797"/>
      <c r="B269" s="798" t="s">
        <v>2556</v>
      </c>
      <c r="D269" s="1911" t="s">
        <v>1298</v>
      </c>
      <c r="E269" s="1911"/>
      <c r="F269" s="1911"/>
    </row>
    <row r="270" spans="1:6">
      <c r="D270" s="1911"/>
      <c r="E270" s="1911"/>
      <c r="F270" s="1911"/>
    </row>
    <row r="271" spans="1:6">
      <c r="D271" s="1911"/>
      <c r="E271" s="1911"/>
      <c r="F271" s="1911"/>
    </row>
    <row r="272" spans="1:6">
      <c r="D272" s="822"/>
      <c r="E272" s="800"/>
      <c r="F272" s="800"/>
    </row>
    <row r="273" spans="1:7" ht="13.15">
      <c r="A273" s="1876" t="s">
        <v>1167</v>
      </c>
      <c r="B273" s="1876"/>
      <c r="C273" s="1876"/>
      <c r="D273" s="1876"/>
      <c r="E273" s="1876"/>
      <c r="F273" s="1876"/>
      <c r="G273" s="1876"/>
    </row>
    <row r="274" spans="1:7">
      <c r="D274" s="822"/>
      <c r="E274" s="800"/>
      <c r="F274" s="800"/>
    </row>
    <row r="275" spans="1:7" ht="13.15">
      <c r="C275" s="793"/>
      <c r="D275" s="1947" t="s">
        <v>1300</v>
      </c>
      <c r="E275" s="1947"/>
      <c r="F275" s="1947"/>
    </row>
    <row r="276" spans="1:7" ht="13.15">
      <c r="C276" s="793"/>
      <c r="D276" s="1947"/>
      <c r="E276" s="1947"/>
      <c r="F276" s="1947"/>
    </row>
    <row r="277" spans="1:7" ht="13.15">
      <c r="A277" s="795"/>
      <c r="B277" s="795"/>
      <c r="C277" s="795"/>
      <c r="D277" s="622"/>
      <c r="E277" s="672"/>
      <c r="F277" s="672"/>
    </row>
    <row r="278" spans="1:7" ht="13.15">
      <c r="C278" s="795"/>
      <c r="D278" s="1866" t="s">
        <v>215</v>
      </c>
      <c r="E278" s="1866"/>
      <c r="F278" s="1866"/>
    </row>
    <row r="279" spans="1:7" ht="15.75" customHeight="1">
      <c r="A279" s="797"/>
      <c r="B279" s="797"/>
      <c r="D279" s="1958" t="s">
        <v>1301</v>
      </c>
      <c r="E279" s="1958"/>
      <c r="F279" s="1958"/>
    </row>
    <row r="280" spans="1:7">
      <c r="E280" s="800"/>
      <c r="F280" s="800"/>
    </row>
    <row r="281" spans="1:7" ht="13.15">
      <c r="A281" s="797"/>
      <c r="B281" s="798" t="s">
        <v>2556</v>
      </c>
      <c r="D281" s="1911" t="s">
        <v>1302</v>
      </c>
      <c r="E281" s="1911"/>
      <c r="F281" s="1911"/>
    </row>
    <row r="282" spans="1:7" ht="13.15">
      <c r="A282" s="797"/>
      <c r="B282" s="797"/>
      <c r="D282" s="1911"/>
      <c r="E282" s="1911"/>
      <c r="F282" s="1911"/>
    </row>
    <row r="283" spans="1:7">
      <c r="D283" s="800"/>
      <c r="E283" s="800"/>
      <c r="F283" s="800"/>
    </row>
    <row r="284" spans="1:7" ht="13.15">
      <c r="A284" s="797"/>
      <c r="B284" s="798" t="s">
        <v>2556</v>
      </c>
      <c r="D284" s="1945" t="s">
        <v>1303</v>
      </c>
      <c r="E284" s="1945"/>
      <c r="F284" s="1945"/>
    </row>
    <row r="285" spans="1:7" ht="13.15">
      <c r="A285" s="797"/>
      <c r="B285" s="797"/>
      <c r="D285" s="1945"/>
      <c r="E285" s="1945"/>
      <c r="F285" s="1945"/>
    </row>
    <row r="286" spans="1:7" ht="13.15">
      <c r="A286" s="797"/>
      <c r="B286" s="797"/>
      <c r="D286" s="1945"/>
      <c r="E286" s="1945"/>
      <c r="F286" s="1945"/>
    </row>
    <row r="287" spans="1:7">
      <c r="D287" s="800"/>
      <c r="E287" s="800"/>
      <c r="F287" s="800"/>
    </row>
    <row r="288" spans="1:7" ht="13.15">
      <c r="A288" s="797"/>
      <c r="B288" s="798" t="s">
        <v>2556</v>
      </c>
      <c r="D288" s="1911" t="s">
        <v>1304</v>
      </c>
      <c r="E288" s="1911"/>
      <c r="F288" s="1911"/>
    </row>
    <row r="289" spans="1:7" ht="13.15">
      <c r="A289" s="797"/>
      <c r="B289" s="797"/>
      <c r="D289" s="1911"/>
      <c r="E289" s="1911"/>
      <c r="F289" s="1911"/>
    </row>
    <row r="290" spans="1:7" ht="13.15">
      <c r="A290" s="816"/>
      <c r="B290" s="816"/>
      <c r="E290" s="800"/>
      <c r="F290" s="800"/>
    </row>
    <row r="291" spans="1:7" ht="13.15">
      <c r="A291" s="1876" t="s">
        <v>1168</v>
      </c>
      <c r="B291" s="1876"/>
      <c r="C291" s="1876"/>
      <c r="D291" s="1876"/>
      <c r="E291" s="1876"/>
      <c r="F291" s="1876"/>
      <c r="G291" s="1876"/>
    </row>
    <row r="292" spans="1:7" ht="13.15">
      <c r="A292" s="816"/>
      <c r="B292" s="816"/>
      <c r="D292" s="800"/>
      <c r="E292" s="800"/>
      <c r="F292" s="800"/>
    </row>
    <row r="293" spans="1:7" ht="13.15">
      <c r="C293" s="816"/>
      <c r="D293" s="1866" t="s">
        <v>721</v>
      </c>
      <c r="E293" s="1866"/>
      <c r="F293" s="1866"/>
    </row>
    <row r="294" spans="1:7" ht="13.15">
      <c r="C294" s="816"/>
      <c r="D294" s="1916" t="s">
        <v>1305</v>
      </c>
      <c r="E294" s="1916"/>
      <c r="F294" s="1916"/>
    </row>
    <row r="295" spans="1:7" ht="13.15">
      <c r="C295" s="816"/>
      <c r="D295" s="823"/>
    </row>
    <row r="296" spans="1:7">
      <c r="A296" s="801"/>
      <c r="B296" s="798" t="s">
        <v>2556</v>
      </c>
      <c r="D296" s="1916" t="s">
        <v>1306</v>
      </c>
      <c r="E296" s="1916"/>
      <c r="F296" s="1916"/>
    </row>
    <row r="297" spans="1:7" s="791" customFormat="1" ht="13.15">
      <c r="A297" s="805"/>
      <c r="B297" s="805"/>
      <c r="C297" s="801"/>
      <c r="D297" s="824"/>
      <c r="E297" s="825"/>
      <c r="F297" s="825"/>
      <c r="G297" s="802"/>
    </row>
    <row r="298" spans="1:7" s="791" customFormat="1" ht="13.7" customHeight="1">
      <c r="A298" s="801"/>
      <c r="B298" s="798" t="s">
        <v>2556</v>
      </c>
      <c r="C298" s="801"/>
      <c r="D298" s="1954" t="s">
        <v>1435</v>
      </c>
      <c r="E298" s="1954"/>
      <c r="F298" s="1954"/>
      <c r="G298" s="802"/>
    </row>
    <row r="299" spans="1:7" s="791" customFormat="1" ht="13.15">
      <c r="A299" s="805"/>
      <c r="B299" s="805"/>
      <c r="C299" s="801"/>
      <c r="D299" s="1954"/>
      <c r="E299" s="1954"/>
      <c r="F299" s="1954"/>
      <c r="G299" s="802"/>
    </row>
    <row r="300" spans="1:7" s="791" customFormat="1" ht="13.15">
      <c r="A300" s="805"/>
      <c r="B300" s="805"/>
      <c r="C300" s="801"/>
      <c r="D300" s="1954"/>
      <c r="E300" s="1954"/>
      <c r="F300" s="1954"/>
      <c r="G300" s="802"/>
    </row>
    <row r="301" spans="1:7" s="791" customFormat="1" ht="13.15">
      <c r="A301" s="805"/>
      <c r="B301" s="805"/>
      <c r="C301" s="801"/>
      <c r="D301" s="1954"/>
      <c r="E301" s="1954"/>
      <c r="F301" s="1954"/>
      <c r="G301" s="802"/>
    </row>
    <row r="302" spans="1:7" s="791" customFormat="1" ht="13.15">
      <c r="A302" s="805"/>
      <c r="B302" s="805"/>
      <c r="C302" s="801"/>
      <c r="D302" s="1954"/>
      <c r="E302" s="1954"/>
      <c r="F302" s="1954"/>
      <c r="G302" s="802"/>
    </row>
    <row r="303" spans="1:7" s="791" customFormat="1" ht="13.15">
      <c r="A303" s="805"/>
      <c r="B303" s="805"/>
      <c r="C303" s="801"/>
      <c r="D303" s="824"/>
      <c r="E303" s="825"/>
      <c r="F303" s="825"/>
      <c r="G303" s="802"/>
    </row>
    <row r="304" spans="1:7" s="791" customFormat="1" ht="13.7" customHeight="1">
      <c r="A304" s="801"/>
      <c r="B304" s="798" t="s">
        <v>2556</v>
      </c>
      <c r="C304" s="801"/>
      <c r="D304" s="1954" t="s">
        <v>1308</v>
      </c>
      <c r="E304" s="1954"/>
      <c r="F304" s="1954"/>
      <c r="G304" s="802"/>
    </row>
    <row r="305" spans="1:7" s="791" customFormat="1">
      <c r="A305" s="801"/>
      <c r="B305" s="801"/>
      <c r="C305" s="801"/>
      <c r="D305" s="1954"/>
      <c r="E305" s="1954"/>
      <c r="F305" s="1954"/>
      <c r="G305" s="802"/>
    </row>
    <row r="306" spans="1:7" s="791" customFormat="1" ht="13.15">
      <c r="A306" s="805"/>
      <c r="B306" s="805"/>
      <c r="C306" s="801"/>
      <c r="D306" s="824"/>
      <c r="E306" s="825"/>
      <c r="F306" s="825"/>
      <c r="G306" s="802"/>
    </row>
    <row r="307" spans="1:7">
      <c r="A307" s="801"/>
      <c r="B307" s="798" t="s">
        <v>2556</v>
      </c>
      <c r="D307" s="1916" t="s">
        <v>1309</v>
      </c>
      <c r="E307" s="1916"/>
      <c r="F307" s="1916"/>
    </row>
    <row r="308" spans="1:7">
      <c r="E308" s="800"/>
      <c r="F308" s="800"/>
    </row>
    <row r="309" spans="1:7" ht="13.15">
      <c r="A309" s="797"/>
      <c r="B309" s="798" t="s">
        <v>2556</v>
      </c>
      <c r="D309" s="1945" t="s">
        <v>1463</v>
      </c>
      <c r="E309" s="1945"/>
      <c r="F309" s="1945"/>
    </row>
    <row r="310" spans="1:7" ht="13.15">
      <c r="A310" s="797"/>
      <c r="B310" s="797"/>
      <c r="D310" s="1945"/>
      <c r="E310" s="1945"/>
      <c r="F310" s="1945"/>
    </row>
    <row r="311" spans="1:7" ht="13.15">
      <c r="A311" s="797"/>
      <c r="B311" s="797"/>
      <c r="D311" s="1945"/>
      <c r="E311" s="1945"/>
      <c r="F311" s="1945"/>
    </row>
    <row r="312" spans="1:7" ht="13.15">
      <c r="A312" s="797"/>
      <c r="B312" s="797"/>
      <c r="D312" s="1945"/>
      <c r="E312" s="1945"/>
      <c r="F312" s="1945"/>
    </row>
    <row r="313" spans="1:7" ht="13.15">
      <c r="A313" s="797"/>
      <c r="B313" s="797"/>
      <c r="D313" s="1945"/>
      <c r="E313" s="1945"/>
      <c r="F313" s="1945"/>
    </row>
    <row r="314" spans="1:7" ht="13.15">
      <c r="A314" s="797"/>
      <c r="B314" s="797"/>
      <c r="D314" s="1945"/>
      <c r="E314" s="1945"/>
      <c r="F314" s="1945"/>
    </row>
    <row r="315" spans="1:7" ht="13.15">
      <c r="A315" s="797"/>
      <c r="B315" s="797"/>
      <c r="D315" s="1945"/>
      <c r="E315" s="1945"/>
      <c r="F315" s="1945"/>
    </row>
    <row r="316" spans="1:7" ht="13.15">
      <c r="A316" s="797"/>
      <c r="B316" s="797"/>
      <c r="D316" s="1945"/>
      <c r="E316" s="1945"/>
      <c r="F316" s="1945"/>
    </row>
    <row r="317" spans="1:7" ht="13.15">
      <c r="A317" s="797"/>
      <c r="B317" s="797"/>
      <c r="D317" s="1945"/>
      <c r="E317" s="1945"/>
      <c r="F317" s="1945"/>
    </row>
    <row r="318" spans="1:7" ht="13.15">
      <c r="A318" s="797"/>
      <c r="B318" s="797"/>
      <c r="D318" s="1945"/>
      <c r="E318" s="1945"/>
      <c r="F318" s="1945"/>
    </row>
    <row r="319" spans="1:7" ht="13.15">
      <c r="A319" s="797"/>
      <c r="B319" s="797"/>
      <c r="D319" s="1945"/>
      <c r="E319" s="1945"/>
      <c r="F319" s="1945"/>
    </row>
    <row r="320" spans="1:7" ht="13.15">
      <c r="A320" s="797"/>
      <c r="B320" s="797"/>
      <c r="D320" s="1945"/>
      <c r="E320" s="1945"/>
      <c r="F320" s="1945"/>
    </row>
    <row r="321" spans="1:7" ht="13.15">
      <c r="A321" s="797"/>
      <c r="B321" s="797"/>
      <c r="D321" s="1945"/>
      <c r="E321" s="1945"/>
      <c r="F321" s="1945"/>
    </row>
    <row r="322" spans="1:7" ht="13.15">
      <c r="A322" s="797"/>
      <c r="B322" s="797"/>
      <c r="D322" s="1945"/>
      <c r="E322" s="1945"/>
      <c r="F322" s="1945"/>
    </row>
    <row r="323" spans="1:7" ht="13.15">
      <c r="A323" s="797"/>
      <c r="B323" s="797"/>
      <c r="D323" s="1945"/>
      <c r="E323" s="1945"/>
      <c r="F323" s="1945"/>
    </row>
    <row r="324" spans="1:7">
      <c r="D324" s="800"/>
      <c r="E324" s="800"/>
      <c r="F324" s="800"/>
    </row>
    <row r="325" spans="1:7" ht="13.15">
      <c r="A325" s="797"/>
      <c r="B325" s="798" t="s">
        <v>2556</v>
      </c>
      <c r="D325" s="1945" t="s">
        <v>1311</v>
      </c>
      <c r="E325" s="1945"/>
      <c r="F325" s="1945"/>
    </row>
    <row r="326" spans="1:7">
      <c r="D326" s="1945"/>
      <c r="E326" s="1945"/>
      <c r="F326" s="1945"/>
    </row>
    <row r="327" spans="1:7">
      <c r="D327" s="1945"/>
      <c r="E327" s="1945"/>
      <c r="F327" s="1945"/>
    </row>
    <row r="328" spans="1:7">
      <c r="D328" s="1945"/>
      <c r="E328" s="1945"/>
      <c r="F328" s="1945"/>
    </row>
    <row r="329" spans="1:7">
      <c r="D329" s="1945"/>
      <c r="E329" s="1945"/>
      <c r="F329" s="1945"/>
    </row>
    <row r="330" spans="1:7">
      <c r="D330" s="1945"/>
      <c r="E330" s="1945"/>
      <c r="F330" s="1945"/>
    </row>
    <row r="331" spans="1:7">
      <c r="D331" s="1945"/>
      <c r="E331" s="1945"/>
      <c r="F331" s="1945"/>
    </row>
    <row r="332" spans="1:7">
      <c r="D332" s="1945"/>
      <c r="E332" s="1945"/>
      <c r="F332" s="1945"/>
    </row>
    <row r="333" spans="1:7">
      <c r="D333" s="1945"/>
      <c r="E333" s="1945"/>
      <c r="F333" s="1945"/>
    </row>
    <row r="334" spans="1:7">
      <c r="D334" s="800"/>
      <c r="E334" s="800"/>
      <c r="F334" s="800"/>
    </row>
    <row r="335" spans="1:7" ht="13.15">
      <c r="A335" s="797"/>
      <c r="B335" s="798" t="s">
        <v>2556</v>
      </c>
      <c r="D335" s="1911" t="s">
        <v>1514</v>
      </c>
      <c r="E335" s="1911"/>
      <c r="F335" s="1911"/>
    </row>
    <row r="336" spans="1:7">
      <c r="D336" s="1911"/>
      <c r="E336" s="1911"/>
      <c r="F336" s="1911"/>
      <c r="G336" s="790"/>
    </row>
    <row r="337" spans="1:9">
      <c r="D337" s="1911"/>
      <c r="E337" s="1911"/>
      <c r="F337" s="1911"/>
      <c r="G337" s="790"/>
    </row>
    <row r="338" spans="1:9">
      <c r="D338" s="1911"/>
      <c r="E338" s="1911"/>
      <c r="F338" s="1911"/>
      <c r="G338" s="790"/>
    </row>
    <row r="339" spans="1:9">
      <c r="D339" s="1911"/>
      <c r="E339" s="1911"/>
      <c r="F339" s="1911"/>
      <c r="G339" s="790"/>
    </row>
    <row r="340" spans="1:9">
      <c r="D340" s="1911"/>
      <c r="E340" s="1911"/>
      <c r="F340" s="1911"/>
      <c r="G340" s="790"/>
    </row>
    <row r="341" spans="1:9">
      <c r="D341" s="784"/>
      <c r="E341" s="784"/>
      <c r="F341" s="784"/>
      <c r="G341" s="790"/>
    </row>
    <row r="342" spans="1:9" ht="13.5" thickBot="1">
      <c r="D342" s="1964" t="s">
        <v>1061</v>
      </c>
      <c r="E342" s="1964"/>
      <c r="F342" s="1964"/>
      <c r="G342" s="790"/>
    </row>
    <row r="343" spans="1:9" ht="13.15" thickTop="1">
      <c r="D343" s="1955" t="s">
        <v>1313</v>
      </c>
      <c r="E343" s="1955"/>
      <c r="F343" s="1955"/>
      <c r="G343" s="790"/>
    </row>
    <row r="344" spans="1:9">
      <c r="A344" s="814"/>
      <c r="B344" s="814"/>
      <c r="C344" s="814"/>
      <c r="D344" s="786"/>
      <c r="E344" s="786"/>
      <c r="F344" s="800"/>
      <c r="G344" s="790"/>
    </row>
    <row r="345" spans="1:9" ht="13.15">
      <c r="A345" s="797"/>
      <c r="B345" s="798" t="s">
        <v>2556</v>
      </c>
      <c r="C345" s="814"/>
      <c r="D345" s="1923" t="s">
        <v>1314</v>
      </c>
      <c r="E345" s="1923"/>
      <c r="F345" s="1923"/>
      <c r="G345" s="790"/>
    </row>
    <row r="346" spans="1:9">
      <c r="A346" s="814"/>
      <c r="B346" s="814"/>
      <c r="C346" s="814"/>
      <c r="D346" s="786"/>
      <c r="E346" s="786"/>
      <c r="F346" s="800"/>
      <c r="G346" s="790"/>
    </row>
    <row r="347" spans="1:9">
      <c r="A347" s="814"/>
      <c r="B347" s="798" t="s">
        <v>2556</v>
      </c>
      <c r="C347" s="814"/>
      <c r="D347" s="1907" t="s">
        <v>1438</v>
      </c>
      <c r="E347" s="1907"/>
      <c r="F347" s="1907"/>
      <c r="G347" s="790"/>
    </row>
    <row r="348" spans="1:9">
      <c r="A348" s="814"/>
      <c r="B348" s="814"/>
      <c r="C348" s="814"/>
      <c r="D348" s="1907"/>
      <c r="E348" s="1907"/>
      <c r="F348" s="1907"/>
      <c r="G348" s="790"/>
    </row>
    <row r="349" spans="1:9">
      <c r="A349" s="814"/>
      <c r="B349" s="814"/>
      <c r="C349" s="814"/>
      <c r="D349" s="1907"/>
      <c r="E349" s="1907"/>
      <c r="F349" s="1907"/>
      <c r="G349" s="790"/>
    </row>
    <row r="350" spans="1:9">
      <c r="A350" s="814"/>
      <c r="B350" s="814"/>
      <c r="C350" s="814"/>
      <c r="D350" s="1907"/>
      <c r="E350" s="1907"/>
      <c r="F350" s="1907"/>
      <c r="G350" s="790"/>
    </row>
    <row r="351" spans="1:9">
      <c r="A351" s="814"/>
      <c r="B351" s="814"/>
      <c r="C351" s="814"/>
      <c r="D351" s="1907"/>
      <c r="E351" s="1907"/>
      <c r="F351" s="1907"/>
      <c r="G351" s="790"/>
      <c r="I351" s="1789"/>
    </row>
    <row r="352" spans="1:9">
      <c r="A352" s="814"/>
      <c r="B352" s="814"/>
      <c r="C352" s="814"/>
      <c r="D352" s="1907"/>
      <c r="E352" s="1907"/>
      <c r="F352" s="1907"/>
      <c r="G352" s="790"/>
      <c r="I352" s="1789"/>
    </row>
    <row r="353" spans="1:9">
      <c r="A353" s="814"/>
      <c r="B353" s="814"/>
      <c r="C353" s="814"/>
      <c r="D353" s="1907"/>
      <c r="E353" s="1907"/>
      <c r="F353" s="1907"/>
      <c r="G353" s="790"/>
      <c r="I353" s="1789"/>
    </row>
    <row r="354" spans="1:9">
      <c r="A354" s="814"/>
      <c r="B354" s="814"/>
      <c r="C354" s="814"/>
      <c r="D354" s="1907"/>
      <c r="E354" s="1907"/>
      <c r="F354" s="1907"/>
      <c r="G354" s="790"/>
      <c r="I354" s="1789"/>
    </row>
    <row r="355" spans="1:9">
      <c r="A355" s="814"/>
      <c r="B355" s="814"/>
      <c r="C355" s="814"/>
      <c r="D355" s="1907"/>
      <c r="E355" s="1907"/>
      <c r="F355" s="1907"/>
      <c r="G355" s="790"/>
      <c r="I355" s="1789"/>
    </row>
    <row r="356" spans="1:9">
      <c r="A356" s="814"/>
      <c r="B356" s="814"/>
      <c r="C356" s="814"/>
      <c r="D356" s="1907"/>
      <c r="E356" s="1907"/>
      <c r="F356" s="1907"/>
      <c r="G356" s="790"/>
      <c r="I356" s="1789"/>
    </row>
    <row r="357" spans="1:9">
      <c r="A357" s="814"/>
      <c r="B357" s="814"/>
      <c r="C357" s="814"/>
      <c r="D357" s="1907"/>
      <c r="E357" s="1907"/>
      <c r="F357" s="1907"/>
      <c r="G357" s="790"/>
    </row>
    <row r="358" spans="1:9">
      <c r="A358" s="814"/>
      <c r="B358" s="814"/>
      <c r="C358" s="814"/>
      <c r="D358" s="1907"/>
      <c r="E358" s="1907"/>
      <c r="F358" s="1907"/>
      <c r="G358" s="790"/>
    </row>
    <row r="359" spans="1:9" s="1789" customFormat="1">
      <c r="A359" s="1794"/>
      <c r="B359" s="1794"/>
      <c r="C359" s="1794"/>
      <c r="D359" s="1796"/>
      <c r="E359" s="1796"/>
      <c r="F359" s="1796"/>
    </row>
    <row r="360" spans="1:9" ht="12.4" customHeight="1">
      <c r="A360" s="814"/>
      <c r="B360" s="798" t="s">
        <v>2556</v>
      </c>
      <c r="C360" s="814"/>
      <c r="D360" s="1949" t="s">
        <v>1439</v>
      </c>
      <c r="E360" s="1949"/>
      <c r="F360" s="1949"/>
      <c r="G360" s="790"/>
    </row>
    <row r="361" spans="1:9">
      <c r="A361" s="814"/>
      <c r="B361" s="814"/>
      <c r="C361" s="814"/>
      <c r="D361" s="1949"/>
      <c r="E361" s="1949"/>
      <c r="F361" s="1949"/>
      <c r="G361" s="790"/>
    </row>
    <row r="362" spans="1:9">
      <c r="A362" s="814"/>
      <c r="B362" s="814"/>
      <c r="C362" s="814"/>
      <c r="D362" s="1949"/>
      <c r="E362" s="1949"/>
      <c r="F362" s="1949"/>
      <c r="G362" s="790"/>
    </row>
    <row r="363" spans="1:9">
      <c r="A363" s="814"/>
      <c r="B363" s="814"/>
      <c r="C363" s="814"/>
      <c r="D363" s="1949"/>
      <c r="E363" s="1949"/>
      <c r="F363" s="1949"/>
      <c r="G363" s="790"/>
    </row>
    <row r="364" spans="1:9" s="1789" customFormat="1">
      <c r="A364" s="1794"/>
      <c r="B364" s="1794"/>
      <c r="C364" s="1794"/>
      <c r="D364" s="1795"/>
      <c r="E364" s="1795"/>
      <c r="F364" s="1795"/>
    </row>
    <row r="365" spans="1:9" s="1789" customFormat="1">
      <c r="A365" s="1794"/>
      <c r="B365" s="1792" t="s">
        <v>2556</v>
      </c>
      <c r="C365" s="1794"/>
      <c r="D365" s="1789" t="s">
        <v>2421</v>
      </c>
      <c r="E365" s="1795"/>
      <c r="F365" s="1795"/>
    </row>
    <row r="366" spans="1:9" s="1789" customFormat="1">
      <c r="A366" s="1794"/>
      <c r="B366" s="1794"/>
      <c r="C366" s="1794"/>
      <c r="D366" s="1789" t="s">
        <v>2422</v>
      </c>
      <c r="E366" s="1795"/>
      <c r="F366" s="1795"/>
    </row>
    <row r="367" spans="1:9" s="1789" customFormat="1">
      <c r="A367" s="1794"/>
      <c r="B367" s="1794"/>
      <c r="C367" s="1794"/>
      <c r="D367" s="1789" t="s">
        <v>2423</v>
      </c>
      <c r="E367" s="1795"/>
      <c r="F367" s="1795"/>
    </row>
    <row r="368" spans="1:9" s="1789" customFormat="1">
      <c r="A368" s="1794"/>
      <c r="B368" s="1794"/>
      <c r="C368" s="1794"/>
      <c r="D368" s="1789" t="s">
        <v>2424</v>
      </c>
      <c r="E368" s="1795"/>
      <c r="F368" s="1795"/>
    </row>
    <row r="369" spans="1:7" s="1789" customFormat="1">
      <c r="A369" s="1794"/>
      <c r="B369" s="1794"/>
      <c r="C369" s="1794"/>
      <c r="D369" s="1789" t="s">
        <v>2425</v>
      </c>
      <c r="E369" s="1795"/>
      <c r="F369" s="1795"/>
    </row>
    <row r="370" spans="1:7" s="1789" customFormat="1">
      <c r="A370" s="1794"/>
      <c r="B370" s="1794"/>
      <c r="C370" s="1794"/>
      <c r="D370" s="1789" t="s">
        <v>2426</v>
      </c>
      <c r="E370" s="1795"/>
      <c r="F370" s="1795"/>
    </row>
    <row r="371" spans="1:7">
      <c r="A371" s="814"/>
      <c r="B371" s="814"/>
      <c r="C371" s="814"/>
      <c r="D371" s="790"/>
      <c r="E371" s="786"/>
      <c r="F371" s="800"/>
      <c r="G371" s="790"/>
    </row>
    <row r="372" spans="1:7" ht="13.15">
      <c r="A372" s="797"/>
      <c r="B372" s="798" t="s">
        <v>2556</v>
      </c>
      <c r="C372" s="814"/>
      <c r="D372" s="1926" t="s">
        <v>1316</v>
      </c>
      <c r="E372" s="1926"/>
      <c r="F372" s="1926"/>
      <c r="G372" s="790"/>
    </row>
    <row r="373" spans="1:7">
      <c r="A373" s="814"/>
      <c r="B373" s="814"/>
      <c r="C373" s="814"/>
      <c r="D373" s="1926"/>
      <c r="E373" s="1926"/>
      <c r="F373" s="1926"/>
      <c r="G373" s="790"/>
    </row>
    <row r="374" spans="1:7">
      <c r="A374" s="814"/>
      <c r="B374" s="814"/>
      <c r="C374" s="814"/>
      <c r="D374" s="1926"/>
      <c r="E374" s="1926"/>
      <c r="F374" s="1926"/>
      <c r="G374" s="790"/>
    </row>
    <row r="375" spans="1:7">
      <c r="A375" s="814"/>
      <c r="B375" s="814"/>
      <c r="C375" s="814"/>
      <c r="D375" s="1926"/>
      <c r="E375" s="1926"/>
      <c r="F375" s="1926"/>
      <c r="G375" s="790"/>
    </row>
    <row r="376" spans="1:7">
      <c r="A376" s="814"/>
      <c r="B376" s="814"/>
      <c r="C376" s="814"/>
      <c r="D376" s="826"/>
      <c r="E376" s="786"/>
      <c r="F376" s="800"/>
      <c r="G376" s="790"/>
    </row>
    <row r="377" spans="1:7">
      <c r="A377" s="814"/>
      <c r="B377" s="814"/>
      <c r="C377" s="814"/>
      <c r="D377" s="1926" t="s">
        <v>1317</v>
      </c>
      <c r="E377" s="1926"/>
      <c r="F377" s="1926"/>
      <c r="G377" s="790"/>
    </row>
    <row r="378" spans="1:7">
      <c r="A378" s="814"/>
      <c r="B378" s="814"/>
      <c r="C378" s="814"/>
      <c r="D378" s="1926"/>
      <c r="E378" s="1926"/>
      <c r="F378" s="1926"/>
      <c r="G378" s="790"/>
    </row>
    <row r="379" spans="1:7">
      <c r="A379" s="814"/>
      <c r="B379" s="814"/>
      <c r="C379" s="814"/>
      <c r="D379" s="1926"/>
      <c r="E379" s="1926"/>
      <c r="F379" s="1926"/>
      <c r="G379" s="790"/>
    </row>
    <row r="380" spans="1:7">
      <c r="A380" s="814"/>
      <c r="B380" s="814"/>
      <c r="C380" s="814"/>
      <c r="D380" s="1926"/>
      <c r="E380" s="1926"/>
      <c r="F380" s="1926"/>
      <c r="G380" s="790"/>
    </row>
    <row r="381" spans="1:7" ht="18" customHeight="1">
      <c r="A381" s="814"/>
      <c r="B381" s="814"/>
      <c r="C381" s="814"/>
      <c r="D381" s="1926"/>
      <c r="E381" s="1926"/>
      <c r="F381" s="1926"/>
      <c r="G381" s="790"/>
    </row>
    <row r="382" spans="1:7">
      <c r="A382" s="814"/>
      <c r="B382" s="814"/>
      <c r="C382" s="814"/>
      <c r="D382" s="1926"/>
      <c r="E382" s="1926"/>
      <c r="F382" s="1926"/>
      <c r="G382" s="790"/>
    </row>
    <row r="383" spans="1:7">
      <c r="A383" s="814"/>
      <c r="B383" s="814"/>
      <c r="C383" s="814"/>
      <c r="D383" s="1926"/>
      <c r="E383" s="1926"/>
      <c r="F383" s="1926"/>
      <c r="G383" s="790"/>
    </row>
    <row r="384" spans="1:7">
      <c r="A384" s="814"/>
      <c r="B384" s="814"/>
      <c r="C384" s="814"/>
      <c r="D384" s="1926"/>
      <c r="E384" s="1926"/>
      <c r="F384" s="1926"/>
      <c r="G384" s="790"/>
    </row>
    <row r="385" spans="1:7" ht="8.25" customHeight="1">
      <c r="A385" s="814"/>
      <c r="B385" s="814"/>
      <c r="C385" s="814"/>
      <c r="D385" s="1926"/>
      <c r="E385" s="1926"/>
      <c r="F385" s="1926"/>
      <c r="G385" s="790"/>
    </row>
    <row r="386" spans="1:7" ht="13.7" customHeight="1">
      <c r="A386" s="814"/>
      <c r="B386" s="814"/>
      <c r="C386" s="814"/>
      <c r="D386" s="1919" t="s">
        <v>1318</v>
      </c>
      <c r="E386" s="1919"/>
      <c r="F386" s="1919"/>
      <c r="G386" s="790"/>
    </row>
    <row r="387" spans="1:7">
      <c r="A387" s="814"/>
      <c r="B387" s="814"/>
      <c r="C387" s="814"/>
      <c r="D387" s="1919"/>
      <c r="E387" s="1919"/>
      <c r="F387" s="1919"/>
      <c r="G387" s="790"/>
    </row>
    <row r="388" spans="1:7">
      <c r="A388" s="814"/>
      <c r="B388" s="814"/>
      <c r="C388" s="814"/>
      <c r="D388" s="1919"/>
      <c r="E388" s="1919"/>
      <c r="F388" s="1919"/>
      <c r="G388" s="790"/>
    </row>
    <row r="389" spans="1:7">
      <c r="A389" s="814"/>
      <c r="B389" s="814"/>
      <c r="C389" s="814"/>
      <c r="D389" s="1919"/>
      <c r="E389" s="1919"/>
      <c r="F389" s="1919"/>
      <c r="G389" s="790"/>
    </row>
    <row r="390" spans="1:7">
      <c r="A390" s="814"/>
      <c r="B390" s="814"/>
      <c r="C390" s="814"/>
      <c r="D390" s="1919"/>
      <c r="E390" s="1919"/>
      <c r="F390" s="1919"/>
      <c r="G390" s="790"/>
    </row>
    <row r="391" spans="1:7">
      <c r="A391" s="814"/>
      <c r="B391" s="814"/>
      <c r="C391" s="814"/>
      <c r="D391" s="1919"/>
      <c r="E391" s="1919"/>
      <c r="F391" s="1919"/>
      <c r="G391" s="790"/>
    </row>
    <row r="392" spans="1:7">
      <c r="A392" s="814"/>
      <c r="B392" s="814"/>
      <c r="C392" s="814"/>
      <c r="D392" s="1919"/>
      <c r="E392" s="1919"/>
      <c r="F392" s="1919"/>
      <c r="G392" s="790"/>
    </row>
    <row r="393" spans="1:7">
      <c r="A393" s="814"/>
      <c r="B393" s="814"/>
      <c r="C393" s="814"/>
      <c r="D393" s="1919"/>
      <c r="E393" s="1919"/>
      <c r="F393" s="1919"/>
      <c r="G393" s="790"/>
    </row>
    <row r="394" spans="1:7">
      <c r="A394" s="814"/>
      <c r="B394" s="814"/>
      <c r="C394" s="814"/>
      <c r="D394" s="1919"/>
      <c r="E394" s="1919"/>
      <c r="F394" s="1919"/>
      <c r="G394" s="790"/>
    </row>
    <row r="395" spans="1:7">
      <c r="A395" s="814"/>
      <c r="B395" s="814"/>
      <c r="C395" s="814"/>
      <c r="D395" s="1919"/>
      <c r="E395" s="1919"/>
      <c r="F395" s="1919"/>
      <c r="G395" s="790"/>
    </row>
    <row r="396" spans="1:7">
      <c r="A396" s="814"/>
      <c r="B396" s="814"/>
      <c r="C396" s="814"/>
      <c r="D396" s="1919"/>
      <c r="E396" s="1919"/>
      <c r="F396" s="1919"/>
      <c r="G396" s="790"/>
    </row>
    <row r="397" spans="1:7">
      <c r="A397" s="814"/>
      <c r="B397" s="814"/>
      <c r="C397" s="814"/>
      <c r="D397" s="1919"/>
      <c r="E397" s="1919"/>
      <c r="F397" s="1919"/>
      <c r="G397" s="790"/>
    </row>
    <row r="398" spans="1:7">
      <c r="A398" s="814"/>
      <c r="B398" s="814"/>
      <c r="C398" s="827"/>
      <c r="D398" s="1919"/>
      <c r="E398" s="1919"/>
      <c r="F398" s="1919"/>
      <c r="G398" s="790"/>
    </row>
    <row r="399" spans="1:7">
      <c r="A399" s="814"/>
      <c r="B399" s="814"/>
      <c r="C399" s="827"/>
      <c r="D399" s="1919"/>
      <c r="E399" s="1919"/>
      <c r="F399" s="1919"/>
      <c r="G399" s="790"/>
    </row>
    <row r="400" spans="1:7">
      <c r="A400" s="814"/>
      <c r="B400" s="814"/>
      <c r="C400" s="814"/>
      <c r="D400" s="1919"/>
      <c r="E400" s="1919"/>
      <c r="F400" s="1919"/>
      <c r="G400" s="790"/>
    </row>
    <row r="401" spans="1:7">
      <c r="A401" s="814"/>
      <c r="B401" s="814"/>
      <c r="C401" s="827"/>
      <c r="D401" s="1919"/>
      <c r="E401" s="1919"/>
      <c r="F401" s="1919"/>
      <c r="G401" s="790"/>
    </row>
    <row r="402" spans="1:7">
      <c r="A402" s="814"/>
      <c r="B402" s="814"/>
      <c r="C402" s="827"/>
      <c r="D402" s="1919"/>
      <c r="E402" s="1919"/>
      <c r="F402" s="1919"/>
      <c r="G402" s="790"/>
    </row>
    <row r="403" spans="1:7">
      <c r="A403" s="814"/>
      <c r="B403" s="814"/>
      <c r="C403" s="827"/>
      <c r="D403" s="1919"/>
      <c r="E403" s="1919"/>
      <c r="F403" s="1919"/>
      <c r="G403" s="790"/>
    </row>
    <row r="404" spans="1:7">
      <c r="A404" s="814"/>
      <c r="B404" s="814"/>
      <c r="C404" s="814"/>
      <c r="D404" s="826"/>
      <c r="E404" s="786"/>
      <c r="F404" s="800"/>
      <c r="G404" s="790"/>
    </row>
    <row r="405" spans="1:7">
      <c r="A405" s="814"/>
      <c r="B405" s="798" t="s">
        <v>2556</v>
      </c>
      <c r="C405" s="814"/>
      <c r="D405" s="1919" t="s">
        <v>1319</v>
      </c>
      <c r="E405" s="1919"/>
      <c r="F405" s="1919"/>
      <c r="G405" s="790"/>
    </row>
    <row r="406" spans="1:7">
      <c r="A406" s="814"/>
      <c r="B406" s="814"/>
      <c r="C406" s="814"/>
      <c r="D406" s="1919"/>
      <c r="E406" s="1919"/>
      <c r="F406" s="1919"/>
      <c r="G406" s="790"/>
    </row>
    <row r="407" spans="1:7">
      <c r="A407" s="814"/>
      <c r="B407" s="814"/>
      <c r="C407" s="814"/>
      <c r="D407" s="904"/>
      <c r="E407" s="904"/>
      <c r="F407" s="904"/>
      <c r="G407" s="790"/>
    </row>
    <row r="408" spans="1:7" ht="14.45" customHeight="1">
      <c r="A408" s="797"/>
      <c r="B408" s="798" t="s">
        <v>2556</v>
      </c>
      <c r="D408" s="1919" t="s">
        <v>1536</v>
      </c>
      <c r="E408" s="1919"/>
      <c r="F408" s="1919"/>
    </row>
    <row r="409" spans="1:7" ht="14.45" customHeight="1">
      <c r="A409" s="797"/>
      <c r="D409" s="1919"/>
      <c r="E409" s="1919"/>
      <c r="F409" s="1919"/>
    </row>
    <row r="410" spans="1:7" ht="14.45" customHeight="1">
      <c r="A410" s="797"/>
      <c r="D410" s="1919"/>
      <c r="E410" s="1919"/>
      <c r="F410" s="1919"/>
    </row>
    <row r="411" spans="1:7" ht="14.45" customHeight="1">
      <c r="A411" s="797"/>
      <c r="D411" s="1919"/>
      <c r="E411" s="1919"/>
      <c r="F411" s="1919"/>
    </row>
    <row r="412" spans="1:7" ht="14.45" customHeight="1">
      <c r="A412" s="797"/>
      <c r="D412" s="1919"/>
      <c r="E412" s="1919"/>
      <c r="F412" s="1919"/>
    </row>
    <row r="413" spans="1:7" ht="14.45" customHeight="1">
      <c r="A413" s="797"/>
      <c r="D413" s="879"/>
      <c r="E413" s="879"/>
      <c r="F413" s="879"/>
    </row>
    <row r="414" spans="1:7" ht="13.7" customHeight="1">
      <c r="A414" s="797"/>
      <c r="B414" s="798" t="s">
        <v>2556</v>
      </c>
      <c r="C414" s="814"/>
      <c r="D414" s="1907" t="s">
        <v>1464</v>
      </c>
      <c r="E414" s="1907"/>
      <c r="F414" s="1907"/>
      <c r="G414" s="790"/>
    </row>
    <row r="415" spans="1:7" ht="13.15">
      <c r="A415" s="828"/>
      <c r="B415" s="828"/>
      <c r="C415" s="814"/>
      <c r="D415" s="1907"/>
      <c r="E415" s="1907"/>
      <c r="F415" s="1907"/>
      <c r="G415" s="790"/>
    </row>
    <row r="416" spans="1:7" ht="13.15">
      <c r="A416" s="828"/>
      <c r="B416" s="828"/>
      <c r="C416" s="814"/>
      <c r="D416" s="1907"/>
      <c r="E416" s="1907"/>
      <c r="F416" s="1907"/>
      <c r="G416" s="790"/>
    </row>
    <row r="417" spans="1:7" ht="13.15">
      <c r="A417" s="828"/>
      <c r="B417" s="828"/>
      <c r="C417" s="814"/>
      <c r="D417" s="1907"/>
      <c r="E417" s="1907"/>
      <c r="F417" s="1907"/>
      <c r="G417" s="790"/>
    </row>
    <row r="418" spans="1:7" ht="15.75" customHeight="1">
      <c r="A418" s="828"/>
      <c r="B418" s="828"/>
      <c r="C418" s="814"/>
      <c r="D418" s="1956" t="s">
        <v>1515</v>
      </c>
      <c r="E418" s="1907"/>
      <c r="F418" s="1907"/>
      <c r="G418" s="790"/>
    </row>
    <row r="419" spans="1:7">
      <c r="D419" s="800"/>
      <c r="E419" s="800"/>
      <c r="F419" s="800"/>
      <c r="G419" s="790"/>
    </row>
    <row r="420" spans="1:7" ht="13.15">
      <c r="A420" s="797"/>
      <c r="B420" s="798" t="s">
        <v>2556</v>
      </c>
      <c r="C420" s="829"/>
      <c r="D420" s="1911" t="s">
        <v>1321</v>
      </c>
      <c r="E420" s="1911"/>
      <c r="F420" s="1911"/>
      <c r="G420" s="790"/>
    </row>
    <row r="421" spans="1:7" ht="13.15">
      <c r="A421" s="797"/>
      <c r="B421" s="797"/>
      <c r="D421" s="1911"/>
      <c r="E421" s="1911"/>
      <c r="F421" s="1911"/>
      <c r="G421" s="790"/>
    </row>
    <row r="422" spans="1:7">
      <c r="D422" s="1911"/>
      <c r="E422" s="1911"/>
      <c r="F422" s="1911"/>
      <c r="G422" s="790"/>
    </row>
    <row r="423" spans="1:7">
      <c r="D423" s="1911"/>
      <c r="E423" s="1911"/>
      <c r="F423" s="1911"/>
      <c r="G423" s="790"/>
    </row>
    <row r="424" spans="1:7">
      <c r="D424" s="1911"/>
      <c r="E424" s="1911"/>
      <c r="F424" s="1911"/>
      <c r="G424" s="790"/>
    </row>
    <row r="425" spans="1:7">
      <c r="D425" s="1911"/>
      <c r="E425" s="1911"/>
      <c r="F425" s="1911"/>
      <c r="G425" s="790"/>
    </row>
    <row r="426" spans="1:7">
      <c r="D426" s="1911"/>
      <c r="E426" s="1911"/>
      <c r="F426" s="1911"/>
      <c r="G426" s="790"/>
    </row>
    <row r="427" spans="1:7">
      <c r="D427" s="1911"/>
      <c r="E427" s="1911"/>
      <c r="F427" s="1911"/>
      <c r="G427" s="790"/>
    </row>
    <row r="428" spans="1:7">
      <c r="D428" s="1911"/>
      <c r="E428" s="1911"/>
      <c r="F428" s="1911"/>
      <c r="G428" s="790"/>
    </row>
    <row r="429" spans="1:7">
      <c r="D429" s="1911"/>
      <c r="E429" s="1911"/>
      <c r="F429" s="1911"/>
      <c r="G429" s="790"/>
    </row>
    <row r="430" spans="1:7">
      <c r="D430" s="1911"/>
      <c r="E430" s="1911"/>
      <c r="F430" s="1911"/>
      <c r="G430" s="790"/>
    </row>
    <row r="431" spans="1:7">
      <c r="D431" s="1911"/>
      <c r="E431" s="1911"/>
      <c r="F431" s="1911"/>
      <c r="G431" s="790"/>
    </row>
    <row r="432" spans="1:7">
      <c r="D432" s="1911"/>
      <c r="E432" s="1911"/>
      <c r="F432" s="1911"/>
      <c r="G432" s="790"/>
    </row>
    <row r="433" spans="1:7">
      <c r="A433" s="790"/>
      <c r="B433" s="790"/>
      <c r="C433" s="790"/>
      <c r="D433" s="1911"/>
      <c r="E433" s="1911"/>
      <c r="F433" s="1911"/>
      <c r="G433" s="790"/>
    </row>
    <row r="434" spans="1:7">
      <c r="A434" s="790"/>
      <c r="B434" s="790"/>
      <c r="C434" s="790"/>
      <c r="D434" s="1911"/>
      <c r="E434" s="1911"/>
      <c r="F434" s="1911"/>
      <c r="G434" s="790"/>
    </row>
    <row r="435" spans="1:7">
      <c r="A435" s="790"/>
      <c r="B435" s="790"/>
      <c r="C435" s="790"/>
      <c r="D435" s="1911"/>
      <c r="E435" s="1911"/>
      <c r="F435" s="1911"/>
      <c r="G435" s="790"/>
    </row>
    <row r="436" spans="1:7">
      <c r="A436" s="790"/>
      <c r="B436" s="790"/>
      <c r="C436" s="790"/>
      <c r="D436" s="1911"/>
      <c r="E436" s="1911"/>
      <c r="F436" s="1911"/>
      <c r="G436" s="790"/>
    </row>
    <row r="437" spans="1:7">
      <c r="A437" s="790"/>
      <c r="B437" s="790"/>
      <c r="C437" s="790"/>
      <c r="D437" s="1911"/>
      <c r="E437" s="1911"/>
      <c r="F437" s="1911"/>
      <c r="G437" s="790"/>
    </row>
    <row r="438" spans="1:7">
      <c r="A438" s="790"/>
      <c r="B438" s="790"/>
      <c r="C438" s="790"/>
      <c r="D438" s="1911"/>
      <c r="E438" s="1911"/>
      <c r="F438" s="1911"/>
      <c r="G438" s="790"/>
    </row>
    <row r="439" spans="1:7">
      <c r="A439" s="790"/>
      <c r="B439" s="790"/>
      <c r="C439" s="790"/>
      <c r="D439" s="1911"/>
      <c r="E439" s="1911"/>
      <c r="F439" s="1911"/>
      <c r="G439" s="790"/>
    </row>
    <row r="440" spans="1:7">
      <c r="A440" s="790"/>
      <c r="B440" s="790"/>
      <c r="C440" s="790"/>
      <c r="D440" s="1911"/>
      <c r="E440" s="1911"/>
      <c r="F440" s="1911"/>
      <c r="G440" s="790"/>
    </row>
    <row r="441" spans="1:7">
      <c r="A441" s="790"/>
      <c r="B441" s="790"/>
      <c r="C441" s="790"/>
      <c r="D441" s="1911"/>
      <c r="E441" s="1911"/>
      <c r="F441" s="1911"/>
      <c r="G441" s="790"/>
    </row>
    <row r="442" spans="1:7">
      <c r="A442" s="790"/>
      <c r="B442" s="790"/>
      <c r="C442" s="790"/>
      <c r="D442" s="1911"/>
      <c r="E442" s="1911"/>
      <c r="F442" s="1911"/>
      <c r="G442" s="790"/>
    </row>
    <row r="443" spans="1:7">
      <c r="A443" s="790"/>
      <c r="B443" s="790"/>
      <c r="C443" s="790"/>
      <c r="D443" s="1911"/>
      <c r="E443" s="1911"/>
      <c r="F443" s="1911"/>
      <c r="G443" s="790"/>
    </row>
    <row r="444" spans="1:7">
      <c r="A444" s="790"/>
      <c r="B444" s="790"/>
      <c r="C444" s="790"/>
      <c r="D444" s="1911"/>
      <c r="E444" s="1911"/>
      <c r="F444" s="1911"/>
      <c r="G444" s="790"/>
    </row>
    <row r="445" spans="1:7">
      <c r="A445" s="790"/>
      <c r="B445" s="790"/>
      <c r="C445" s="790"/>
      <c r="D445" s="1911"/>
      <c r="E445" s="1911"/>
      <c r="F445" s="1911"/>
      <c r="G445" s="790"/>
    </row>
    <row r="446" spans="1:7">
      <c r="A446" s="790"/>
      <c r="B446" s="790"/>
      <c r="C446" s="790"/>
      <c r="D446" s="1911"/>
      <c r="E446" s="1911"/>
      <c r="F446" s="1911"/>
      <c r="G446" s="790"/>
    </row>
    <row r="447" spans="1:7">
      <c r="A447" s="790"/>
      <c r="B447" s="790"/>
      <c r="C447" s="790"/>
      <c r="D447" s="1911"/>
      <c r="E447" s="1911"/>
      <c r="F447" s="1911"/>
      <c r="G447" s="790"/>
    </row>
    <row r="448" spans="1:7">
      <c r="A448" s="790"/>
      <c r="B448" s="790"/>
      <c r="C448" s="790"/>
      <c r="D448" s="1911"/>
      <c r="E448" s="1911"/>
      <c r="F448" s="1911"/>
      <c r="G448" s="790"/>
    </row>
    <row r="449" spans="1:7" s="831" customFormat="1">
      <c r="A449" s="788"/>
      <c r="B449" s="788"/>
      <c r="C449" s="788"/>
      <c r="D449" s="1911"/>
      <c r="E449" s="1911"/>
      <c r="F449" s="1911"/>
      <c r="G449" s="830"/>
    </row>
    <row r="450" spans="1:7" s="831" customFormat="1" ht="40.700000000000003" customHeight="1">
      <c r="A450" s="788"/>
      <c r="B450" s="788"/>
      <c r="C450" s="788"/>
      <c r="D450" s="1911"/>
      <c r="E450" s="1911"/>
      <c r="F450" s="1911"/>
      <c r="G450" s="830"/>
    </row>
    <row r="451" spans="1:7" s="831" customFormat="1">
      <c r="A451" s="788"/>
      <c r="B451" s="788"/>
      <c r="C451" s="788"/>
      <c r="D451" s="800"/>
      <c r="E451" s="800"/>
      <c r="F451" s="800"/>
      <c r="G451" s="830"/>
    </row>
    <row r="452" spans="1:7" ht="13.15">
      <c r="A452" s="797"/>
      <c r="B452" s="798" t="s">
        <v>2556</v>
      </c>
      <c r="C452" s="829"/>
      <c r="D452" s="1916" t="s">
        <v>1322</v>
      </c>
      <c r="E452" s="1916"/>
      <c r="F452" s="1916"/>
    </row>
    <row r="453" spans="1:7">
      <c r="D453" s="1920" t="s">
        <v>1461</v>
      </c>
      <c r="E453" s="1920"/>
      <c r="F453" s="1920"/>
    </row>
    <row r="454" spans="1:7">
      <c r="D454" s="1945" t="s">
        <v>1460</v>
      </c>
      <c r="E454" s="1945"/>
      <c r="F454" s="1945"/>
    </row>
    <row r="455" spans="1:7">
      <c r="D455" s="1945"/>
      <c r="E455" s="1945"/>
      <c r="F455" s="1945"/>
    </row>
    <row r="456" spans="1:7">
      <c r="D456" s="1945"/>
      <c r="E456" s="1945"/>
      <c r="F456" s="1945"/>
    </row>
    <row r="457" spans="1:7">
      <c r="D457" s="800"/>
      <c r="E457" s="800"/>
      <c r="F457" s="800"/>
      <c r="G457" s="790"/>
    </row>
    <row r="458" spans="1:7" ht="13.15">
      <c r="A458" s="797"/>
      <c r="B458" s="798" t="s">
        <v>2556</v>
      </c>
      <c r="C458" s="829"/>
      <c r="D458" s="1911" t="s">
        <v>1324</v>
      </c>
      <c r="E458" s="1911"/>
      <c r="F458" s="1911"/>
      <c r="G458" s="790"/>
    </row>
    <row r="459" spans="1:7">
      <c r="D459" s="1911"/>
      <c r="E459" s="1911"/>
      <c r="F459" s="1911"/>
      <c r="G459" s="790"/>
    </row>
    <row r="460" spans="1:7">
      <c r="D460" s="1911"/>
      <c r="E460" s="1911"/>
      <c r="F460" s="1911"/>
      <c r="G460" s="790"/>
    </row>
    <row r="461" spans="1:7">
      <c r="D461" s="784"/>
      <c r="E461" s="784"/>
      <c r="F461" s="784"/>
      <c r="G461" s="790"/>
    </row>
    <row r="462" spans="1:7" ht="13.15">
      <c r="B462" s="798" t="s">
        <v>2556</v>
      </c>
      <c r="C462" s="797"/>
      <c r="D462" s="1945" t="s">
        <v>1407</v>
      </c>
      <c r="E462" s="1945"/>
      <c r="F462" s="1945"/>
      <c r="G462" s="790"/>
    </row>
    <row r="463" spans="1:7">
      <c r="D463" s="1945"/>
      <c r="E463" s="1945"/>
      <c r="F463" s="1945"/>
      <c r="G463" s="790"/>
    </row>
    <row r="464" spans="1:7">
      <c r="D464" s="800"/>
      <c r="E464" s="800"/>
      <c r="F464" s="800"/>
      <c r="G464" s="790"/>
    </row>
    <row r="465" spans="1:7" ht="13.15">
      <c r="B465" s="798" t="s">
        <v>2556</v>
      </c>
      <c r="C465" s="797"/>
      <c r="D465" s="1945" t="s">
        <v>1326</v>
      </c>
      <c r="E465" s="1945"/>
      <c r="F465" s="1945"/>
      <c r="G465" s="790"/>
    </row>
    <row r="466" spans="1:7">
      <c r="D466" s="1945"/>
      <c r="E466" s="1945"/>
      <c r="F466" s="1945"/>
      <c r="G466" s="790"/>
    </row>
    <row r="467" spans="1:7">
      <c r="D467" s="1945"/>
      <c r="E467" s="1945"/>
      <c r="F467" s="1945"/>
      <c r="G467" s="790"/>
    </row>
    <row r="468" spans="1:7">
      <c r="D468" s="1945"/>
      <c r="E468" s="1945"/>
      <c r="F468" s="1945"/>
      <c r="G468" s="790"/>
    </row>
    <row r="469" spans="1:7">
      <c r="B469" s="798" t="s">
        <v>2556</v>
      </c>
      <c r="D469" s="1945"/>
      <c r="E469" s="1945"/>
      <c r="F469" s="1945"/>
      <c r="G469" s="790"/>
    </row>
    <row r="470" spans="1:7">
      <c r="A470" s="790"/>
      <c r="B470" s="790"/>
      <c r="C470" s="790"/>
      <c r="D470" s="1945"/>
      <c r="E470" s="1945"/>
      <c r="F470" s="1945"/>
      <c r="G470" s="790"/>
    </row>
    <row r="471" spans="1:7">
      <c r="A471" s="790"/>
      <c r="C471" s="790"/>
      <c r="D471" s="1945"/>
      <c r="E471" s="1945"/>
      <c r="F471" s="1945"/>
      <c r="G471" s="790"/>
    </row>
    <row r="472" spans="1:7">
      <c r="A472" s="790"/>
      <c r="B472" s="798" t="s">
        <v>2556</v>
      </c>
      <c r="C472" s="790"/>
      <c r="D472" s="1945"/>
      <c r="E472" s="1945"/>
      <c r="F472" s="1945"/>
      <c r="G472" s="790"/>
    </row>
    <row r="473" spans="1:7">
      <c r="A473" s="790"/>
      <c r="B473" s="790"/>
      <c r="C473" s="790"/>
      <c r="D473" s="1945"/>
      <c r="E473" s="1945"/>
      <c r="F473" s="1945"/>
      <c r="G473" s="790"/>
    </row>
    <row r="474" spans="1:7">
      <c r="A474" s="790"/>
      <c r="C474" s="790"/>
      <c r="D474" s="1945"/>
      <c r="E474" s="1945"/>
      <c r="F474" s="1945"/>
      <c r="G474" s="790"/>
    </row>
    <row r="475" spans="1:7">
      <c r="A475" s="790"/>
      <c r="C475" s="790"/>
      <c r="D475" s="1945"/>
      <c r="E475" s="1945"/>
      <c r="F475" s="1945"/>
      <c r="G475" s="790"/>
    </row>
    <row r="476" spans="1:7">
      <c r="A476" s="790"/>
      <c r="B476" s="798" t="s">
        <v>2556</v>
      </c>
      <c r="C476" s="790"/>
      <c r="D476" s="1945"/>
      <c r="E476" s="1945"/>
      <c r="F476" s="1945"/>
      <c r="G476" s="790"/>
    </row>
    <row r="477" spans="1:7">
      <c r="A477" s="790"/>
      <c r="B477" s="790"/>
      <c r="C477" s="790"/>
      <c r="D477" s="1945"/>
      <c r="E477" s="1945"/>
      <c r="F477" s="1945"/>
      <c r="G477" s="790"/>
    </row>
    <row r="478" spans="1:7">
      <c r="A478" s="790"/>
      <c r="B478" s="798" t="s">
        <v>2556</v>
      </c>
      <c r="C478" s="790"/>
      <c r="D478" s="1945"/>
      <c r="E478" s="1945"/>
      <c r="F478" s="1945"/>
      <c r="G478" s="790"/>
    </row>
    <row r="479" spans="1:7">
      <c r="A479" s="790"/>
      <c r="B479" s="790"/>
      <c r="C479" s="790"/>
      <c r="D479" s="832"/>
      <c r="E479" s="832"/>
      <c r="F479" s="832"/>
      <c r="G479" s="790"/>
    </row>
    <row r="480" spans="1:7">
      <c r="A480" s="790"/>
      <c r="B480" s="798" t="s">
        <v>2556</v>
      </c>
      <c r="C480" s="790"/>
      <c r="D480" s="1945" t="s">
        <v>1327</v>
      </c>
      <c r="E480" s="1945"/>
      <c r="F480" s="1945"/>
      <c r="G480" s="790"/>
    </row>
    <row r="481" spans="1:7">
      <c r="A481" s="790"/>
      <c r="B481" s="790"/>
      <c r="C481" s="790"/>
      <c r="D481" s="1945"/>
      <c r="E481" s="1945"/>
      <c r="F481" s="1945"/>
      <c r="G481" s="790"/>
    </row>
    <row r="482" spans="1:7">
      <c r="A482" s="790"/>
      <c r="B482" s="790"/>
      <c r="C482" s="790"/>
      <c r="D482" s="1945"/>
      <c r="E482" s="1945"/>
      <c r="F482" s="1945"/>
      <c r="G482" s="790"/>
    </row>
    <row r="483" spans="1:7">
      <c r="A483" s="790"/>
      <c r="B483" s="790"/>
      <c r="C483" s="790"/>
      <c r="D483" s="1945"/>
      <c r="E483" s="1945"/>
      <c r="F483" s="1945"/>
      <c r="G483" s="790"/>
    </row>
    <row r="484" spans="1:7">
      <c r="D484" s="1945"/>
      <c r="E484" s="1945"/>
      <c r="F484" s="1945"/>
    </row>
    <row r="485" spans="1:7">
      <c r="D485" s="800"/>
      <c r="E485" s="800"/>
      <c r="F485" s="800"/>
    </row>
    <row r="486" spans="1:7">
      <c r="B486" s="798" t="s">
        <v>2556</v>
      </c>
      <c r="D486" s="1948" t="s">
        <v>1328</v>
      </c>
      <c r="E486" s="1948"/>
      <c r="F486" s="1948"/>
    </row>
    <row r="487" spans="1:7">
      <c r="A487" s="800"/>
      <c r="B487" s="800"/>
    </row>
    <row r="488" spans="1:7" ht="13.15">
      <c r="A488" s="1876" t="s">
        <v>1169</v>
      </c>
      <c r="B488" s="1876"/>
      <c r="C488" s="1876"/>
      <c r="D488" s="1876"/>
      <c r="E488" s="1876"/>
      <c r="F488" s="1876"/>
      <c r="G488" s="1876"/>
    </row>
    <row r="489" spans="1:7">
      <c r="A489" s="800"/>
      <c r="B489" s="800"/>
    </row>
    <row r="490" spans="1:7" ht="13.15">
      <c r="D490" s="1927" t="s">
        <v>951</v>
      </c>
      <c r="E490" s="1927"/>
      <c r="F490" s="1927"/>
    </row>
    <row r="491" spans="1:7" s="791" customFormat="1" ht="13.15">
      <c r="A491" s="805"/>
      <c r="B491" s="805"/>
      <c r="C491" s="801"/>
      <c r="D491" s="1928" t="s">
        <v>1329</v>
      </c>
      <c r="E491" s="1928"/>
      <c r="F491" s="1928"/>
      <c r="G491" s="802"/>
    </row>
    <row r="492" spans="1:7" s="791" customFormat="1" ht="13.15">
      <c r="A492" s="805"/>
      <c r="B492" s="805"/>
      <c r="C492" s="801"/>
      <c r="D492" s="787"/>
      <c r="E492" s="672"/>
      <c r="F492" s="672"/>
      <c r="G492" s="802"/>
    </row>
    <row r="493" spans="1:7" s="791" customFormat="1" ht="13.15">
      <c r="A493" s="797"/>
      <c r="B493" s="798" t="s">
        <v>2556</v>
      </c>
      <c r="C493" s="801"/>
      <c r="D493" s="1929" t="s">
        <v>1330</v>
      </c>
      <c r="E493" s="1929"/>
      <c r="F493" s="1929"/>
      <c r="G493" s="802"/>
    </row>
    <row r="494" spans="1:7" s="791" customFormat="1" ht="13.15">
      <c r="A494" s="797"/>
      <c r="B494" s="797"/>
      <c r="C494" s="801"/>
      <c r="D494" s="1929"/>
      <c r="E494" s="1929"/>
      <c r="F494" s="1929"/>
      <c r="G494" s="802"/>
    </row>
    <row r="495" spans="1:7" s="791" customFormat="1" ht="13.15">
      <c r="A495" s="797"/>
      <c r="B495" s="797"/>
      <c r="C495" s="801"/>
      <c r="D495" s="785"/>
      <c r="E495" s="672"/>
      <c r="F495" s="672"/>
      <c r="G495" s="802"/>
    </row>
    <row r="496" spans="1:7" ht="12.75" customHeight="1">
      <c r="B496" s="798" t="s">
        <v>2556</v>
      </c>
      <c r="D496" s="1899" t="s">
        <v>1516</v>
      </c>
      <c r="E496" s="1899"/>
      <c r="F496" s="1899"/>
    </row>
    <row r="497" spans="1:7" ht="13.15">
      <c r="A497" s="797"/>
      <c r="D497" s="1899"/>
      <c r="E497" s="1899"/>
      <c r="F497" s="1899"/>
    </row>
    <row r="498" spans="1:7" ht="13.15">
      <c r="A498" s="797"/>
      <c r="B498" s="797"/>
      <c r="D498" s="1899"/>
      <c r="E498" s="1899"/>
      <c r="F498" s="1899"/>
    </row>
    <row r="499" spans="1:7" ht="13.15">
      <c r="A499" s="797"/>
      <c r="B499" s="797"/>
      <c r="D499" s="1899"/>
      <c r="E499" s="1899"/>
      <c r="F499" s="1899"/>
    </row>
    <row r="500" spans="1:7" ht="13.15">
      <c r="A500" s="797"/>
      <c r="D500" s="894"/>
      <c r="E500" s="894"/>
      <c r="F500" s="894"/>
      <c r="G500" s="790"/>
    </row>
    <row r="501" spans="1:7" ht="13.15">
      <c r="A501" s="797"/>
      <c r="B501" s="798" t="s">
        <v>2556</v>
      </c>
      <c r="D501" s="1916" t="s">
        <v>1333</v>
      </c>
      <c r="E501" s="1916"/>
      <c r="F501" s="1916"/>
      <c r="G501" s="790"/>
    </row>
    <row r="502" spans="1:7" ht="13.15">
      <c r="A502" s="797"/>
      <c r="B502" s="797"/>
      <c r="D502" s="785"/>
      <c r="E502" s="672"/>
      <c r="F502" s="672"/>
      <c r="G502" s="790"/>
    </row>
    <row r="503" spans="1:7" ht="13.15">
      <c r="A503" s="797"/>
      <c r="B503" s="798" t="s">
        <v>2556</v>
      </c>
      <c r="D503" s="1911" t="s">
        <v>1334</v>
      </c>
      <c r="E503" s="1911"/>
      <c r="F503" s="1911"/>
      <c r="G503" s="790"/>
    </row>
    <row r="504" spans="1:7" ht="13.15">
      <c r="A504" s="797"/>
      <c r="D504" s="1911"/>
      <c r="E504" s="1911"/>
      <c r="F504" s="1911"/>
      <c r="G504" s="790"/>
    </row>
    <row r="505" spans="1:7" ht="13.15">
      <c r="A505" s="816"/>
      <c r="B505" s="816"/>
      <c r="D505" s="733"/>
      <c r="E505" s="672"/>
      <c r="F505" s="672"/>
      <c r="G505" s="790"/>
    </row>
    <row r="506" spans="1:7" ht="13.15">
      <c r="A506" s="816"/>
      <c r="B506" s="798" t="s">
        <v>2556</v>
      </c>
      <c r="D506" s="1916" t="s">
        <v>1335</v>
      </c>
      <c r="E506" s="1916"/>
      <c r="F506" s="1916"/>
      <c r="G506" s="790"/>
    </row>
    <row r="507" spans="1:7" ht="13.15">
      <c r="A507" s="797"/>
      <c r="B507" s="797"/>
      <c r="D507" s="800"/>
    </row>
    <row r="508" spans="1:7" ht="13.15">
      <c r="A508" s="1876" t="s">
        <v>1170</v>
      </c>
      <c r="B508" s="1876"/>
      <c r="C508" s="1876"/>
      <c r="D508" s="1876"/>
      <c r="E508" s="1876"/>
      <c r="F508" s="1876"/>
      <c r="G508" s="1876"/>
    </row>
    <row r="509" spans="1:7" s="722" customFormat="1" ht="12" customHeight="1">
      <c r="A509" s="797"/>
      <c r="B509" s="797"/>
      <c r="C509" s="804"/>
      <c r="D509" s="785"/>
      <c r="E509" s="672"/>
      <c r="F509" s="672"/>
      <c r="G509" s="672"/>
    </row>
    <row r="510" spans="1:7" s="722" customFormat="1" ht="13.15">
      <c r="A510" s="801"/>
      <c r="B510" s="801"/>
      <c r="C510" s="833"/>
      <c r="D510" s="1950" t="s">
        <v>855</v>
      </c>
      <c r="E510" s="1950"/>
      <c r="F510" s="1950"/>
      <c r="G510" s="693"/>
    </row>
    <row r="511" spans="1:7" s="722" customFormat="1" ht="13.15">
      <c r="A511" s="801"/>
      <c r="B511" s="801"/>
      <c r="C511" s="833"/>
      <c r="D511" s="856" t="s">
        <v>1409</v>
      </c>
      <c r="E511" s="856"/>
      <c r="F511" s="856"/>
      <c r="G511" s="693"/>
    </row>
    <row r="512" spans="1:7" s="722" customFormat="1" ht="13.15">
      <c r="A512" s="801"/>
      <c r="B512" s="801"/>
      <c r="C512" s="833"/>
      <c r="D512" s="856" t="s">
        <v>1410</v>
      </c>
      <c r="E512" s="856"/>
      <c r="F512" s="856"/>
      <c r="G512" s="693"/>
    </row>
    <row r="513" spans="1:7" s="722" customFormat="1" ht="13.15">
      <c r="A513" s="801"/>
      <c r="B513" s="801"/>
      <c r="C513" s="833"/>
      <c r="D513" s="855"/>
      <c r="E513" s="855"/>
      <c r="F513" s="855"/>
      <c r="G513" s="693"/>
    </row>
    <row r="514" spans="1:7" s="722" customFormat="1" ht="13.7" customHeight="1">
      <c r="A514" s="795"/>
      <c r="B514" s="798" t="s">
        <v>2555</v>
      </c>
      <c r="C514" s="799"/>
      <c r="D514" s="1910" t="s">
        <v>2282</v>
      </c>
      <c r="E514" s="1910"/>
      <c r="F514" s="1910"/>
      <c r="G514" s="672"/>
    </row>
    <row r="515" spans="1:7" s="722" customFormat="1" ht="13.15">
      <c r="A515" s="795"/>
      <c r="B515" s="795"/>
      <c r="C515" s="799"/>
      <c r="D515" s="1910"/>
      <c r="E515" s="1910"/>
      <c r="F515" s="1910"/>
      <c r="G515" s="672"/>
    </row>
    <row r="516" spans="1:7" s="722" customFormat="1" ht="13.15">
      <c r="A516" s="795"/>
      <c r="B516" s="795"/>
      <c r="C516" s="799"/>
      <c r="D516" s="1711"/>
      <c r="E516" s="1711"/>
      <c r="F516" s="1711"/>
      <c r="G516" s="672"/>
    </row>
    <row r="517" spans="1:7" s="722" customFormat="1" ht="13.15">
      <c r="A517" s="795"/>
      <c r="B517" s="798" t="s">
        <v>2556</v>
      </c>
      <c r="C517" s="804"/>
      <c r="D517" s="1910" t="s">
        <v>1208</v>
      </c>
      <c r="E517" s="1910"/>
      <c r="F517" s="1910"/>
      <c r="G517" s="672"/>
    </row>
    <row r="518" spans="1:7" s="722" customFormat="1" ht="13.15">
      <c r="A518" s="795"/>
      <c r="B518" s="795"/>
      <c r="C518" s="804"/>
      <c r="D518" s="1910"/>
      <c r="E518" s="1910"/>
      <c r="F518" s="1910"/>
      <c r="G518" s="672"/>
    </row>
    <row r="519" spans="1:7" s="722" customFormat="1" ht="13.15">
      <c r="A519" s="795"/>
      <c r="B519" s="795"/>
      <c r="C519" s="799"/>
      <c r="D519" s="1910"/>
      <c r="E519" s="1910"/>
      <c r="F519" s="1910"/>
      <c r="G519" s="672"/>
    </row>
    <row r="520" spans="1:7" s="722" customFormat="1" ht="13.15">
      <c r="A520" s="795"/>
      <c r="B520" s="795"/>
      <c r="C520" s="799"/>
      <c r="D520" s="834"/>
      <c r="E520" s="672"/>
      <c r="F520" s="785"/>
      <c r="G520" s="672"/>
    </row>
    <row r="521" spans="1:7" s="722" customFormat="1" ht="13.15" customHeight="1">
      <c r="A521" s="795"/>
      <c r="B521" s="798" t="s">
        <v>2556</v>
      </c>
      <c r="C521" s="799"/>
      <c r="D521" s="1952" t="s">
        <v>1234</v>
      </c>
      <c r="E521" s="1952"/>
      <c r="F521" s="1952"/>
      <c r="G521" s="672"/>
    </row>
    <row r="522" spans="1:7" s="722" customFormat="1" ht="13.15">
      <c r="A522" s="795"/>
      <c r="B522" s="795"/>
      <c r="C522" s="799"/>
      <c r="D522" s="1952"/>
      <c r="E522" s="1952"/>
      <c r="F522" s="1952"/>
      <c r="G522" s="672"/>
    </row>
    <row r="523" spans="1:7" s="722" customFormat="1" ht="12" customHeight="1">
      <c r="A523" s="800"/>
      <c r="B523" s="800"/>
      <c r="C523" s="808"/>
      <c r="D523" s="800"/>
      <c r="E523" s="672"/>
      <c r="F523" s="836"/>
      <c r="G523" s="672"/>
    </row>
    <row r="524" spans="1:7" ht="13.15">
      <c r="A524" s="1876" t="s">
        <v>1171</v>
      </c>
      <c r="B524" s="1876"/>
      <c r="C524" s="1876"/>
      <c r="D524" s="1876"/>
      <c r="E524" s="1876"/>
      <c r="F524" s="1876"/>
      <c r="G524" s="1876"/>
    </row>
    <row r="525" spans="1:7" ht="13.15">
      <c r="A525" s="800"/>
      <c r="B525" s="800"/>
      <c r="C525" s="829"/>
      <c r="F525" s="837"/>
    </row>
    <row r="526" spans="1:7">
      <c r="B526" s="1946" t="s">
        <v>472</v>
      </c>
      <c r="C526" s="1946"/>
      <c r="D526" s="1946"/>
      <c r="E526" s="1946"/>
      <c r="F526" s="1946"/>
    </row>
    <row r="527" spans="1:7">
      <c r="A527" s="800"/>
      <c r="B527" s="800"/>
      <c r="C527" s="829"/>
      <c r="D527" s="800"/>
      <c r="F527" s="800"/>
    </row>
    <row r="528" spans="1:7" ht="13.15">
      <c r="A528" s="1877" t="s">
        <v>1172</v>
      </c>
      <c r="B528" s="1877"/>
      <c r="C528" s="1877"/>
      <c r="D528" s="1877"/>
      <c r="E528" s="1877"/>
      <c r="F528" s="1877"/>
      <c r="G528" s="1877"/>
    </row>
    <row r="529" spans="1:7">
      <c r="A529" s="800"/>
      <c r="B529" s="800"/>
      <c r="C529" s="829"/>
      <c r="D529" s="800"/>
      <c r="F529" s="800"/>
    </row>
    <row r="530" spans="1:7" ht="13.15">
      <c r="C530" s="829"/>
      <c r="D530" s="1866" t="s">
        <v>722</v>
      </c>
      <c r="E530" s="1866"/>
      <c r="F530" s="1866"/>
    </row>
    <row r="531" spans="1:7">
      <c r="C531" s="829"/>
      <c r="D531" s="1916" t="s">
        <v>1229</v>
      </c>
      <c r="E531" s="1916"/>
      <c r="F531" s="1916"/>
    </row>
    <row r="532" spans="1:7">
      <c r="C532" s="829"/>
      <c r="D532" s="785"/>
      <c r="E532" s="785"/>
      <c r="F532" s="785"/>
    </row>
    <row r="533" spans="1:7" ht="13.7" customHeight="1">
      <c r="A533" s="797"/>
      <c r="B533" s="798" t="s">
        <v>2555</v>
      </c>
      <c r="C533" s="829"/>
      <c r="D533" s="1916" t="s">
        <v>952</v>
      </c>
      <c r="E533" s="1916"/>
      <c r="F533" s="1916"/>
      <c r="G533" s="790"/>
    </row>
    <row r="534" spans="1:7" ht="13.7" customHeight="1">
      <c r="A534" s="829"/>
      <c r="B534" s="829"/>
      <c r="C534" s="829"/>
      <c r="D534" s="785"/>
      <c r="E534" s="618"/>
      <c r="F534" s="618"/>
      <c r="G534" s="790"/>
    </row>
    <row r="535" spans="1:7" ht="13.15">
      <c r="A535" s="797"/>
      <c r="B535" s="798" t="s">
        <v>2555</v>
      </c>
      <c r="C535" s="829"/>
      <c r="D535" s="1911" t="s">
        <v>1230</v>
      </c>
      <c r="E535" s="1911"/>
      <c r="F535" s="1911"/>
      <c r="G535" s="790"/>
    </row>
    <row r="536" spans="1:7">
      <c r="A536" s="829"/>
      <c r="B536" s="829"/>
      <c r="C536" s="829"/>
      <c r="D536" s="1911"/>
      <c r="E536" s="1911"/>
      <c r="F536" s="1911"/>
      <c r="G536" s="790"/>
    </row>
    <row r="537" spans="1:7">
      <c r="A537" s="829"/>
      <c r="B537" s="829"/>
      <c r="C537" s="829"/>
      <c r="D537" s="800"/>
      <c r="E537" s="800"/>
      <c r="F537" s="800"/>
      <c r="G537" s="790"/>
    </row>
    <row r="538" spans="1:7" ht="13.15">
      <c r="A538" s="797"/>
      <c r="B538" s="798" t="s">
        <v>2555</v>
      </c>
      <c r="C538" s="829"/>
      <c r="D538" s="1911" t="s">
        <v>1231</v>
      </c>
      <c r="E538" s="1911"/>
      <c r="F538" s="1911"/>
      <c r="G538" s="790"/>
    </row>
    <row r="539" spans="1:7">
      <c r="A539" s="829"/>
      <c r="B539" s="829"/>
      <c r="C539" s="829"/>
      <c r="D539" s="1911"/>
      <c r="E539" s="1911"/>
      <c r="F539" s="1911"/>
      <c r="G539" s="790"/>
    </row>
    <row r="540" spans="1:7">
      <c r="A540" s="829"/>
      <c r="B540" s="829"/>
      <c r="C540" s="829"/>
      <c r="D540" s="800"/>
      <c r="E540" s="800"/>
      <c r="F540" s="800"/>
      <c r="G540" s="790"/>
    </row>
    <row r="541" spans="1:7" ht="13.15">
      <c r="A541" s="797"/>
      <c r="B541" s="798" t="s">
        <v>2555</v>
      </c>
      <c r="C541" s="829"/>
      <c r="D541" s="1911" t="s">
        <v>1232</v>
      </c>
      <c r="E541" s="1911"/>
      <c r="F541" s="1911"/>
      <c r="G541" s="790"/>
    </row>
    <row r="542" spans="1:7">
      <c r="A542" s="829"/>
      <c r="B542" s="829"/>
      <c r="C542" s="829"/>
      <c r="D542" s="1911"/>
      <c r="E542" s="1911"/>
      <c r="F542" s="1911"/>
      <c r="G542" s="790"/>
    </row>
    <row r="543" spans="1:7">
      <c r="A543" s="829"/>
      <c r="B543" s="829"/>
      <c r="C543" s="829"/>
      <c r="D543" s="800"/>
      <c r="E543" s="800"/>
      <c r="F543" s="800"/>
      <c r="G543" s="790"/>
    </row>
    <row r="544" spans="1:7" ht="13.15">
      <c r="A544" s="797"/>
      <c r="B544" s="798" t="s">
        <v>2555</v>
      </c>
      <c r="C544" s="829"/>
      <c r="D544" s="1911" t="s">
        <v>1233</v>
      </c>
      <c r="E544" s="1911"/>
      <c r="F544" s="1911"/>
      <c r="G544" s="790"/>
    </row>
    <row r="545" spans="1:7">
      <c r="A545" s="829"/>
      <c r="B545" s="829"/>
      <c r="C545" s="829"/>
      <c r="D545" s="1911"/>
      <c r="E545" s="1911"/>
      <c r="F545" s="1911"/>
      <c r="G545" s="790"/>
    </row>
    <row r="546" spans="1:7">
      <c r="A546" s="829"/>
      <c r="B546" s="829"/>
      <c r="C546" s="829"/>
      <c r="D546" s="1911"/>
      <c r="E546" s="1911"/>
      <c r="F546" s="1911"/>
      <c r="G546" s="790"/>
    </row>
    <row r="547" spans="1:7">
      <c r="A547" s="829"/>
      <c r="B547" s="829"/>
      <c r="C547" s="829"/>
      <c r="D547" s="800"/>
      <c r="E547" s="800"/>
      <c r="F547" s="800"/>
    </row>
    <row r="548" spans="1:7" ht="13.15">
      <c r="A548" s="797"/>
      <c r="B548" s="798" t="s">
        <v>2556</v>
      </c>
      <c r="C548" s="829"/>
      <c r="D548" s="1952" t="s">
        <v>1351</v>
      </c>
      <c r="E548" s="1952"/>
      <c r="F548" s="1952"/>
    </row>
    <row r="549" spans="1:7">
      <c r="A549" s="829"/>
      <c r="B549" s="829"/>
      <c r="C549" s="829"/>
      <c r="D549" s="1952"/>
      <c r="E549" s="1952"/>
      <c r="F549" s="1952"/>
    </row>
    <row r="550" spans="1:7">
      <c r="A550" s="829"/>
      <c r="B550" s="829"/>
      <c r="C550" s="829"/>
      <c r="D550" s="800"/>
      <c r="E550" s="800"/>
      <c r="F550" s="800"/>
    </row>
    <row r="551" spans="1:7" ht="13.15">
      <c r="A551" s="797"/>
      <c r="B551" s="798" t="s">
        <v>2555</v>
      </c>
      <c r="C551" s="829"/>
      <c r="D551" s="1911" t="s">
        <v>1235</v>
      </c>
      <c r="E551" s="1911"/>
      <c r="F551" s="1911"/>
    </row>
    <row r="552" spans="1:7">
      <c r="A552" s="829"/>
      <c r="B552" s="829"/>
      <c r="C552" s="829"/>
      <c r="D552" s="1911"/>
      <c r="E552" s="1911"/>
      <c r="F552" s="1911"/>
      <c r="G552" s="819"/>
    </row>
    <row r="553" spans="1:7">
      <c r="A553" s="829"/>
      <c r="B553" s="829"/>
      <c r="C553" s="829"/>
      <c r="D553" s="800"/>
      <c r="E553" s="800"/>
      <c r="F553" s="800"/>
      <c r="G553" s="819"/>
    </row>
    <row r="554" spans="1:7" ht="13.15">
      <c r="A554" s="797"/>
      <c r="B554" s="798" t="s">
        <v>2555</v>
      </c>
      <c r="C554" s="829"/>
      <c r="D554" s="1916" t="s">
        <v>1236</v>
      </c>
      <c r="E554" s="1916"/>
      <c r="F554" s="1916"/>
      <c r="G554" s="819"/>
    </row>
    <row r="555" spans="1:7" ht="13.15">
      <c r="A555" s="816"/>
      <c r="B555" s="816"/>
      <c r="C555" s="829"/>
      <c r="D555" s="1916" t="s">
        <v>885</v>
      </c>
      <c r="E555" s="1916"/>
      <c r="F555" s="1916"/>
      <c r="G555" s="819"/>
    </row>
    <row r="556" spans="1:7" ht="13.15">
      <c r="A556" s="816"/>
      <c r="B556" s="816"/>
      <c r="C556" s="829"/>
      <c r="D556" s="672"/>
      <c r="E556" s="1958" t="s">
        <v>1237</v>
      </c>
      <c r="F556" s="1958"/>
      <c r="G556" s="819"/>
    </row>
    <row r="557" spans="1:7" ht="13.15">
      <c r="A557" s="797"/>
      <c r="B557" s="797"/>
      <c r="C557" s="829"/>
      <c r="E557" s="800"/>
      <c r="F557" s="800"/>
      <c r="G557" s="819"/>
    </row>
    <row r="558" spans="1:7" ht="13.15">
      <c r="A558" s="797"/>
      <c r="B558" s="798" t="s">
        <v>2555</v>
      </c>
      <c r="C558" s="829"/>
      <c r="D558" s="1957" t="s">
        <v>1238</v>
      </c>
      <c r="E558" s="1957"/>
      <c r="F558" s="1957"/>
      <c r="G558" s="819"/>
    </row>
    <row r="559" spans="1:7">
      <c r="C559" s="829"/>
      <c r="D559" s="1911" t="s">
        <v>1239</v>
      </c>
      <c r="E559" s="1911"/>
      <c r="F559" s="1911"/>
      <c r="G559" s="819"/>
    </row>
    <row r="560" spans="1:7">
      <c r="A560" s="829"/>
      <c r="B560" s="829"/>
      <c r="C560" s="829"/>
      <c r="D560" s="1911"/>
      <c r="E560" s="1911"/>
      <c r="F560" s="1911"/>
      <c r="G560" s="819"/>
    </row>
    <row r="561" spans="1:7">
      <c r="A561" s="829"/>
      <c r="B561" s="829"/>
      <c r="C561" s="829"/>
      <c r="D561" s="1911"/>
      <c r="E561" s="1911"/>
      <c r="F561" s="1911"/>
      <c r="G561" s="819"/>
    </row>
    <row r="562" spans="1:7">
      <c r="A562" s="829"/>
      <c r="B562" s="829"/>
      <c r="C562" s="829"/>
      <c r="D562" s="800"/>
      <c r="E562" s="800"/>
      <c r="F562" s="800"/>
      <c r="G562" s="819"/>
    </row>
    <row r="563" spans="1:7" ht="13.15">
      <c r="A563" s="797"/>
      <c r="B563" s="798" t="s">
        <v>2555</v>
      </c>
      <c r="C563" s="829"/>
      <c r="D563" s="1911" t="s">
        <v>1240</v>
      </c>
      <c r="E563" s="1911"/>
      <c r="F563" s="1911"/>
      <c r="G563" s="819"/>
    </row>
    <row r="564" spans="1:7" ht="13.15">
      <c r="A564" s="797"/>
      <c r="B564" s="797"/>
      <c r="C564" s="829"/>
      <c r="D564" s="1911"/>
      <c r="E564" s="1911"/>
      <c r="F564" s="1911"/>
      <c r="G564" s="819"/>
    </row>
    <row r="565" spans="1:7" ht="13.15">
      <c r="A565" s="797"/>
      <c r="B565" s="797"/>
      <c r="C565" s="829"/>
      <c r="D565" s="1911"/>
      <c r="E565" s="1911"/>
      <c r="F565" s="1911"/>
      <c r="G565" s="819"/>
    </row>
    <row r="566" spans="1:7" ht="13.15">
      <c r="A566" s="797"/>
      <c r="B566" s="797"/>
      <c r="C566" s="829"/>
      <c r="D566" s="1911"/>
      <c r="E566" s="1911"/>
      <c r="F566" s="1911"/>
      <c r="G566" s="819"/>
    </row>
    <row r="567" spans="1:7" ht="13.15">
      <c r="A567" s="797"/>
      <c r="B567" s="797"/>
      <c r="C567" s="829"/>
      <c r="D567" s="800"/>
      <c r="E567" s="800"/>
      <c r="F567" s="800"/>
      <c r="G567" s="819"/>
    </row>
    <row r="568" spans="1:7" ht="13.15">
      <c r="A568" s="1876" t="s">
        <v>1173</v>
      </c>
      <c r="B568" s="1876"/>
      <c r="C568" s="1876"/>
      <c r="D568" s="1876"/>
      <c r="E568" s="1876"/>
      <c r="F568" s="1876"/>
      <c r="G568" s="1876"/>
    </row>
    <row r="569" spans="1:7">
      <c r="A569" s="829"/>
      <c r="B569" s="829"/>
      <c r="C569" s="829"/>
      <c r="E569" s="800"/>
      <c r="F569" s="800"/>
      <c r="G569" s="819"/>
    </row>
    <row r="570" spans="1:7" ht="12.75" customHeight="1">
      <c r="C570" s="793"/>
      <c r="D570" s="1947" t="s">
        <v>217</v>
      </c>
      <c r="E570" s="1947"/>
      <c r="F570" s="1947"/>
      <c r="G570" s="819"/>
    </row>
    <row r="571" spans="1:7" ht="13.15">
      <c r="A571" s="795"/>
      <c r="B571" s="795"/>
      <c r="C571" s="795"/>
      <c r="D571" s="1898" t="s">
        <v>1189</v>
      </c>
      <c r="E571" s="1898"/>
      <c r="F571" s="1898"/>
      <c r="G571" s="819"/>
    </row>
    <row r="572" spans="1:7" ht="13.15">
      <c r="A572" s="790"/>
      <c r="B572" s="790"/>
      <c r="C572" s="795"/>
      <c r="D572" s="838"/>
      <c r="G572" s="819"/>
    </row>
    <row r="573" spans="1:7" ht="13.15">
      <c r="A573" s="795"/>
      <c r="B573" s="798" t="s">
        <v>2555</v>
      </c>
      <c r="D573" s="1898" t="s">
        <v>958</v>
      </c>
      <c r="E573" s="1898"/>
      <c r="F573" s="1898"/>
      <c r="G573" s="819"/>
    </row>
    <row r="574" spans="1:7" ht="13.15">
      <c r="A574" s="816"/>
      <c r="B574" s="816"/>
      <c r="D574" s="814"/>
    </row>
    <row r="575" spans="1:7" ht="13.15">
      <c r="A575" s="816"/>
      <c r="B575" s="798" t="s">
        <v>2555</v>
      </c>
      <c r="D575" s="1899" t="s">
        <v>1190</v>
      </c>
      <c r="E575" s="1899"/>
      <c r="F575" s="1899"/>
    </row>
    <row r="576" spans="1:7" ht="13.15">
      <c r="A576" s="816"/>
      <c r="B576" s="816"/>
      <c r="D576" s="1899"/>
      <c r="E576" s="1899"/>
      <c r="F576" s="1899"/>
      <c r="G576" s="790"/>
    </row>
    <row r="577" spans="1:7" ht="13.15">
      <c r="A577" s="816"/>
      <c r="B577" s="816"/>
      <c r="D577" s="1899"/>
      <c r="E577" s="1899"/>
      <c r="F577" s="1899"/>
      <c r="G577" s="790"/>
    </row>
    <row r="578" spans="1:7" ht="13.15">
      <c r="A578" s="816"/>
      <c r="B578" s="816"/>
      <c r="D578" s="1899"/>
      <c r="E578" s="1899"/>
      <c r="F578" s="1899"/>
      <c r="G578" s="790"/>
    </row>
    <row r="579" spans="1:7" ht="13.15">
      <c r="A579" s="816"/>
      <c r="B579" s="798" t="s">
        <v>2556</v>
      </c>
      <c r="D579" s="1899" t="s">
        <v>1191</v>
      </c>
      <c r="E579" s="1899"/>
      <c r="F579" s="1899"/>
      <c r="G579" s="790"/>
    </row>
    <row r="580" spans="1:7" ht="13.15">
      <c r="A580" s="816"/>
      <c r="B580" s="816"/>
      <c r="D580" s="1899"/>
      <c r="E580" s="1899"/>
      <c r="F580" s="1899"/>
      <c r="G580" s="790"/>
    </row>
    <row r="581" spans="1:7" ht="13.15">
      <c r="A581" s="816"/>
      <c r="B581" s="816"/>
      <c r="D581" s="1899"/>
      <c r="E581" s="1899"/>
      <c r="F581" s="1899"/>
      <c r="G581" s="790"/>
    </row>
    <row r="582" spans="1:7" ht="13.15">
      <c r="A582" s="816"/>
      <c r="B582" s="816"/>
      <c r="D582" s="1899"/>
      <c r="E582" s="1899"/>
      <c r="F582" s="1899"/>
      <c r="G582" s="790"/>
    </row>
    <row r="583" spans="1:7" ht="13.15">
      <c r="A583" s="816"/>
      <c r="B583" s="816"/>
      <c r="D583" s="783"/>
      <c r="E583" s="783"/>
      <c r="F583" s="783"/>
      <c r="G583" s="790"/>
    </row>
    <row r="584" spans="1:7" ht="13.15">
      <c r="A584" s="816"/>
      <c r="B584" s="798" t="s">
        <v>2555</v>
      </c>
      <c r="D584" s="1899" t="s">
        <v>1192</v>
      </c>
      <c r="E584" s="1899"/>
      <c r="F584" s="1899"/>
      <c r="G584" s="790"/>
    </row>
    <row r="585" spans="1:7" ht="13.15">
      <c r="A585" s="816"/>
      <c r="B585" s="816"/>
      <c r="D585" s="1899"/>
      <c r="E585" s="1899"/>
      <c r="F585" s="1899"/>
      <c r="G585" s="790"/>
    </row>
    <row r="586" spans="1:7" ht="13.15">
      <c r="A586" s="816"/>
      <c r="B586" s="816"/>
      <c r="D586" s="838"/>
      <c r="G586" s="790"/>
    </row>
    <row r="587" spans="1:7" ht="13.15">
      <c r="A587" s="816"/>
      <c r="B587" s="798" t="s">
        <v>2556</v>
      </c>
      <c r="D587" s="1898" t="s">
        <v>1193</v>
      </c>
      <c r="E587" s="1898"/>
      <c r="F587" s="1898"/>
      <c r="G587" s="790"/>
    </row>
    <row r="588" spans="1:7" ht="13.15">
      <c r="A588" s="816"/>
      <c r="B588" s="816"/>
      <c r="D588" s="1898"/>
      <c r="E588" s="1898"/>
      <c r="F588" s="1898"/>
      <c r="G588" s="790"/>
    </row>
    <row r="589" spans="1:7" ht="13.15">
      <c r="A589" s="816"/>
      <c r="B589" s="816"/>
      <c r="D589" s="838"/>
      <c r="G589" s="790"/>
    </row>
    <row r="590" spans="1:7" ht="13.15">
      <c r="A590" s="797"/>
      <c r="B590" s="798" t="s">
        <v>2555</v>
      </c>
      <c r="D590" s="1898" t="s">
        <v>953</v>
      </c>
      <c r="E590" s="1898"/>
      <c r="F590" s="1898"/>
      <c r="G590" s="790"/>
    </row>
    <row r="591" spans="1:7" ht="13.15">
      <c r="A591" s="797"/>
      <c r="B591" s="797"/>
      <c r="D591" s="838"/>
      <c r="G591" s="790"/>
    </row>
    <row r="592" spans="1:7" ht="13.15">
      <c r="A592" s="1876" t="s">
        <v>1174</v>
      </c>
      <c r="B592" s="1876"/>
      <c r="C592" s="1876"/>
      <c r="D592" s="1876"/>
      <c r="E592" s="1876"/>
      <c r="F592" s="1876"/>
      <c r="G592" s="1876"/>
    </row>
    <row r="593" spans="1:7"/>
    <row r="594" spans="1:7" ht="13.15">
      <c r="D594" s="1866" t="s">
        <v>1274</v>
      </c>
      <c r="E594" s="1866"/>
      <c r="F594" s="1866"/>
    </row>
    <row r="595" spans="1:7">
      <c r="D595" s="1867" t="s">
        <v>1275</v>
      </c>
      <c r="E595" s="1867"/>
      <c r="F595" s="1867"/>
    </row>
    <row r="596" spans="1:7">
      <c r="D596" s="780"/>
      <c r="E596" s="722"/>
      <c r="F596" s="722"/>
    </row>
    <row r="597" spans="1:7" s="791" customFormat="1" ht="13.15">
      <c r="A597" s="805"/>
      <c r="B597" s="798" t="s">
        <v>2555</v>
      </c>
      <c r="C597" s="801"/>
      <c r="D597" s="1868" t="s">
        <v>1276</v>
      </c>
      <c r="E597" s="1868"/>
      <c r="F597" s="1868"/>
      <c r="G597" s="802"/>
    </row>
    <row r="598" spans="1:7">
      <c r="D598" s="1868"/>
      <c r="E598" s="1868"/>
      <c r="F598" s="1868"/>
    </row>
    <row r="599" spans="1:7">
      <c r="D599" s="1868"/>
      <c r="E599" s="1868"/>
      <c r="F599" s="1868"/>
    </row>
    <row r="600" spans="1:7"/>
    <row r="601" spans="1:7" ht="13.15">
      <c r="A601" s="1876" t="s">
        <v>1175</v>
      </c>
      <c r="B601" s="1876"/>
      <c r="C601" s="1876"/>
      <c r="D601" s="1876"/>
      <c r="E601" s="1876"/>
      <c r="F601" s="1876"/>
      <c r="G601" s="1876"/>
    </row>
    <row r="602" spans="1:7">
      <c r="A602" s="800"/>
      <c r="B602" s="800"/>
      <c r="G602" s="819"/>
    </row>
    <row r="603" spans="1:7" ht="13.15">
      <c r="A603" s="839"/>
      <c r="B603" s="839"/>
      <c r="C603" s="793"/>
      <c r="D603" s="1869" t="s">
        <v>1277</v>
      </c>
      <c r="E603" s="1869"/>
      <c r="F603" s="1869"/>
      <c r="G603" s="819"/>
    </row>
    <row r="604" spans="1:7" ht="13.15">
      <c r="A604" s="839"/>
      <c r="B604" s="839"/>
      <c r="C604" s="793"/>
      <c r="D604" s="1869"/>
      <c r="E604" s="1869"/>
      <c r="F604" s="1869"/>
      <c r="G604" s="819"/>
    </row>
    <row r="605" spans="1:7" ht="13.15">
      <c r="C605" s="795"/>
      <c r="D605" s="1867" t="s">
        <v>1278</v>
      </c>
      <c r="E605" s="1867"/>
      <c r="F605" s="1867"/>
      <c r="G605" s="819"/>
    </row>
    <row r="606" spans="1:7" ht="13.15">
      <c r="C606" s="795"/>
      <c r="D606" s="780"/>
      <c r="E606" s="780"/>
      <c r="F606" s="780"/>
      <c r="G606" s="819"/>
    </row>
    <row r="607" spans="1:7" ht="13.15">
      <c r="A607" s="816"/>
      <c r="B607" s="798" t="s">
        <v>2555</v>
      </c>
      <c r="D607" s="1867" t="s">
        <v>455</v>
      </c>
      <c r="E607" s="1867"/>
      <c r="F607" s="1867"/>
      <c r="G607" s="819"/>
    </row>
    <row r="608" spans="1:7" ht="13.15">
      <c r="C608" s="840"/>
      <c r="E608" s="790"/>
      <c r="G608" s="819"/>
    </row>
    <row r="609" spans="1:7" ht="13.15">
      <c r="A609" s="816"/>
      <c r="B609" s="798" t="s">
        <v>2555</v>
      </c>
      <c r="D609" s="1870" t="s">
        <v>1279</v>
      </c>
      <c r="E609" s="1870"/>
      <c r="F609" s="1870"/>
      <c r="G609" s="819"/>
    </row>
    <row r="610" spans="1:7">
      <c r="D610" s="1870"/>
      <c r="E610" s="1870"/>
      <c r="F610" s="1870"/>
      <c r="G610" s="819"/>
    </row>
    <row r="611" spans="1:7">
      <c r="D611" s="790"/>
      <c r="G611" s="819"/>
    </row>
    <row r="612" spans="1:7">
      <c r="B612" s="798" t="s">
        <v>2555</v>
      </c>
      <c r="D612" s="1870" t="s">
        <v>1280</v>
      </c>
      <c r="E612" s="1870"/>
      <c r="F612" s="1870"/>
      <c r="G612" s="819"/>
    </row>
    <row r="613" spans="1:7" ht="13.15">
      <c r="C613" s="840"/>
      <c r="D613" s="1870"/>
      <c r="E613" s="1870"/>
      <c r="F613" s="1870"/>
      <c r="G613" s="819"/>
    </row>
    <row r="614" spans="1:7" ht="13.15">
      <c r="C614" s="840"/>
      <c r="G614" s="819"/>
    </row>
    <row r="615" spans="1:7" ht="13.15">
      <c r="B615" s="798" t="s">
        <v>2556</v>
      </c>
      <c r="C615" s="840"/>
      <c r="D615" s="1870" t="s">
        <v>1281</v>
      </c>
      <c r="E615" s="1870"/>
      <c r="F615" s="1870"/>
      <c r="G615" s="819"/>
    </row>
    <row r="616" spans="1:7" ht="13.15">
      <c r="C616" s="840"/>
      <c r="D616" s="1870"/>
      <c r="E616" s="1870"/>
      <c r="F616" s="1870"/>
      <c r="G616" s="819"/>
    </row>
    <row r="617" spans="1:7" ht="13.15">
      <c r="C617" s="840"/>
      <c r="G617" s="819"/>
    </row>
    <row r="618" spans="1:7" ht="13.15">
      <c r="A618" s="1876" t="s">
        <v>1176</v>
      </c>
      <c r="B618" s="1876"/>
      <c r="C618" s="1876"/>
      <c r="D618" s="1876"/>
      <c r="E618" s="1876"/>
      <c r="F618" s="1876"/>
      <c r="G618" s="1876"/>
    </row>
    <row r="619" spans="1:7" ht="13.15">
      <c r="A619" s="841"/>
      <c r="B619" s="841"/>
      <c r="C619" s="841"/>
      <c r="G619" s="819"/>
    </row>
    <row r="620" spans="1:7" ht="13.15">
      <c r="C620" s="816"/>
      <c r="D620" s="1866" t="s">
        <v>1282</v>
      </c>
      <c r="E620" s="1866"/>
      <c r="F620" s="1866"/>
      <c r="G620" s="819"/>
    </row>
    <row r="621" spans="1:7" ht="13.15">
      <c r="A621" s="816"/>
      <c r="B621" s="816"/>
      <c r="C621" s="818"/>
      <c r="D621" s="794"/>
      <c r="G621" s="819"/>
    </row>
    <row r="622" spans="1:7" ht="13.15">
      <c r="A622" s="797"/>
      <c r="B622" s="798" t="s">
        <v>2555</v>
      </c>
      <c r="C622" s="818"/>
      <c r="D622" s="1911" t="s">
        <v>1510</v>
      </c>
      <c r="E622" s="1911"/>
      <c r="F622" s="1911"/>
      <c r="G622" s="819"/>
    </row>
    <row r="623" spans="1:7">
      <c r="C623" s="818"/>
      <c r="D623" s="1911"/>
      <c r="E623" s="1911"/>
      <c r="F623" s="1911"/>
      <c r="G623" s="819"/>
    </row>
    <row r="624" spans="1:7">
      <c r="C624" s="818"/>
      <c r="D624" s="1911"/>
      <c r="E624" s="1911"/>
      <c r="F624" s="1911"/>
      <c r="G624" s="819"/>
    </row>
    <row r="625" spans="1:7">
      <c r="C625" s="818"/>
      <c r="D625" s="1911"/>
      <c r="E625" s="1911"/>
      <c r="F625" s="1911"/>
      <c r="G625" s="819"/>
    </row>
    <row r="626" spans="1:7">
      <c r="C626" s="818"/>
      <c r="D626" s="1911"/>
      <c r="E626" s="1911"/>
      <c r="F626" s="1911"/>
      <c r="G626" s="819"/>
    </row>
    <row r="627" spans="1:7">
      <c r="C627" s="818"/>
      <c r="D627" s="1911"/>
      <c r="E627" s="1911"/>
      <c r="F627" s="1911"/>
      <c r="G627" s="819"/>
    </row>
    <row r="628" spans="1:7">
      <c r="C628" s="818"/>
      <c r="D628" s="784"/>
      <c r="E628" s="784"/>
      <c r="F628" s="784"/>
      <c r="G628" s="819"/>
    </row>
    <row r="629" spans="1:7" ht="13.15">
      <c r="A629" s="797"/>
      <c r="B629" s="798" t="s">
        <v>2556</v>
      </c>
      <c r="C629" s="818"/>
      <c r="D629" s="1911" t="s">
        <v>1284</v>
      </c>
      <c r="E629" s="1911"/>
      <c r="F629" s="1911"/>
      <c r="G629" s="819"/>
    </row>
    <row r="630" spans="1:7">
      <c r="A630" s="829"/>
      <c r="B630" s="829"/>
      <c r="C630" s="829"/>
      <c r="D630" s="1911"/>
      <c r="E630" s="1911"/>
      <c r="F630" s="1911"/>
      <c r="G630" s="819"/>
    </row>
    <row r="631" spans="1:7">
      <c r="A631" s="829"/>
      <c r="B631" s="829"/>
      <c r="C631" s="829"/>
      <c r="D631" s="785"/>
      <c r="E631" s="842"/>
      <c r="F631" s="842"/>
      <c r="G631" s="819"/>
    </row>
    <row r="632" spans="1:7" ht="13.15">
      <c r="A632" s="797"/>
      <c r="B632" s="798" t="s">
        <v>2556</v>
      </c>
      <c r="C632" s="829"/>
      <c r="D632" s="1868" t="s">
        <v>1445</v>
      </c>
      <c r="E632" s="1868"/>
      <c r="F632" s="1868"/>
      <c r="G632" s="819"/>
    </row>
    <row r="633" spans="1:7" ht="13.15">
      <c r="A633" s="797"/>
      <c r="B633" s="797"/>
      <c r="C633" s="829"/>
      <c r="D633" s="1868"/>
      <c r="E633" s="1868"/>
      <c r="F633" s="1868"/>
      <c r="G633" s="819"/>
    </row>
    <row r="634" spans="1:7" ht="13.15">
      <c r="A634" s="797"/>
      <c r="B634" s="797"/>
      <c r="C634" s="829"/>
      <c r="D634" s="1868"/>
      <c r="E634" s="1868"/>
      <c r="F634" s="1868"/>
      <c r="G634" s="819"/>
    </row>
    <row r="635" spans="1:7">
      <c r="A635" s="829"/>
      <c r="B635" s="798" t="s">
        <v>2556</v>
      </c>
      <c r="C635" s="829"/>
      <c r="D635" s="1916" t="s">
        <v>1286</v>
      </c>
      <c r="E635" s="1916"/>
      <c r="F635" s="1916"/>
      <c r="G635" s="819"/>
    </row>
    <row r="636" spans="1:7">
      <c r="A636" s="829"/>
      <c r="B636" s="829"/>
      <c r="C636" s="829"/>
      <c r="D636" s="727"/>
      <c r="E636" s="727"/>
      <c r="F636" s="727"/>
      <c r="G636" s="819"/>
    </row>
    <row r="637" spans="1:7" ht="13.15">
      <c r="A637" s="1876" t="s">
        <v>1177</v>
      </c>
      <c r="B637" s="1876"/>
      <c r="C637" s="1876"/>
      <c r="D637" s="1876"/>
      <c r="E637" s="1876"/>
      <c r="F637" s="1876"/>
      <c r="G637" s="1876"/>
    </row>
    <row r="638" spans="1:7">
      <c r="A638" s="800"/>
      <c r="B638" s="800"/>
      <c r="C638" s="829"/>
      <c r="D638" s="842"/>
      <c r="E638" s="842"/>
      <c r="F638" s="842"/>
      <c r="G638" s="819"/>
    </row>
    <row r="639" spans="1:7" ht="13.15">
      <c r="C639" s="841"/>
      <c r="D639" s="1962" t="s">
        <v>1336</v>
      </c>
      <c r="E639" s="1962"/>
      <c r="F639" s="1962"/>
      <c r="G639" s="819"/>
    </row>
    <row r="640" spans="1:7" ht="13.15">
      <c r="A640" s="795"/>
      <c r="B640" s="795"/>
      <c r="C640" s="795"/>
      <c r="D640" s="1963" t="s">
        <v>1337</v>
      </c>
      <c r="E640" s="1963"/>
      <c r="F640" s="1963"/>
      <c r="G640" s="819"/>
    </row>
    <row r="641" spans="1:7" ht="13.15">
      <c r="A641" s="795"/>
      <c r="B641" s="795"/>
      <c r="C641" s="795"/>
      <c r="D641" s="727"/>
      <c r="E641" s="727"/>
      <c r="F641" s="727"/>
      <c r="G641" s="819"/>
    </row>
    <row r="642" spans="1:7" ht="12.75" customHeight="1">
      <c r="B642" s="798" t="s">
        <v>2556</v>
      </c>
      <c r="C642" s="829"/>
      <c r="D642" s="1953" t="s">
        <v>1532</v>
      </c>
      <c r="E642" s="1953"/>
      <c r="F642" s="1953"/>
    </row>
    <row r="643" spans="1:7">
      <c r="D643" s="1953"/>
      <c r="E643" s="1953"/>
      <c r="F643" s="1953"/>
    </row>
    <row r="644" spans="1:7">
      <c r="D644" s="1953"/>
      <c r="E644" s="1953"/>
      <c r="F644" s="1953"/>
    </row>
    <row r="645" spans="1:7">
      <c r="D645" s="1953"/>
      <c r="E645" s="1953"/>
      <c r="F645" s="1953"/>
    </row>
    <row r="646" spans="1:7" ht="14.45" customHeight="1">
      <c r="A646" s="797"/>
      <c r="B646" s="797"/>
      <c r="C646" s="829"/>
      <c r="D646" s="901"/>
      <c r="E646" s="901"/>
      <c r="F646" s="901"/>
      <c r="G646" s="819"/>
    </row>
    <row r="647" spans="1:7" ht="12.75" customHeight="1">
      <c r="A647" s="795"/>
      <c r="B647" s="798" t="s">
        <v>2555</v>
      </c>
      <c r="C647" s="829"/>
      <c r="D647" s="1953" t="s">
        <v>1535</v>
      </c>
      <c r="E647" s="1953"/>
      <c r="F647" s="1953"/>
      <c r="G647" s="819"/>
    </row>
    <row r="648" spans="1:7" ht="13.15">
      <c r="A648" s="795"/>
      <c r="B648" s="797"/>
      <c r="C648" s="829"/>
      <c r="D648" s="1953"/>
      <c r="E648" s="1953"/>
      <c r="F648" s="1953"/>
      <c r="G648" s="819"/>
    </row>
    <row r="649" spans="1:7" ht="13.15">
      <c r="A649" s="795"/>
      <c r="B649" s="797"/>
      <c r="C649" s="829"/>
      <c r="D649" s="1953"/>
      <c r="E649" s="1953"/>
      <c r="F649" s="1953"/>
      <c r="G649" s="819"/>
    </row>
    <row r="650" spans="1:7" ht="13.15">
      <c r="A650" s="795"/>
      <c r="B650" s="797"/>
      <c r="C650" s="829"/>
      <c r="D650" s="1953"/>
      <c r="E650" s="1953"/>
      <c r="F650" s="1953"/>
      <c r="G650" s="819"/>
    </row>
    <row r="651" spans="1:7" ht="13.15">
      <c r="A651" s="795"/>
      <c r="B651" s="797"/>
      <c r="C651" s="829"/>
      <c r="D651" s="1953"/>
      <c r="E651" s="1953"/>
      <c r="F651" s="1953"/>
      <c r="G651" s="819"/>
    </row>
    <row r="652" spans="1:7" ht="14.25" customHeight="1">
      <c r="A652" s="795"/>
      <c r="B652" s="797"/>
      <c r="C652" s="829"/>
      <c r="F652" s="902"/>
      <c r="G652" s="819"/>
    </row>
    <row r="653" spans="1:7" ht="12.75" customHeight="1">
      <c r="A653" s="795"/>
      <c r="B653" s="798" t="s">
        <v>2556</v>
      </c>
      <c r="C653" s="829"/>
      <c r="D653" s="1953" t="s">
        <v>1533</v>
      </c>
      <c r="E653" s="1953"/>
      <c r="F653" s="1953"/>
      <c r="G653" s="819"/>
    </row>
    <row r="654" spans="1:7" ht="13.15">
      <c r="A654" s="795"/>
      <c r="B654" s="797"/>
      <c r="C654" s="829"/>
      <c r="D654" s="1953"/>
      <c r="E654" s="1953"/>
      <c r="F654" s="1953"/>
      <c r="G654" s="819"/>
    </row>
    <row r="655" spans="1:7" ht="13.15">
      <c r="A655" s="797"/>
      <c r="B655" s="797"/>
      <c r="C655" s="829"/>
      <c r="D655" s="1953"/>
      <c r="E655" s="1953"/>
      <c r="F655" s="1953"/>
      <c r="G655" s="819"/>
    </row>
    <row r="656" spans="1:7" ht="13.15">
      <c r="A656" s="797"/>
      <c r="B656" s="797"/>
      <c r="C656" s="829"/>
      <c r="D656" s="1953"/>
      <c r="E656" s="1953"/>
      <c r="F656" s="1953"/>
      <c r="G656" s="819"/>
    </row>
    <row r="657" spans="1:11" ht="13.15">
      <c r="A657" s="797"/>
      <c r="B657" s="797"/>
      <c r="C657" s="829"/>
      <c r="D657" s="893"/>
      <c r="E657" s="893"/>
      <c r="F657" s="893"/>
      <c r="G657" s="819"/>
    </row>
    <row r="658" spans="1:11" ht="12.75" customHeight="1">
      <c r="A658" s="795"/>
      <c r="B658" s="798" t="s">
        <v>2556</v>
      </c>
      <c r="C658" s="829"/>
      <c r="D658" s="1953" t="s">
        <v>1534</v>
      </c>
      <c r="E658" s="1953"/>
      <c r="F658" s="1953"/>
      <c r="G658" s="819"/>
    </row>
    <row r="659" spans="1:11" ht="12.75" customHeight="1">
      <c r="A659" s="795"/>
      <c r="B659" s="797"/>
      <c r="C659" s="829"/>
      <c r="D659" s="1953"/>
      <c r="E659" s="1953"/>
      <c r="F659" s="1953"/>
      <c r="G659" s="819"/>
    </row>
    <row r="660" spans="1:11" ht="12.75" customHeight="1">
      <c r="A660" s="795"/>
      <c r="B660" s="797"/>
      <c r="C660" s="829"/>
      <c r="D660" s="1953"/>
      <c r="E660" s="1953"/>
      <c r="F660" s="1953"/>
      <c r="G660" s="819"/>
    </row>
    <row r="661" spans="1:11" ht="12.75" customHeight="1">
      <c r="A661" s="795"/>
      <c r="B661" s="797"/>
      <c r="C661" s="829"/>
      <c r="D661" s="1953"/>
      <c r="E661" s="1953"/>
      <c r="F661" s="1953"/>
      <c r="G661" s="819"/>
    </row>
    <row r="662" spans="1:11" ht="12.75" customHeight="1">
      <c r="A662" s="795"/>
      <c r="B662" s="797"/>
      <c r="C662" s="829"/>
      <c r="D662" s="1953"/>
      <c r="E662" s="1953"/>
      <c r="F662" s="1953"/>
      <c r="G662" s="819"/>
    </row>
    <row r="663" spans="1:11" ht="12.75" customHeight="1">
      <c r="A663" s="795"/>
      <c r="B663" s="797"/>
      <c r="C663" s="829"/>
      <c r="D663" s="1953"/>
      <c r="E663" s="1953"/>
      <c r="F663" s="1953"/>
      <c r="G663" s="819"/>
    </row>
    <row r="664" spans="1:11" ht="12.75" customHeight="1">
      <c r="A664" s="795"/>
      <c r="B664" s="797"/>
      <c r="C664" s="829"/>
      <c r="D664" s="1953"/>
      <c r="E664" s="1953"/>
      <c r="F664" s="1953"/>
      <c r="G664" s="819"/>
    </row>
    <row r="665" spans="1:11" ht="12.75" customHeight="1">
      <c r="A665" s="795"/>
      <c r="B665" s="797"/>
      <c r="C665" s="829"/>
      <c r="D665" s="1953"/>
      <c r="E665" s="1953"/>
      <c r="F665" s="1953"/>
      <c r="G665" s="819"/>
    </row>
    <row r="666" spans="1:11" ht="12.75" customHeight="1">
      <c r="A666" s="795"/>
      <c r="B666" s="797"/>
      <c r="C666" s="829"/>
      <c r="D666" s="1953"/>
      <c r="E666" s="1953"/>
      <c r="F666" s="1953"/>
      <c r="G666" s="819"/>
    </row>
    <row r="667" spans="1:11">
      <c r="A667" s="829"/>
      <c r="B667" s="829"/>
      <c r="C667" s="829"/>
      <c r="D667" s="842"/>
      <c r="E667" s="842"/>
      <c r="F667" s="842"/>
      <c r="G667" s="819"/>
    </row>
    <row r="668" spans="1:11" ht="13.15">
      <c r="A668" s="1876" t="s">
        <v>1178</v>
      </c>
      <c r="B668" s="1876"/>
      <c r="C668" s="1876"/>
      <c r="D668" s="1876"/>
      <c r="E668" s="1876"/>
      <c r="F668" s="1876"/>
      <c r="G668" s="1876"/>
      <c r="H668" s="843"/>
      <c r="I668" s="843"/>
      <c r="J668" s="843"/>
      <c r="K668" s="843"/>
    </row>
    <row r="669" spans="1:11" ht="13.15">
      <c r="A669" s="735"/>
      <c r="B669" s="735"/>
      <c r="C669" s="735"/>
      <c r="D669" s="735"/>
      <c r="E669" s="735"/>
      <c r="F669" s="735"/>
      <c r="G669" s="735"/>
      <c r="H669" s="843"/>
      <c r="I669" s="843"/>
      <c r="J669" s="843"/>
      <c r="K669" s="843"/>
    </row>
    <row r="670" spans="1:11" ht="13.15">
      <c r="C670" s="841"/>
      <c r="D670" s="1866" t="s">
        <v>104</v>
      </c>
      <c r="E670" s="1866"/>
      <c r="F670" s="1866"/>
      <c r="G670" s="819"/>
      <c r="H670" s="843"/>
      <c r="I670" s="843"/>
      <c r="J670" s="843"/>
      <c r="K670" s="843"/>
    </row>
    <row r="671" spans="1:11" ht="13.15">
      <c r="A671" s="841"/>
      <c r="B671" s="841"/>
      <c r="C671" s="841"/>
      <c r="D671" s="1866" t="s">
        <v>128</v>
      </c>
      <c r="E671" s="1866"/>
      <c r="F671" s="1866"/>
      <c r="G671" s="819"/>
      <c r="H671" s="843"/>
      <c r="I671" s="843"/>
      <c r="J671" s="843"/>
      <c r="K671" s="843"/>
    </row>
    <row r="672" spans="1:11" ht="13.15">
      <c r="A672" s="795"/>
      <c r="B672" s="795"/>
      <c r="C672" s="795"/>
      <c r="D672" s="1916" t="s">
        <v>1214</v>
      </c>
      <c r="E672" s="1916"/>
      <c r="F672" s="1916"/>
      <c r="G672" s="819"/>
      <c r="H672" s="843"/>
      <c r="I672" s="843"/>
      <c r="J672" s="843"/>
      <c r="K672" s="843"/>
    </row>
    <row r="673" spans="1:11" ht="13.15">
      <c r="A673" s="795"/>
      <c r="B673" s="795"/>
      <c r="C673" s="795"/>
      <c r="G673" s="819"/>
      <c r="H673" s="843"/>
      <c r="I673" s="843"/>
      <c r="J673" s="843"/>
      <c r="K673" s="843"/>
    </row>
    <row r="674" spans="1:11" ht="13.15">
      <c r="A674" s="797"/>
      <c r="B674" s="798" t="s">
        <v>2555</v>
      </c>
      <c r="C674" s="795"/>
      <c r="D674" s="1916" t="s">
        <v>954</v>
      </c>
      <c r="E674" s="1916"/>
      <c r="F674" s="1916"/>
      <c r="G674" s="819"/>
      <c r="H674" s="843"/>
      <c r="I674" s="843"/>
      <c r="J674" s="843"/>
      <c r="K674" s="843"/>
    </row>
    <row r="675" spans="1:11" ht="13.15">
      <c r="A675" s="795"/>
      <c r="B675" s="795"/>
      <c r="C675" s="795"/>
      <c r="D675" s="1916" t="s">
        <v>965</v>
      </c>
      <c r="E675" s="1916"/>
      <c r="F675" s="1916"/>
      <c r="G675" s="819"/>
      <c r="H675" s="843"/>
      <c r="I675" s="843"/>
      <c r="J675" s="843"/>
      <c r="K675" s="843"/>
    </row>
    <row r="676" spans="1:11" ht="13.15">
      <c r="A676" s="795"/>
      <c r="B676" s="795"/>
      <c r="C676" s="795"/>
      <c r="D676" s="672"/>
      <c r="E676" s="1977" t="s">
        <v>1215</v>
      </c>
      <c r="F676" s="1977"/>
      <c r="G676" s="819"/>
      <c r="H676" s="843"/>
      <c r="I676" s="843"/>
      <c r="J676" s="843"/>
      <c r="K676" s="843"/>
    </row>
    <row r="677" spans="1:11" ht="13.15">
      <c r="A677" s="795"/>
      <c r="B677" s="795"/>
      <c r="C677" s="795"/>
      <c r="D677" s="672"/>
      <c r="E677" s="1977"/>
      <c r="F677" s="1977"/>
      <c r="G677" s="819"/>
      <c r="H677" s="843"/>
      <c r="I677" s="843"/>
      <c r="J677" s="843"/>
      <c r="K677" s="843"/>
    </row>
    <row r="678" spans="1:11" ht="13.15">
      <c r="A678" s="795"/>
      <c r="B678" s="795"/>
      <c r="C678" s="795"/>
      <c r="D678" s="844"/>
      <c r="E678" s="800"/>
      <c r="G678" s="819"/>
      <c r="H678" s="843"/>
      <c r="I678" s="843"/>
      <c r="J678" s="843"/>
      <c r="K678" s="843"/>
    </row>
    <row r="679" spans="1:11" ht="13.15">
      <c r="A679" s="797"/>
      <c r="B679" s="798" t="s">
        <v>2556</v>
      </c>
      <c r="C679" s="795"/>
      <c r="D679" s="1911" t="s">
        <v>1411</v>
      </c>
      <c r="E679" s="1911"/>
      <c r="F679" s="1911"/>
      <c r="G679" s="819"/>
      <c r="H679" s="843"/>
      <c r="I679" s="843"/>
      <c r="J679" s="843"/>
      <c r="K679" s="843"/>
    </row>
    <row r="680" spans="1:11" ht="13.15">
      <c r="A680" s="816"/>
      <c r="B680" s="816"/>
      <c r="C680" s="795"/>
      <c r="D680" s="1911"/>
      <c r="E680" s="1911"/>
      <c r="F680" s="1911"/>
      <c r="G680" s="819"/>
      <c r="H680" s="843"/>
      <c r="I680" s="843"/>
      <c r="J680" s="843"/>
      <c r="K680" s="843"/>
    </row>
    <row r="681" spans="1:11" ht="13.15">
      <c r="A681" s="795"/>
      <c r="B681" s="795"/>
      <c r="C681" s="795"/>
      <c r="D681" s="1911"/>
      <c r="E681" s="1911"/>
      <c r="F681" s="1911"/>
      <c r="G681" s="819"/>
      <c r="H681" s="843"/>
      <c r="I681" s="843"/>
      <c r="J681" s="843"/>
      <c r="K681" s="843"/>
    </row>
    <row r="682" spans="1:11" ht="13.15">
      <c r="A682" s="795"/>
      <c r="B682" s="795"/>
      <c r="C682" s="795"/>
      <c r="G682" s="819"/>
      <c r="H682" s="843"/>
      <c r="I682" s="843"/>
      <c r="J682" s="843"/>
      <c r="K682" s="843"/>
    </row>
    <row r="683" spans="1:11" ht="13.15">
      <c r="A683" s="797"/>
      <c r="B683" s="798" t="s">
        <v>2555</v>
      </c>
      <c r="C683" s="795"/>
      <c r="D683" s="1916" t="s">
        <v>992</v>
      </c>
      <c r="E683" s="1916"/>
      <c r="F683" s="1916"/>
      <c r="G683" s="819"/>
      <c r="H683" s="843"/>
      <c r="I683" s="843"/>
      <c r="J683" s="843"/>
      <c r="K683" s="843"/>
    </row>
    <row r="684" spans="1:11" ht="13.15">
      <c r="A684" s="797"/>
      <c r="B684" s="797"/>
      <c r="C684" s="795"/>
      <c r="D684" s="1916" t="s">
        <v>965</v>
      </c>
      <c r="E684" s="1916"/>
      <c r="F684" s="1916"/>
      <c r="G684" s="819"/>
      <c r="H684" s="843"/>
      <c r="I684" s="843"/>
      <c r="J684" s="843"/>
      <c r="K684" s="843"/>
    </row>
    <row r="685" spans="1:11" ht="13.15">
      <c r="A685" s="795"/>
      <c r="B685" s="795"/>
      <c r="C685" s="795"/>
      <c r="D685" s="672"/>
      <c r="E685" s="1958" t="s">
        <v>1217</v>
      </c>
      <c r="F685" s="1958"/>
      <c r="G685" s="819"/>
      <c r="H685" s="843"/>
      <c r="I685" s="843"/>
      <c r="J685" s="843"/>
      <c r="K685" s="843"/>
    </row>
    <row r="686" spans="1:11" ht="13.15">
      <c r="A686" s="795"/>
      <c r="B686" s="795"/>
      <c r="C686" s="795"/>
      <c r="D686" s="794"/>
      <c r="G686" s="819"/>
      <c r="H686" s="843"/>
      <c r="I686" s="843"/>
      <c r="J686" s="843"/>
      <c r="K686" s="843"/>
    </row>
    <row r="687" spans="1:11" ht="13.15">
      <c r="A687" s="797"/>
      <c r="B687" s="798" t="s">
        <v>2555</v>
      </c>
      <c r="C687" s="795"/>
      <c r="D687" s="1952" t="s">
        <v>1227</v>
      </c>
      <c r="E687" s="1952"/>
      <c r="F687" s="1952"/>
      <c r="G687" s="819"/>
      <c r="H687" s="843"/>
      <c r="I687" s="843"/>
      <c r="J687" s="843"/>
      <c r="K687" s="843"/>
    </row>
    <row r="688" spans="1:11" ht="13.15">
      <c r="A688" s="795"/>
      <c r="B688" s="795"/>
      <c r="C688" s="795"/>
      <c r="D688" s="1952"/>
      <c r="E688" s="1952"/>
      <c r="F688" s="1952"/>
      <c r="G688" s="819"/>
      <c r="H688" s="843"/>
      <c r="I688" s="843"/>
      <c r="J688" s="843"/>
      <c r="K688" s="843"/>
    </row>
    <row r="689" spans="1:11" ht="13.15">
      <c r="A689" s="795"/>
      <c r="B689" s="795"/>
      <c r="C689" s="795"/>
      <c r="D689" s="1952"/>
      <c r="E689" s="1952"/>
      <c r="F689" s="1952"/>
      <c r="G689" s="819"/>
      <c r="H689" s="843"/>
      <c r="I689" s="843"/>
      <c r="J689" s="843"/>
      <c r="K689" s="843"/>
    </row>
    <row r="690" spans="1:11" ht="13.15">
      <c r="A690" s="795"/>
      <c r="B690" s="795"/>
      <c r="C690" s="795"/>
      <c r="D690" s="1952"/>
      <c r="E690" s="1952"/>
      <c r="F690" s="1952"/>
      <c r="G690" s="819"/>
      <c r="H690" s="843"/>
      <c r="I690" s="843"/>
      <c r="J690" s="843"/>
      <c r="K690" s="843"/>
    </row>
    <row r="691" spans="1:11" ht="13.15">
      <c r="A691" s="795"/>
      <c r="B691" s="795"/>
      <c r="C691" s="795"/>
      <c r="D691" s="1952"/>
      <c r="E691" s="1952"/>
      <c r="F691" s="1952"/>
      <c r="G691" s="819"/>
      <c r="H691" s="843"/>
      <c r="I691" s="843"/>
      <c r="J691" s="843"/>
      <c r="K691" s="843"/>
    </row>
    <row r="692" spans="1:11" s="791" customFormat="1" ht="13.15">
      <c r="A692" s="835"/>
      <c r="B692" s="835"/>
      <c r="C692" s="835"/>
      <c r="D692" s="1952"/>
      <c r="E692" s="1952"/>
      <c r="F692" s="1952"/>
      <c r="G692" s="845"/>
      <c r="H692" s="846"/>
      <c r="I692" s="846"/>
      <c r="J692" s="846"/>
      <c r="K692" s="846"/>
    </row>
    <row r="693" spans="1:11" s="791" customFormat="1" ht="13.15">
      <c r="A693" s="835"/>
      <c r="B693" s="835"/>
      <c r="C693" s="835"/>
      <c r="D693" s="847"/>
      <c r="E693" s="847"/>
      <c r="F693" s="847"/>
      <c r="G693" s="845"/>
      <c r="H693" s="846"/>
      <c r="I693" s="846"/>
      <c r="J693" s="846"/>
      <c r="K693" s="846"/>
    </row>
    <row r="694" spans="1:11" s="791" customFormat="1" ht="13.15">
      <c r="A694" s="835"/>
      <c r="B694" s="798" t="s">
        <v>2555</v>
      </c>
      <c r="C694" s="835"/>
      <c r="D694" s="1952" t="s">
        <v>1413</v>
      </c>
      <c r="E694" s="1952"/>
      <c r="F694" s="1952"/>
      <c r="G694" s="845"/>
      <c r="H694" s="846"/>
      <c r="I694" s="846"/>
      <c r="J694" s="846"/>
      <c r="K694" s="846"/>
    </row>
    <row r="695" spans="1:11" s="791" customFormat="1" ht="13.15">
      <c r="A695" s="835"/>
      <c r="B695" s="835"/>
      <c r="C695" s="835"/>
      <c r="D695" s="1952"/>
      <c r="E695" s="1952"/>
      <c r="F695" s="1952"/>
      <c r="G695" s="845"/>
      <c r="H695" s="846"/>
      <c r="I695" s="846"/>
      <c r="J695" s="846"/>
      <c r="K695" s="846"/>
    </row>
    <row r="696" spans="1:11" s="791" customFormat="1" ht="13.15">
      <c r="A696" s="835"/>
      <c r="B696" s="835"/>
      <c r="C696" s="835"/>
      <c r="D696" s="847"/>
      <c r="E696" s="847"/>
      <c r="F696" s="847"/>
      <c r="G696" s="845"/>
      <c r="H696" s="846"/>
      <c r="I696" s="846"/>
      <c r="J696" s="846"/>
      <c r="K696" s="846"/>
    </row>
    <row r="697" spans="1:11" ht="13.15">
      <c r="A697" s="797"/>
      <c r="B697" s="798" t="s">
        <v>2556</v>
      </c>
      <c r="C697" s="795"/>
      <c r="D697" s="1952" t="s">
        <v>1218</v>
      </c>
      <c r="E697" s="1952"/>
      <c r="F697" s="1952"/>
      <c r="G697" s="819"/>
      <c r="H697" s="843"/>
      <c r="I697" s="843"/>
      <c r="J697" s="843"/>
      <c r="K697" s="843"/>
    </row>
    <row r="698" spans="1:11" ht="13.15">
      <c r="A698" s="795"/>
      <c r="B698" s="795"/>
      <c r="C698" s="795"/>
      <c r="D698" s="1952"/>
      <c r="E698" s="1952"/>
      <c r="F698" s="1952"/>
      <c r="G698" s="819"/>
      <c r="H698" s="843"/>
      <c r="I698" s="843"/>
      <c r="J698" s="843"/>
      <c r="K698" s="843"/>
    </row>
    <row r="699" spans="1:11" ht="13.15">
      <c r="A699" s="795"/>
      <c r="B699" s="795"/>
      <c r="C699" s="795"/>
      <c r="D699" s="1952"/>
      <c r="E699" s="1952"/>
      <c r="F699" s="1952"/>
      <c r="G699" s="819"/>
      <c r="H699" s="843"/>
      <c r="I699" s="843"/>
      <c r="J699" s="843"/>
      <c r="K699" s="843"/>
    </row>
    <row r="700" spans="1:11" ht="15" customHeight="1">
      <c r="A700" s="795"/>
      <c r="B700" s="795"/>
      <c r="C700" s="795"/>
      <c r="D700" s="1952"/>
      <c r="E700" s="1952"/>
      <c r="F700" s="1952"/>
      <c r="G700" s="819"/>
      <c r="H700" s="843"/>
      <c r="I700" s="843"/>
      <c r="J700" s="843"/>
      <c r="K700" s="843"/>
    </row>
    <row r="701" spans="1:11" ht="15" customHeight="1">
      <c r="A701" s="795"/>
      <c r="B701" s="795"/>
      <c r="C701" s="795"/>
      <c r="D701" s="1952"/>
      <c r="E701" s="1952"/>
      <c r="F701" s="1952"/>
      <c r="G701" s="819"/>
      <c r="H701" s="843"/>
      <c r="I701" s="843"/>
      <c r="J701" s="843"/>
      <c r="K701" s="843"/>
    </row>
    <row r="702" spans="1:11" ht="13.15">
      <c r="A702" s="795"/>
      <c r="B702" s="795"/>
      <c r="C702" s="795"/>
      <c r="D702" s="1952"/>
      <c r="E702" s="1952"/>
      <c r="F702" s="1952"/>
      <c r="G702" s="819"/>
      <c r="H702" s="843"/>
      <c r="I702" s="843"/>
      <c r="J702" s="843"/>
      <c r="K702" s="843"/>
    </row>
    <row r="703" spans="1:11" ht="13.15">
      <c r="A703" s="795"/>
      <c r="B703" s="795"/>
      <c r="C703" s="795"/>
      <c r="D703" s="1952"/>
      <c r="E703" s="1952"/>
      <c r="F703" s="1952"/>
      <c r="G703" s="819"/>
      <c r="H703" s="843"/>
      <c r="I703" s="843"/>
      <c r="J703" s="843"/>
      <c r="K703" s="843"/>
    </row>
    <row r="704" spans="1:11" ht="13.15">
      <c r="A704" s="795"/>
      <c r="B704" s="795"/>
      <c r="C704" s="795"/>
      <c r="D704" s="1952"/>
      <c r="E704" s="1952"/>
      <c r="F704" s="1952"/>
      <c r="G704" s="819"/>
      <c r="H704" s="843"/>
      <c r="I704" s="843"/>
      <c r="J704" s="843"/>
      <c r="K704" s="843"/>
    </row>
    <row r="705" spans="1:11" ht="15" customHeight="1">
      <c r="A705" s="795"/>
      <c r="B705" s="795"/>
      <c r="C705" s="795"/>
      <c r="D705" s="1952"/>
      <c r="E705" s="1952"/>
      <c r="F705" s="1952"/>
      <c r="G705" s="819"/>
      <c r="H705" s="843"/>
      <c r="I705" s="843"/>
      <c r="J705" s="843"/>
      <c r="K705" s="843"/>
    </row>
    <row r="706" spans="1:11" ht="13.15">
      <c r="A706" s="795"/>
      <c r="B706" s="795"/>
      <c r="C706" s="795"/>
      <c r="D706" s="1952"/>
      <c r="E706" s="1952"/>
      <c r="F706" s="1952"/>
      <c r="G706" s="819"/>
      <c r="H706" s="843"/>
      <c r="I706" s="843"/>
      <c r="J706" s="843"/>
      <c r="K706" s="843"/>
    </row>
    <row r="707" spans="1:11" ht="13.15">
      <c r="A707" s="795"/>
      <c r="B707" s="795"/>
      <c r="C707" s="795"/>
      <c r="D707" s="1952"/>
      <c r="E707" s="1952"/>
      <c r="F707" s="1952"/>
      <c r="G707" s="819"/>
      <c r="H707" s="843"/>
      <c r="I707" s="843"/>
      <c r="J707" s="843"/>
      <c r="K707" s="843"/>
    </row>
    <row r="708" spans="1:11" ht="13.15">
      <c r="A708" s="795"/>
      <c r="B708" s="795"/>
      <c r="C708" s="795"/>
      <c r="D708" s="1952"/>
      <c r="E708" s="1952"/>
      <c r="F708" s="1952"/>
      <c r="G708" s="819"/>
      <c r="H708" s="843"/>
      <c r="I708" s="843"/>
      <c r="J708" s="843"/>
      <c r="K708" s="843"/>
    </row>
    <row r="709" spans="1:11" ht="13.15">
      <c r="A709" s="795"/>
      <c r="B709" s="795"/>
      <c r="C709" s="795"/>
      <c r="D709" s="1952"/>
      <c r="E709" s="1952"/>
      <c r="F709" s="1952"/>
      <c r="G709" s="819"/>
      <c r="H709" s="843"/>
      <c r="I709" s="843"/>
      <c r="J709" s="843"/>
      <c r="K709" s="843"/>
    </row>
    <row r="710" spans="1:11" ht="13.15">
      <c r="A710" s="795"/>
      <c r="B710" s="798" t="s">
        <v>2556</v>
      </c>
      <c r="C710" s="795"/>
      <c r="D710" s="1952" t="s">
        <v>1225</v>
      </c>
      <c r="E710" s="1952"/>
      <c r="F710" s="1952"/>
      <c r="G710" s="819"/>
      <c r="H710" s="843"/>
      <c r="I710" s="843"/>
      <c r="J710" s="843"/>
      <c r="K710" s="843"/>
    </row>
    <row r="711" spans="1:11" ht="13.15">
      <c r="A711" s="795"/>
      <c r="B711" s="795"/>
      <c r="C711" s="795"/>
      <c r="D711" s="1952"/>
      <c r="E711" s="1952"/>
      <c r="F711" s="1952"/>
      <c r="G711" s="819"/>
      <c r="H711" s="843"/>
      <c r="I711" s="843"/>
      <c r="J711" s="843"/>
      <c r="K711" s="843"/>
    </row>
    <row r="712" spans="1:11" ht="13.15">
      <c r="A712" s="795"/>
      <c r="B712" s="795"/>
      <c r="C712" s="795"/>
      <c r="D712" s="847"/>
      <c r="E712" s="847"/>
      <c r="F712" s="847"/>
      <c r="G712" s="819"/>
      <c r="H712" s="843"/>
      <c r="I712" s="843"/>
      <c r="J712" s="843"/>
      <c r="K712" s="843"/>
    </row>
    <row r="713" spans="1:11" ht="13.15">
      <c r="A713" s="795"/>
      <c r="B713" s="798" t="s">
        <v>2556</v>
      </c>
      <c r="C713" s="795"/>
      <c r="D713" s="1952" t="s">
        <v>1226</v>
      </c>
      <c r="E713" s="1952"/>
      <c r="F713" s="1952"/>
      <c r="G713" s="819"/>
      <c r="H713" s="843"/>
      <c r="I713" s="843"/>
      <c r="J713" s="843"/>
      <c r="K713" s="843"/>
    </row>
    <row r="714" spans="1:11" ht="13.15">
      <c r="A714" s="795"/>
      <c r="B714" s="795"/>
      <c r="C714" s="795"/>
      <c r="D714" s="1952"/>
      <c r="E714" s="1952"/>
      <c r="F714" s="1952"/>
      <c r="G714" s="819"/>
      <c r="H714" s="843"/>
      <c r="I714" s="843"/>
      <c r="J714" s="843"/>
      <c r="K714" s="843"/>
    </row>
    <row r="715" spans="1:11" ht="13.15">
      <c r="A715" s="795"/>
      <c r="B715" s="795"/>
      <c r="C715" s="795"/>
      <c r="D715" s="1952"/>
      <c r="E715" s="1952"/>
      <c r="F715" s="1952"/>
      <c r="G715" s="819"/>
      <c r="H715" s="843"/>
      <c r="I715" s="843"/>
      <c r="J715" s="843"/>
      <c r="K715" s="843"/>
    </row>
    <row r="716" spans="1:11" ht="13.15">
      <c r="A716" s="795"/>
      <c r="B716" s="795"/>
      <c r="C716" s="795"/>
      <c r="D716" s="847"/>
      <c r="E716" s="847"/>
      <c r="F716" s="847"/>
      <c r="G716" s="819"/>
      <c r="H716" s="843"/>
      <c r="I716" s="843"/>
      <c r="J716" s="843"/>
      <c r="K716" s="843"/>
    </row>
    <row r="717" spans="1:11" ht="13.15">
      <c r="A717" s="795"/>
      <c r="B717" s="798" t="s">
        <v>2556</v>
      </c>
      <c r="C717" s="795"/>
      <c r="D717" s="1952" t="s">
        <v>1219</v>
      </c>
      <c r="E717" s="1952"/>
      <c r="F717" s="1952"/>
      <c r="G717" s="819"/>
      <c r="H717" s="843"/>
      <c r="I717" s="843"/>
      <c r="J717" s="843"/>
      <c r="K717" s="843"/>
    </row>
    <row r="718" spans="1:11" ht="13.15">
      <c r="A718" s="795"/>
      <c r="B718" s="795"/>
      <c r="C718" s="795"/>
      <c r="D718" s="1952"/>
      <c r="E718" s="1952"/>
      <c r="F718" s="1952"/>
      <c r="G718" s="819"/>
      <c r="H718" s="843"/>
      <c r="I718" s="843"/>
      <c r="J718" s="843"/>
      <c r="K718" s="843"/>
    </row>
    <row r="719" spans="1:11" ht="13.15">
      <c r="A719" s="795"/>
      <c r="B719" s="795"/>
      <c r="C719" s="795"/>
      <c r="D719" s="1952"/>
      <c r="E719" s="1952"/>
      <c r="F719" s="1952"/>
      <c r="G719" s="819"/>
      <c r="H719" s="843"/>
      <c r="I719" s="843"/>
      <c r="J719" s="843"/>
      <c r="K719" s="843"/>
    </row>
    <row r="720" spans="1:11" ht="13.15">
      <c r="A720" s="795"/>
      <c r="B720" s="795"/>
      <c r="C720" s="795"/>
      <c r="D720" s="802"/>
      <c r="G720" s="819"/>
      <c r="H720" s="843"/>
      <c r="I720" s="843"/>
      <c r="J720" s="843"/>
      <c r="K720" s="843"/>
    </row>
    <row r="721" spans="1:11" ht="13.15">
      <c r="A721" s="795"/>
      <c r="B721" s="798" t="s">
        <v>2556</v>
      </c>
      <c r="C721" s="795"/>
      <c r="D721" s="1952" t="s">
        <v>1220</v>
      </c>
      <c r="E721" s="1952"/>
      <c r="F721" s="1952"/>
      <c r="G721" s="819"/>
      <c r="H721" s="843"/>
      <c r="I721" s="843"/>
      <c r="J721" s="843"/>
      <c r="K721" s="843"/>
    </row>
    <row r="722" spans="1:11" ht="13.15">
      <c r="A722" s="795"/>
      <c r="B722" s="795"/>
      <c r="C722" s="795"/>
      <c r="D722" s="1952"/>
      <c r="E722" s="1952"/>
      <c r="F722" s="1952"/>
      <c r="G722" s="819"/>
      <c r="H722" s="843"/>
      <c r="I722" s="843"/>
      <c r="J722" s="843"/>
      <c r="K722" s="843"/>
    </row>
    <row r="723" spans="1:11" ht="13.15">
      <c r="A723" s="795"/>
      <c r="B723" s="795"/>
      <c r="C723" s="795"/>
      <c r="D723" s="1952"/>
      <c r="E723" s="1952"/>
      <c r="F723" s="1952"/>
      <c r="G723" s="819"/>
      <c r="H723" s="843"/>
      <c r="I723" s="843"/>
      <c r="J723" s="843"/>
      <c r="K723" s="843"/>
    </row>
    <row r="724" spans="1:11" ht="13.15">
      <c r="A724" s="795"/>
      <c r="B724" s="795"/>
      <c r="C724" s="795"/>
      <c r="D724" s="790"/>
      <c r="G724" s="819"/>
      <c r="H724" s="843"/>
      <c r="I724" s="843"/>
      <c r="J724" s="843"/>
      <c r="K724" s="843"/>
    </row>
    <row r="725" spans="1:11" ht="13.15">
      <c r="A725" s="797"/>
      <c r="B725" s="798" t="s">
        <v>2556</v>
      </c>
      <c r="C725" s="795"/>
      <c r="D725" s="1911" t="s">
        <v>1221</v>
      </c>
      <c r="E725" s="1911"/>
      <c r="F725" s="1911"/>
      <c r="G725" s="819"/>
      <c r="H725" s="843"/>
      <c r="I725" s="843"/>
      <c r="J725" s="843"/>
      <c r="K725" s="843"/>
    </row>
    <row r="726" spans="1:11" ht="13.15">
      <c r="A726" s="795"/>
      <c r="B726" s="795"/>
      <c r="C726" s="795"/>
      <c r="D726" s="1911"/>
      <c r="E726" s="1911"/>
      <c r="F726" s="1911"/>
      <c r="G726" s="819"/>
      <c r="H726" s="843"/>
      <c r="I726" s="843"/>
      <c r="J726" s="843"/>
      <c r="K726" s="843"/>
    </row>
    <row r="727" spans="1:11" ht="13.15">
      <c r="A727" s="795"/>
      <c r="B727" s="795"/>
      <c r="C727" s="795"/>
      <c r="D727" s="1911"/>
      <c r="E727" s="1911"/>
      <c r="F727" s="1911"/>
      <c r="G727" s="819"/>
      <c r="H727" s="843"/>
      <c r="I727" s="843"/>
      <c r="J727" s="843"/>
      <c r="K727" s="843"/>
    </row>
    <row r="728" spans="1:11" ht="13.15">
      <c r="A728" s="795"/>
      <c r="B728" s="795"/>
      <c r="C728" s="795"/>
      <c r="D728" s="1911"/>
      <c r="E728" s="1911"/>
      <c r="F728" s="1911"/>
      <c r="G728" s="819"/>
      <c r="H728" s="843"/>
      <c r="I728" s="843"/>
      <c r="J728" s="843"/>
      <c r="K728" s="843"/>
    </row>
    <row r="729" spans="1:11" ht="13.15">
      <c r="A729" s="795"/>
      <c r="B729" s="795"/>
      <c r="C729" s="795"/>
      <c r="D729" s="822"/>
      <c r="G729" s="819"/>
      <c r="H729" s="843"/>
      <c r="I729" s="843"/>
      <c r="J729" s="843"/>
      <c r="K729" s="843"/>
    </row>
    <row r="730" spans="1:11" ht="13.15">
      <c r="A730" s="797"/>
      <c r="B730" s="798" t="s">
        <v>2556</v>
      </c>
      <c r="C730" s="795"/>
      <c r="D730" s="1952" t="s">
        <v>1354</v>
      </c>
      <c r="E730" s="1952"/>
      <c r="F730" s="1952"/>
      <c r="G730" s="819"/>
      <c r="H730" s="843"/>
      <c r="I730" s="843"/>
      <c r="J730" s="843"/>
      <c r="K730" s="843"/>
    </row>
    <row r="731" spans="1:11" ht="13.15">
      <c r="A731" s="795"/>
      <c r="B731" s="795"/>
      <c r="C731" s="795"/>
      <c r="D731" s="1952"/>
      <c r="E731" s="1952"/>
      <c r="F731" s="1952"/>
      <c r="G731" s="819"/>
      <c r="H731" s="843"/>
      <c r="I731" s="843"/>
      <c r="J731" s="843"/>
      <c r="K731" s="843"/>
    </row>
    <row r="732" spans="1:11" ht="13.15">
      <c r="A732" s="795"/>
      <c r="B732" s="795"/>
      <c r="C732" s="795"/>
      <c r="D732" s="1952"/>
      <c r="E732" s="1952"/>
      <c r="F732" s="1952"/>
      <c r="G732" s="819"/>
      <c r="H732" s="843"/>
      <c r="I732" s="843"/>
      <c r="J732" s="843"/>
      <c r="K732" s="843"/>
    </row>
    <row r="733" spans="1:11" ht="13.15">
      <c r="A733" s="795"/>
      <c r="B733" s="795"/>
      <c r="C733" s="795"/>
      <c r="D733" s="1952"/>
      <c r="E733" s="1952"/>
      <c r="F733" s="1952"/>
      <c r="G733" s="819"/>
      <c r="H733" s="843"/>
      <c r="I733" s="843"/>
      <c r="J733" s="843"/>
      <c r="K733" s="843"/>
    </row>
    <row r="734" spans="1:11" ht="13.15">
      <c r="A734" s="795"/>
      <c r="B734" s="795"/>
      <c r="C734" s="795"/>
      <c r="D734" s="1952"/>
      <c r="E734" s="1952"/>
      <c r="F734" s="1952"/>
      <c r="G734" s="819"/>
      <c r="H734" s="843"/>
      <c r="I734" s="843"/>
      <c r="J734" s="843"/>
      <c r="K734" s="843"/>
    </row>
    <row r="735" spans="1:11" ht="13.15">
      <c r="A735" s="795"/>
      <c r="B735" s="795"/>
      <c r="C735" s="795"/>
      <c r="D735" s="1952"/>
      <c r="E735" s="1952"/>
      <c r="F735" s="1952"/>
      <c r="G735" s="819"/>
      <c r="H735" s="843"/>
      <c r="I735" s="843"/>
      <c r="J735" s="843"/>
      <c r="K735" s="843"/>
    </row>
    <row r="736" spans="1:11" ht="13.15">
      <c r="A736" s="795"/>
      <c r="B736" s="795"/>
      <c r="C736" s="795"/>
      <c r="D736" s="1952"/>
      <c r="E736" s="1952"/>
      <c r="F736" s="1952"/>
      <c r="G736" s="819"/>
      <c r="H736" s="843"/>
      <c r="I736" s="843"/>
      <c r="J736" s="843"/>
      <c r="K736" s="843"/>
    </row>
    <row r="737" spans="1:11" ht="13.15">
      <c r="A737" s="795"/>
      <c r="B737" s="795"/>
      <c r="C737" s="795"/>
      <c r="D737" s="1884" t="s">
        <v>1222</v>
      </c>
      <c r="E737" s="1884"/>
      <c r="F737" s="1884"/>
      <c r="G737" s="819"/>
      <c r="H737" s="843"/>
      <c r="I737" s="843"/>
      <c r="J737" s="843"/>
      <c r="K737" s="843"/>
    </row>
    <row r="738" spans="1:11" ht="13.15">
      <c r="A738" s="795"/>
      <c r="B738" s="795"/>
      <c r="C738" s="795"/>
      <c r="D738" s="782"/>
      <c r="G738" s="819"/>
      <c r="H738" s="843"/>
      <c r="I738" s="843"/>
      <c r="J738" s="843"/>
      <c r="K738" s="843"/>
    </row>
    <row r="739" spans="1:11" ht="13.15">
      <c r="A739" s="1877" t="s">
        <v>1179</v>
      </c>
      <c r="B739" s="1877"/>
      <c r="C739" s="1877"/>
      <c r="D739" s="1877"/>
      <c r="E739" s="1877"/>
      <c r="F739" s="1877"/>
      <c r="G739" s="1877"/>
      <c r="H739" s="843"/>
      <c r="I739" s="843"/>
      <c r="J739" s="843"/>
      <c r="K739" s="843"/>
    </row>
    <row r="740" spans="1:11" ht="13.15">
      <c r="A740" s="795"/>
      <c r="B740" s="795"/>
      <c r="C740" s="795"/>
      <c r="D740" s="822"/>
      <c r="G740" s="848"/>
      <c r="H740" s="843"/>
      <c r="I740" s="843"/>
      <c r="J740" s="843"/>
      <c r="K740" s="843"/>
    </row>
    <row r="741" spans="1:11" ht="13.7" customHeight="1">
      <c r="C741" s="795"/>
      <c r="D741" s="1947" t="s">
        <v>1195</v>
      </c>
      <c r="E741" s="1947"/>
      <c r="F741" s="1947"/>
      <c r="G741" s="848"/>
      <c r="H741" s="843"/>
      <c r="I741" s="843"/>
      <c r="J741" s="843"/>
      <c r="K741" s="843"/>
    </row>
    <row r="742" spans="1:11" ht="13.15">
      <c r="A742" s="795"/>
      <c r="B742" s="795"/>
      <c r="C742" s="795"/>
      <c r="D742" s="1890" t="s">
        <v>1196</v>
      </c>
      <c r="E742" s="1890"/>
      <c r="F742" s="1890"/>
      <c r="G742" s="848"/>
      <c r="H742" s="843"/>
      <c r="I742" s="843"/>
      <c r="J742" s="843"/>
      <c r="K742" s="843"/>
    </row>
    <row r="743" spans="1:11" ht="13.15">
      <c r="A743" s="795"/>
      <c r="B743" s="795"/>
      <c r="C743" s="795"/>
      <c r="G743" s="848"/>
      <c r="H743" s="843"/>
      <c r="I743" s="843"/>
      <c r="J743" s="843"/>
      <c r="K743" s="843"/>
    </row>
    <row r="744" spans="1:11" s="791" customFormat="1" ht="13.15">
      <c r="A744" s="797"/>
      <c r="B744" s="798" t="s">
        <v>2555</v>
      </c>
      <c r="C744" s="788"/>
      <c r="D744" s="1911" t="s">
        <v>1197</v>
      </c>
      <c r="E744" s="1911"/>
      <c r="F744" s="1911"/>
      <c r="G744" s="848"/>
      <c r="H744" s="846"/>
      <c r="I744" s="846"/>
      <c r="J744" s="846"/>
      <c r="K744" s="846"/>
    </row>
    <row r="745" spans="1:11" s="791" customFormat="1" ht="10.5" customHeight="1">
      <c r="A745" s="788"/>
      <c r="B745" s="788"/>
      <c r="C745" s="788"/>
      <c r="D745" s="1911"/>
      <c r="E745" s="1911"/>
      <c r="F745" s="1911"/>
      <c r="G745" s="848"/>
      <c r="H745" s="846"/>
      <c r="I745" s="846"/>
      <c r="J745" s="846"/>
      <c r="K745" s="846"/>
    </row>
    <row r="746" spans="1:11" s="791" customFormat="1">
      <c r="A746" s="788"/>
      <c r="B746" s="788"/>
      <c r="C746" s="788"/>
      <c r="D746" s="1911"/>
      <c r="E746" s="1911"/>
      <c r="F746" s="1911"/>
      <c r="G746" s="848"/>
      <c r="H746" s="846"/>
      <c r="I746" s="846"/>
      <c r="J746" s="846"/>
      <c r="K746" s="846"/>
    </row>
    <row r="747" spans="1:11">
      <c r="D747" s="1911"/>
      <c r="E747" s="1911"/>
      <c r="F747" s="1911"/>
      <c r="G747" s="848"/>
      <c r="H747" s="843"/>
      <c r="I747" s="843"/>
      <c r="J747" s="843"/>
      <c r="K747" s="843"/>
    </row>
    <row r="748" spans="1:11">
      <c r="A748" s="801"/>
      <c r="B748" s="801"/>
      <c r="C748" s="801"/>
      <c r="D748" s="1911"/>
      <c r="E748" s="1911"/>
      <c r="F748" s="1911"/>
      <c r="G748" s="849"/>
      <c r="H748" s="843"/>
      <c r="I748" s="843"/>
      <c r="J748" s="843"/>
      <c r="K748" s="843"/>
    </row>
    <row r="749" spans="1:11" ht="15.6" customHeight="1">
      <c r="A749" s="801"/>
      <c r="B749" s="801"/>
      <c r="C749" s="801"/>
      <c r="D749" s="1911"/>
      <c r="E749" s="1911"/>
      <c r="F749" s="1911"/>
      <c r="G749" s="849"/>
      <c r="H749" s="843"/>
      <c r="I749" s="843"/>
      <c r="J749" s="843"/>
      <c r="K749" s="843"/>
    </row>
    <row r="750" spans="1:11">
      <c r="A750" s="801"/>
      <c r="B750" s="801"/>
      <c r="C750" s="801"/>
      <c r="D750" s="838"/>
      <c r="E750" s="850"/>
      <c r="F750" s="850"/>
      <c r="G750" s="849"/>
      <c r="H750" s="843"/>
      <c r="I750" s="843"/>
      <c r="J750" s="843"/>
      <c r="K750" s="843"/>
    </row>
    <row r="751" spans="1:11" s="854" customFormat="1" ht="13.15">
      <c r="A751" s="851"/>
      <c r="B751" s="798" t="s">
        <v>2555</v>
      </c>
      <c r="C751" s="852"/>
      <c r="D751" s="1868" t="s">
        <v>1465</v>
      </c>
      <c r="E751" s="1868"/>
      <c r="F751" s="1868"/>
      <c r="G751" s="853"/>
    </row>
    <row r="752" spans="1:11" s="854" customFormat="1">
      <c r="A752" s="852"/>
      <c r="B752" s="852"/>
      <c r="C752" s="852"/>
      <c r="D752" s="1868"/>
      <c r="E752" s="1868"/>
      <c r="F752" s="1868"/>
      <c r="G752" s="853"/>
    </row>
    <row r="753" spans="1:11" s="854" customFormat="1">
      <c r="A753" s="852"/>
      <c r="B753" s="852"/>
      <c r="C753" s="852"/>
      <c r="D753" s="1868"/>
      <c r="E753" s="1868"/>
      <c r="F753" s="1868"/>
      <c r="G753" s="853"/>
    </row>
    <row r="754" spans="1:11" s="854" customFormat="1">
      <c r="A754" s="852"/>
      <c r="B754" s="852"/>
      <c r="C754" s="852"/>
      <c r="D754" s="1868"/>
      <c r="E754" s="1868"/>
      <c r="F754" s="1868"/>
      <c r="G754" s="853"/>
    </row>
    <row r="755" spans="1:11" s="854" customFormat="1">
      <c r="A755" s="852"/>
      <c r="B755" s="852"/>
      <c r="C755" s="852"/>
      <c r="D755" s="838"/>
      <c r="E755" s="853"/>
      <c r="F755" s="853"/>
      <c r="G755" s="853"/>
    </row>
    <row r="756" spans="1:11" s="854" customFormat="1" ht="13.15">
      <c r="A756" s="797"/>
      <c r="B756" s="798" t="s">
        <v>2556</v>
      </c>
      <c r="C756" s="852"/>
      <c r="D756" s="1978" t="s">
        <v>1466</v>
      </c>
      <c r="E756" s="1978"/>
      <c r="F756" s="1978"/>
      <c r="G756" s="853"/>
    </row>
    <row r="757" spans="1:11" s="854" customFormat="1">
      <c r="A757" s="852"/>
      <c r="B757" s="852"/>
      <c r="C757" s="852"/>
      <c r="D757" s="1978"/>
      <c r="E757" s="1978"/>
      <c r="F757" s="1978"/>
      <c r="G757" s="853"/>
    </row>
    <row r="758" spans="1:11" s="854" customFormat="1">
      <c r="A758" s="852"/>
      <c r="B758" s="852"/>
      <c r="C758" s="852"/>
      <c r="D758" s="1978"/>
      <c r="E758" s="1978"/>
      <c r="F758" s="1978"/>
      <c r="G758" s="853"/>
    </row>
    <row r="759" spans="1:11">
      <c r="A759" s="801"/>
      <c r="B759" s="801"/>
      <c r="C759" s="801"/>
      <c r="D759" s="838"/>
      <c r="E759" s="850"/>
      <c r="F759" s="850"/>
      <c r="G759" s="849"/>
      <c r="H759" s="843"/>
      <c r="I759" s="843"/>
      <c r="J759" s="843"/>
      <c r="K759" s="843"/>
    </row>
    <row r="760" spans="1:11" ht="13.15">
      <c r="A760" s="797"/>
      <c r="B760" s="798" t="s">
        <v>2556</v>
      </c>
      <c r="C760" s="801"/>
      <c r="D760" s="1868" t="s">
        <v>1408</v>
      </c>
      <c r="E760" s="1868"/>
      <c r="F760" s="1868"/>
      <c r="G760" s="849"/>
      <c r="H760" s="843"/>
      <c r="I760" s="843"/>
      <c r="J760" s="843"/>
      <c r="K760" s="843"/>
    </row>
    <row r="761" spans="1:11">
      <c r="A761" s="801"/>
      <c r="B761" s="801"/>
      <c r="C761" s="801"/>
      <c r="D761" s="1868"/>
      <c r="E761" s="1868"/>
      <c r="F761" s="1868"/>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2556</v>
      </c>
      <c r="C763" s="801"/>
      <c r="D763" s="1868" t="s">
        <v>1430</v>
      </c>
      <c r="E763" s="1868"/>
      <c r="F763" s="1868"/>
      <c r="G763" s="849"/>
      <c r="H763" s="843"/>
      <c r="I763" s="843"/>
      <c r="J763" s="843"/>
      <c r="K763" s="843"/>
    </row>
    <row r="764" spans="1:11">
      <c r="A764" s="801"/>
      <c r="B764" s="801"/>
      <c r="C764" s="801"/>
      <c r="D764" s="1868"/>
      <c r="E764" s="1868"/>
      <c r="F764" s="1868"/>
      <c r="G764" s="849"/>
      <c r="H764" s="843"/>
      <c r="I764" s="843"/>
      <c r="J764" s="843"/>
      <c r="K764" s="843"/>
    </row>
    <row r="765" spans="1:11">
      <c r="A765" s="801"/>
      <c r="B765" s="801"/>
      <c r="C765" s="801"/>
      <c r="D765" s="1868"/>
      <c r="E765" s="1868"/>
      <c r="F765" s="1868"/>
      <c r="G765" s="849"/>
      <c r="H765" s="843"/>
      <c r="I765" s="843"/>
      <c r="J765" s="843"/>
      <c r="K765" s="843"/>
    </row>
    <row r="766" spans="1:11">
      <c r="A766" s="801"/>
      <c r="B766" s="801"/>
      <c r="C766" s="801"/>
      <c r="D766" s="781"/>
      <c r="E766" s="781"/>
      <c r="F766" s="781"/>
      <c r="G766" s="849"/>
      <c r="H766" s="843"/>
      <c r="I766" s="843"/>
      <c r="J766" s="843"/>
      <c r="K766" s="843"/>
    </row>
    <row r="767" spans="1:11" ht="13.15">
      <c r="A767" s="1959" t="s">
        <v>2380</v>
      </c>
      <c r="B767" s="1959"/>
      <c r="C767" s="1959"/>
      <c r="D767" s="1959"/>
      <c r="E767" s="1959"/>
      <c r="F767" s="1959"/>
      <c r="G767" s="1959"/>
    </row>
    <row r="768" spans="1:11" ht="13.15">
      <c r="A768" s="93"/>
      <c r="B768" s="93"/>
      <c r="C768" s="1738"/>
      <c r="D768" s="155"/>
      <c r="E768" s="155"/>
      <c r="F768" s="155"/>
      <c r="G768" s="686"/>
    </row>
    <row r="769" spans="1:7" ht="13.15">
      <c r="A769" s="93"/>
      <c r="B769" s="93"/>
      <c r="C769" s="1738"/>
      <c r="D769" s="1960" t="s">
        <v>2447</v>
      </c>
      <c r="E769" s="1960"/>
      <c r="F769" s="1960"/>
      <c r="G769" s="686"/>
    </row>
    <row r="770" spans="1:7" ht="13.15">
      <c r="A770" s="93"/>
      <c r="B770" s="93"/>
      <c r="C770" s="1738"/>
      <c r="D770" s="1961" t="s">
        <v>2283</v>
      </c>
      <c r="E770" s="1961"/>
      <c r="F770" s="1961"/>
      <c r="G770" s="686"/>
    </row>
    <row r="771" spans="1:7" ht="13.15">
      <c r="A771" s="93"/>
      <c r="B771" s="93"/>
      <c r="C771" s="1738"/>
      <c r="D771" s="733"/>
      <c r="E771" s="733"/>
      <c r="F771" s="733"/>
      <c r="G771" s="686"/>
    </row>
    <row r="772" spans="1:7" ht="13.15">
      <c r="A772" s="93"/>
      <c r="B772" s="798" t="s">
        <v>2555</v>
      </c>
      <c r="C772" s="1738"/>
      <c r="D772" s="1895" t="s">
        <v>2284</v>
      </c>
      <c r="E772" s="1895"/>
      <c r="F772" s="1895"/>
      <c r="G772" s="686"/>
    </row>
    <row r="773" spans="1:7" ht="13.15">
      <c r="A773" s="93"/>
      <c r="B773" s="93"/>
      <c r="C773" s="1738"/>
      <c r="D773" s="1895"/>
      <c r="E773" s="1895"/>
      <c r="F773" s="1895"/>
      <c r="G773" s="686"/>
    </row>
    <row r="774" spans="1:7" ht="13.15">
      <c r="A774" s="720"/>
      <c r="B774" s="720"/>
      <c r="C774" s="313"/>
      <c r="D774" s="1895"/>
      <c r="E774" s="1895"/>
      <c r="F774" s="1895"/>
      <c r="G774" s="1739"/>
    </row>
    <row r="775" spans="1:7" ht="13.15">
      <c r="A775" s="1732"/>
      <c r="B775" s="1732"/>
      <c r="C775" s="1740"/>
      <c r="D775" s="1715"/>
      <c r="E775" s="686"/>
      <c r="F775" s="686"/>
      <c r="G775" s="686"/>
    </row>
    <row r="776" spans="1:7" ht="13.15">
      <c r="A776" s="266"/>
      <c r="B776" s="798" t="s">
        <v>2556</v>
      </c>
      <c r="C776" s="1741"/>
      <c r="D776" s="1895" t="s">
        <v>2285</v>
      </c>
      <c r="E776" s="1895"/>
      <c r="F776" s="1895"/>
      <c r="G776" s="686"/>
    </row>
    <row r="777" spans="1:7" ht="13.15">
      <c r="A777" s="1742"/>
      <c r="B777" s="1742"/>
      <c r="C777" s="1743"/>
      <c r="D777" s="1895"/>
      <c r="E777" s="1895"/>
      <c r="F777" s="1895"/>
      <c r="G777" s="686"/>
    </row>
    <row r="778" spans="1:7" ht="13.15">
      <c r="A778" s="266"/>
      <c r="B778" s="266"/>
      <c r="C778" s="1741"/>
      <c r="D778" s="1895"/>
      <c r="E778" s="1895"/>
      <c r="F778" s="1895"/>
      <c r="G778" s="686"/>
    </row>
    <row r="779" spans="1:7" ht="13.15">
      <c r="A779" s="720"/>
      <c r="B779" s="720"/>
      <c r="C779" s="313"/>
      <c r="D779" s="6"/>
      <c r="E779" s="1744"/>
      <c r="F779" s="1744"/>
      <c r="G779" s="1745"/>
    </row>
    <row r="780" spans="1:7" ht="13.15">
      <c r="A780" s="714"/>
      <c r="B780" s="798" t="s">
        <v>2556</v>
      </c>
      <c r="C780" s="1746"/>
      <c r="D780" s="1895" t="s">
        <v>2286</v>
      </c>
      <c r="E780" s="1895"/>
      <c r="F780" s="1895"/>
      <c r="G780" s="1745"/>
    </row>
    <row r="781" spans="1:7" ht="13.15">
      <c r="A781" s="714"/>
      <c r="B781" s="714"/>
      <c r="C781" s="1746"/>
      <c r="D781" s="1895"/>
      <c r="E781" s="1895"/>
      <c r="F781" s="1895"/>
      <c r="G781" s="1745"/>
    </row>
    <row r="782" spans="1:7" ht="13.15">
      <c r="A782" s="714"/>
      <c r="B782" s="714"/>
      <c r="C782" s="1746"/>
      <c r="D782" s="1895"/>
      <c r="E782" s="1895"/>
      <c r="F782" s="1895"/>
      <c r="G782" s="1745"/>
    </row>
    <row r="783" spans="1:7" ht="13.15">
      <c r="A783" s="714"/>
      <c r="B783" s="714"/>
      <c r="C783" s="1746"/>
      <c r="D783" s="1712"/>
      <c r="E783" s="6"/>
      <c r="F783" s="6"/>
      <c r="G783" s="1745"/>
    </row>
    <row r="784" spans="1:7" ht="13.15">
      <c r="A784" s="714"/>
      <c r="B784" s="798" t="s">
        <v>2556</v>
      </c>
      <c r="C784" s="1746"/>
      <c r="D784" s="1895" t="s">
        <v>2287</v>
      </c>
      <c r="E784" s="1895"/>
      <c r="F784" s="1895"/>
      <c r="G784" s="1745"/>
    </row>
    <row r="785" spans="1:7" ht="13.15">
      <c r="A785" s="714"/>
      <c r="B785" s="714"/>
      <c r="C785" s="1746"/>
      <c r="D785" s="1895"/>
      <c r="E785" s="1895"/>
      <c r="F785" s="1895"/>
      <c r="G785" s="1745"/>
    </row>
    <row r="786" spans="1:7" ht="13.15">
      <c r="A786" s="714"/>
      <c r="B786" s="714"/>
      <c r="C786" s="1746"/>
      <c r="D786" s="1895"/>
      <c r="E786" s="1895"/>
      <c r="F786" s="1895"/>
      <c r="G786" s="1745"/>
    </row>
    <row r="787" spans="1:7" ht="13.15">
      <c r="A787" s="714"/>
      <c r="B787" s="714"/>
      <c r="C787" s="1746"/>
      <c r="D787" s="1895"/>
      <c r="E787" s="1895"/>
      <c r="F787" s="1895"/>
      <c r="G787" s="1745"/>
    </row>
    <row r="788" spans="1:7" ht="13.15">
      <c r="A788" s="714"/>
      <c r="B788" s="714"/>
      <c r="C788" s="1746"/>
      <c r="D788" s="1895"/>
      <c r="E788" s="1895"/>
      <c r="F788" s="1895"/>
      <c r="G788" s="1745"/>
    </row>
    <row r="789" spans="1:7" ht="13.15">
      <c r="A789" s="714"/>
      <c r="B789" s="714"/>
      <c r="C789" s="1746"/>
      <c r="D789" s="1895"/>
      <c r="E789" s="1895"/>
      <c r="F789" s="1895"/>
      <c r="G789" s="1745"/>
    </row>
    <row r="790" spans="1:7" ht="13.15">
      <c r="A790" s="714"/>
      <c r="B790" s="714"/>
      <c r="C790" s="1746"/>
      <c r="D790" s="1895" t="s">
        <v>2381</v>
      </c>
      <c r="E790" s="1895"/>
      <c r="F790" s="1895"/>
      <c r="G790" s="1745"/>
    </row>
    <row r="791" spans="1:7" ht="13.15">
      <c r="A791" s="714"/>
      <c r="B791" s="714"/>
      <c r="C791" s="1746"/>
      <c r="D791" s="1895"/>
      <c r="E791" s="1895"/>
      <c r="F791" s="1895"/>
      <c r="G791" s="1745"/>
    </row>
    <row r="792" spans="1:7" ht="13.15">
      <c r="A792" s="714"/>
      <c r="B792" s="714"/>
      <c r="C792" s="1746"/>
      <c r="D792" s="1895"/>
      <c r="E792" s="1895"/>
      <c r="F792" s="1895"/>
      <c r="G792" s="1745"/>
    </row>
    <row r="793" spans="1:7" ht="13.15">
      <c r="A793" s="714"/>
      <c r="B793" s="556"/>
      <c r="C793" s="1746"/>
      <c r="D793" s="1747"/>
      <c r="E793" s="1747"/>
      <c r="F793" s="1747"/>
      <c r="G793" s="1745"/>
    </row>
    <row r="794" spans="1:7" ht="13.15">
      <c r="A794" s="714"/>
      <c r="B794" s="798" t="s">
        <v>2556</v>
      </c>
      <c r="C794" s="1746"/>
      <c r="D794" s="1895" t="s">
        <v>2288</v>
      </c>
      <c r="E794" s="1895"/>
      <c r="F794" s="1895"/>
      <c r="G794" s="1745"/>
    </row>
    <row r="795" spans="1:7" ht="13.15">
      <c r="A795" s="714"/>
      <c r="B795" s="714"/>
      <c r="C795" s="1746"/>
      <c r="D795" s="1895"/>
      <c r="E795" s="1895"/>
      <c r="F795" s="1895"/>
      <c r="G795" s="1745"/>
    </row>
    <row r="796" spans="1:7" ht="13.15">
      <c r="A796" s="714"/>
      <c r="B796" s="714"/>
      <c r="C796" s="1746"/>
      <c r="D796" s="1895"/>
      <c r="E796" s="1895"/>
      <c r="F796" s="1895"/>
      <c r="G796" s="1745"/>
    </row>
    <row r="797" spans="1:7" ht="13.15">
      <c r="A797" s="714"/>
      <c r="B797" s="714"/>
      <c r="C797" s="1746"/>
      <c r="D797" s="1895"/>
      <c r="E797" s="1895"/>
      <c r="F797" s="1895"/>
      <c r="G797" s="1745"/>
    </row>
    <row r="798" spans="1:7" ht="13.15">
      <c r="A798" s="714"/>
      <c r="B798" s="714"/>
      <c r="C798" s="1746"/>
      <c r="D798" s="1895"/>
      <c r="E798" s="1895"/>
      <c r="F798" s="1895"/>
      <c r="G798" s="1745"/>
    </row>
    <row r="799" spans="1:7" ht="13.15">
      <c r="A799" s="714"/>
      <c r="B799" s="714"/>
      <c r="C799" s="1746"/>
      <c r="D799" s="1895"/>
      <c r="E799" s="1895"/>
      <c r="F799" s="1895"/>
      <c r="G799" s="1745"/>
    </row>
    <row r="800" spans="1:7" ht="13.15">
      <c r="A800" s="714"/>
      <c r="B800" s="714"/>
      <c r="C800" s="1746"/>
      <c r="D800" s="1723"/>
      <c r="E800" s="1723"/>
      <c r="F800" s="1723"/>
      <c r="G800" s="1745"/>
    </row>
    <row r="801" spans="1:7" ht="13.15">
      <c r="A801" s="714"/>
      <c r="B801" s="798" t="s">
        <v>2556</v>
      </c>
      <c r="C801" s="1746"/>
      <c r="D801" s="1895" t="s">
        <v>2289</v>
      </c>
      <c r="E801" s="1895"/>
      <c r="F801" s="1895"/>
      <c r="G801" s="1745"/>
    </row>
    <row r="802" spans="1:7" ht="13.15">
      <c r="A802" s="714"/>
      <c r="B802" s="714"/>
      <c r="C802" s="1746"/>
      <c r="D802" s="1895"/>
      <c r="E802" s="1895"/>
      <c r="F802" s="1895"/>
      <c r="G802" s="1745"/>
    </row>
    <row r="803" spans="1:7" ht="13.15">
      <c r="A803" s="714"/>
      <c r="B803" s="714"/>
      <c r="C803" s="1746"/>
      <c r="D803" s="1895"/>
      <c r="E803" s="1895"/>
      <c r="F803" s="1895"/>
      <c r="G803" s="1745"/>
    </row>
    <row r="804" spans="1:7" ht="13.15">
      <c r="A804" s="714"/>
      <c r="B804" s="714"/>
      <c r="C804" s="1746"/>
      <c r="D804" s="1895"/>
      <c r="E804" s="1895"/>
      <c r="F804" s="1895"/>
      <c r="G804" s="1745"/>
    </row>
    <row r="805" spans="1:7" ht="13.15">
      <c r="A805" s="714"/>
      <c r="B805" s="714"/>
      <c r="C805" s="1746"/>
      <c r="D805" s="1895"/>
      <c r="E805" s="1895"/>
      <c r="F805" s="1895"/>
      <c r="G805" s="1745"/>
    </row>
    <row r="806" spans="1:7" ht="13.15">
      <c r="A806" s="714"/>
      <c r="B806" s="714"/>
      <c r="C806" s="1746"/>
      <c r="D806" s="1895"/>
      <c r="E806" s="1895"/>
      <c r="F806" s="1895"/>
      <c r="G806" s="1745"/>
    </row>
    <row r="807" spans="1:7" ht="13.15">
      <c r="A807" s="714"/>
      <c r="B807" s="714"/>
      <c r="C807" s="1746"/>
      <c r="D807" s="1723"/>
      <c r="E807" s="1723"/>
      <c r="F807" s="1723"/>
      <c r="G807" s="1745"/>
    </row>
    <row r="808" spans="1:7" ht="13.15">
      <c r="A808" s="714"/>
      <c r="B808" s="798" t="s">
        <v>2556</v>
      </c>
      <c r="C808" s="1746"/>
      <c r="D808" s="1908" t="s">
        <v>2290</v>
      </c>
      <c r="E808" s="1908"/>
      <c r="F808" s="1908"/>
      <c r="G808" s="1745"/>
    </row>
    <row r="809" spans="1:7" ht="13.15">
      <c r="A809" s="714"/>
      <c r="B809" s="714"/>
      <c r="C809" s="1746"/>
      <c r="D809" s="1908"/>
      <c r="E809" s="1908"/>
      <c r="F809" s="1908"/>
      <c r="G809" s="1745"/>
    </row>
    <row r="810" spans="1:7" ht="13.15">
      <c r="A810" s="1731"/>
      <c r="B810" s="1731"/>
      <c r="C810" s="1746"/>
      <c r="D810" s="1908"/>
      <c r="E810" s="1908"/>
      <c r="F810" s="1908"/>
      <c r="G810" s="1745"/>
    </row>
    <row r="811" spans="1:7" ht="13.15">
      <c r="A811" s="714"/>
      <c r="B811" s="1731"/>
      <c r="C811" s="1746"/>
      <c r="D811" s="1908"/>
      <c r="E811" s="1908"/>
      <c r="F811" s="1908"/>
      <c r="G811" s="1745"/>
    </row>
    <row r="812" spans="1:7" ht="12.75" customHeight="1">
      <c r="A812" s="714"/>
      <c r="B812" s="1731"/>
      <c r="C812" s="1746"/>
      <c r="D812" s="1908"/>
      <c r="E812" s="1908"/>
      <c r="F812" s="1908"/>
      <c r="G812" s="1745"/>
    </row>
    <row r="813" spans="1:7" ht="12.75" customHeight="1">
      <c r="A813" s="714"/>
      <c r="B813" s="1731"/>
      <c r="C813" s="1746"/>
      <c r="D813" s="1908"/>
      <c r="E813" s="1908"/>
      <c r="F813" s="1908"/>
      <c r="G813" s="1745"/>
    </row>
    <row r="814" spans="1:7" ht="12.75" customHeight="1">
      <c r="A814" s="1731"/>
      <c r="B814" s="1731"/>
      <c r="C814" s="1746"/>
      <c r="D814" s="1744"/>
      <c r="E814" s="6"/>
      <c r="F814" s="6"/>
      <c r="G814" s="1745"/>
    </row>
    <row r="815" spans="1:7" ht="12.75" customHeight="1">
      <c r="A815" s="1885" t="s">
        <v>2291</v>
      </c>
      <c r="B815" s="1885"/>
      <c r="C815" s="1885"/>
      <c r="D815" s="1885"/>
      <c r="E815" s="1885"/>
      <c r="F815" s="1885"/>
      <c r="G815" s="1885"/>
    </row>
    <row r="816" spans="1:7" ht="12.75" customHeight="1">
      <c r="A816" s="1720"/>
      <c r="B816" s="1720"/>
      <c r="C816" s="1746"/>
      <c r="D816" s="1744"/>
      <c r="E816" s="1744"/>
      <c r="F816" s="1744"/>
      <c r="G816" s="1745"/>
    </row>
    <row r="817" spans="1:7" ht="12.75" customHeight="1">
      <c r="A817" s="714"/>
      <c r="B817" s="714"/>
      <c r="C817" s="556"/>
      <c r="D817" s="1892" t="s">
        <v>2382</v>
      </c>
      <c r="E817" s="1892"/>
      <c r="F817" s="1892"/>
      <c r="G817" s="678"/>
    </row>
    <row r="818" spans="1:7" ht="14.25" customHeight="1">
      <c r="A818" s="714"/>
      <c r="B818" s="714"/>
      <c r="C818" s="556"/>
      <c r="D818" s="1850" t="s">
        <v>2292</v>
      </c>
      <c r="E818" s="1850"/>
      <c r="F818" s="1850"/>
      <c r="G818" s="678"/>
    </row>
    <row r="819" spans="1:7" ht="12.75" customHeight="1">
      <c r="A819" s="714"/>
      <c r="B819" s="714"/>
      <c r="C819" s="556"/>
      <c r="D819" s="1706"/>
      <c r="E819" s="1706"/>
      <c r="F819" s="1706"/>
      <c r="G819" s="678"/>
    </row>
    <row r="820" spans="1:7" ht="12.75" customHeight="1">
      <c r="A820" s="1748"/>
      <c r="B820" s="798" t="s">
        <v>2555</v>
      </c>
      <c r="C820" s="1746"/>
      <c r="D820" s="1850" t="s">
        <v>2293</v>
      </c>
      <c r="E820" s="1850"/>
      <c r="F820" s="1850"/>
      <c r="G820" s="678"/>
    </row>
    <row r="821" spans="1:7" ht="14.25" customHeight="1">
      <c r="A821" s="1731"/>
      <c r="B821" s="1731"/>
      <c r="C821" s="1746"/>
      <c r="D821" s="5" t="s">
        <v>2269</v>
      </c>
      <c r="E821" s="1854" t="s">
        <v>2294</v>
      </c>
      <c r="F821" s="1854"/>
      <c r="G821" s="678"/>
    </row>
    <row r="822" spans="1:7" ht="12.75" customHeight="1">
      <c r="A822" s="1731"/>
      <c r="B822" s="1731"/>
      <c r="C822" s="1746"/>
      <c r="D822" s="1749"/>
      <c r="E822" s="6"/>
      <c r="F822" s="6"/>
      <c r="G822" s="678"/>
    </row>
    <row r="823" spans="1:7" ht="14.25" hidden="1" customHeight="1">
      <c r="A823" s="1731"/>
      <c r="B823" s="798" t="s">
        <v>318</v>
      </c>
      <c r="C823" s="1746"/>
      <c r="D823" s="1981" t="s">
        <v>2295</v>
      </c>
      <c r="E823" s="1981"/>
      <c r="F823" s="1981"/>
      <c r="G823" s="678"/>
    </row>
    <row r="824" spans="1:7" ht="12.75" hidden="1" customHeight="1">
      <c r="A824" s="1731"/>
      <c r="B824" s="1731"/>
      <c r="C824" s="1746"/>
      <c r="D824" s="1981"/>
      <c r="E824" s="1981"/>
      <c r="F824" s="1981"/>
      <c r="G824" s="678"/>
    </row>
    <row r="825" spans="1:7" ht="12.75" hidden="1" customHeight="1">
      <c r="A825" s="1731"/>
      <c r="B825" s="1731"/>
      <c r="C825" s="1746"/>
      <c r="D825" s="1981"/>
      <c r="E825" s="1981"/>
      <c r="F825" s="1981"/>
      <c r="G825" s="678"/>
    </row>
    <row r="826" spans="1:7" ht="12.75" hidden="1" customHeight="1">
      <c r="A826" s="1731"/>
      <c r="B826" s="1731"/>
      <c r="C826" s="1746"/>
      <c r="D826" s="1981"/>
      <c r="E826" s="1981"/>
      <c r="F826" s="1981"/>
      <c r="G826" s="678"/>
    </row>
    <row r="827" spans="1:7" ht="12.75" hidden="1" customHeight="1">
      <c r="A827" s="1731"/>
      <c r="B827" s="1731"/>
      <c r="C827" s="1746"/>
      <c r="D827" s="1981"/>
      <c r="E827" s="1981"/>
      <c r="F827" s="1981"/>
      <c r="G827" s="678"/>
    </row>
    <row r="828" spans="1:7" ht="12.75" hidden="1" customHeight="1">
      <c r="A828" s="1731"/>
      <c r="B828" s="1731"/>
      <c r="C828" s="1746"/>
      <c r="D828" s="1981"/>
      <c r="E828" s="1981"/>
      <c r="F828" s="1981"/>
      <c r="G828" s="678"/>
    </row>
    <row r="829" spans="1:7" ht="12.75" hidden="1" customHeight="1">
      <c r="A829" s="1731"/>
      <c r="B829" s="1731"/>
      <c r="C829" s="1746"/>
      <c r="D829" s="1981"/>
      <c r="E829" s="1981"/>
      <c r="F829" s="1981"/>
      <c r="G829" s="678"/>
    </row>
    <row r="830" spans="1:7" ht="12.75" hidden="1" customHeight="1">
      <c r="A830" s="1731"/>
      <c r="B830" s="1731"/>
      <c r="C830" s="1746"/>
      <c r="D830" s="1981"/>
      <c r="E830" s="1981"/>
      <c r="F830" s="1981"/>
      <c r="G830" s="678"/>
    </row>
    <row r="831" spans="1:7" ht="12.75" hidden="1" customHeight="1">
      <c r="A831" s="1731"/>
      <c r="B831" s="1731"/>
      <c r="C831" s="1746"/>
      <c r="D831" s="1981"/>
      <c r="E831" s="1981"/>
      <c r="F831" s="1981"/>
      <c r="G831" s="678"/>
    </row>
    <row r="832" spans="1:7" ht="12.75" hidden="1" customHeight="1">
      <c r="A832" s="1731"/>
      <c r="B832" s="1731"/>
      <c r="C832" s="1746"/>
      <c r="D832" s="1981"/>
      <c r="E832" s="1981"/>
      <c r="F832" s="1981"/>
      <c r="G832" s="678"/>
    </row>
    <row r="833" spans="1:7" ht="12.75" hidden="1" customHeight="1">
      <c r="A833" s="1731"/>
      <c r="B833" s="1731"/>
      <c r="C833" s="1746"/>
      <c r="D833" s="1749"/>
      <c r="E833" s="6"/>
      <c r="F833" s="6"/>
      <c r="G833" s="678"/>
    </row>
    <row r="834" spans="1:7" ht="12.75" customHeight="1">
      <c r="A834" s="714"/>
      <c r="B834" s="798" t="s">
        <v>2555</v>
      </c>
      <c r="C834" s="1746"/>
      <c r="D834" s="1850" t="s">
        <v>2296</v>
      </c>
      <c r="E834" s="1850"/>
      <c r="F834" s="1850"/>
      <c r="G834" s="678"/>
    </row>
    <row r="835" spans="1:7" ht="12.75" customHeight="1">
      <c r="A835" s="714"/>
      <c r="B835" s="714"/>
      <c r="C835" s="1746"/>
      <c r="D835" s="1850"/>
      <c r="E835" s="1850"/>
      <c r="F835" s="1850"/>
      <c r="G835" s="678"/>
    </row>
    <row r="836" spans="1:7" ht="12.75" customHeight="1">
      <c r="A836" s="714"/>
      <c r="B836" s="714"/>
      <c r="C836" s="1746"/>
      <c r="D836" s="1850"/>
      <c r="E836" s="1850"/>
      <c r="F836" s="1850"/>
      <c r="G836" s="678"/>
    </row>
    <row r="837" spans="1:7" ht="12.75" customHeight="1">
      <c r="A837" s="403"/>
      <c r="B837" s="403"/>
      <c r="C837" s="1750"/>
      <c r="D837" s="1727"/>
      <c r="E837" s="678"/>
      <c r="F837" s="678"/>
      <c r="G837" s="678"/>
    </row>
    <row r="838" spans="1:7" ht="12.75" customHeight="1">
      <c r="A838" s="1751"/>
      <c r="B838" s="798" t="s">
        <v>2556</v>
      </c>
      <c r="C838" s="1750"/>
      <c r="D838" s="1982" t="s">
        <v>2297</v>
      </c>
      <c r="E838" s="1982"/>
      <c r="F838" s="1982"/>
      <c r="G838" s="678"/>
    </row>
    <row r="839" spans="1:7" ht="12.75" customHeight="1">
      <c r="A839" s="556"/>
      <c r="B839" s="1751"/>
      <c r="C839" s="1750"/>
      <c r="D839" s="1982"/>
      <c r="E839" s="1982"/>
      <c r="F839" s="1982"/>
      <c r="G839" s="678"/>
    </row>
    <row r="840" spans="1:7" ht="12.75" customHeight="1">
      <c r="A840" s="403"/>
      <c r="B840" s="556"/>
      <c r="C840" s="1750"/>
      <c r="D840" s="1852" t="s">
        <v>2298</v>
      </c>
      <c r="E840" s="1852"/>
      <c r="F840" s="1852"/>
      <c r="G840" s="678"/>
    </row>
    <row r="841" spans="1:7" ht="12.75" customHeight="1">
      <c r="A841" s="403"/>
      <c r="B841" s="403"/>
      <c r="C841" s="1750"/>
      <c r="D841" s="1852"/>
      <c r="E841" s="1852"/>
      <c r="F841" s="1852"/>
      <c r="G841" s="678"/>
    </row>
    <row r="842" spans="1:7" ht="12.75" customHeight="1">
      <c r="A842" s="403"/>
      <c r="B842" s="403"/>
      <c r="C842" s="1750"/>
      <c r="D842" s="1852"/>
      <c r="E842" s="1852"/>
      <c r="F842" s="1852"/>
      <c r="G842" s="678"/>
    </row>
    <row r="843" spans="1:7" ht="12.75" customHeight="1">
      <c r="A843" s="403"/>
      <c r="B843" s="403"/>
      <c r="C843" s="1750"/>
      <c r="D843" s="1852"/>
      <c r="E843" s="1852"/>
      <c r="F843" s="1852"/>
      <c r="G843" s="678"/>
    </row>
    <row r="844" spans="1:7" ht="12.75" customHeight="1">
      <c r="A844" s="403"/>
      <c r="B844" s="403"/>
      <c r="C844" s="1750"/>
      <c r="D844" s="1852"/>
      <c r="E844" s="1852"/>
      <c r="F844" s="1852"/>
      <c r="G844" s="678"/>
    </row>
    <row r="845" spans="1:7" ht="12.75" customHeight="1">
      <c r="A845" s="403"/>
      <c r="B845" s="403"/>
      <c r="C845" s="1750"/>
      <c r="D845" s="1852"/>
      <c r="E845" s="1852"/>
      <c r="F845" s="1852"/>
      <c r="G845" s="678"/>
    </row>
    <row r="846" spans="1:7" ht="12.75" customHeight="1">
      <c r="A846" s="403"/>
      <c r="B846" s="403"/>
      <c r="C846" s="1750"/>
      <c r="D846" s="1727"/>
      <c r="E846" s="678"/>
      <c r="F846" s="678"/>
      <c r="G846" s="678"/>
    </row>
    <row r="847" spans="1:7" ht="12.75" customHeight="1">
      <c r="A847" s="403"/>
      <c r="B847" s="798" t="s">
        <v>2556</v>
      </c>
      <c r="C847" s="1750"/>
      <c r="D847" s="1852" t="s">
        <v>2299</v>
      </c>
      <c r="E847" s="1852"/>
      <c r="F847" s="1852"/>
      <c r="G847" s="678"/>
    </row>
    <row r="848" spans="1:7" ht="12.75" customHeight="1">
      <c r="A848" s="403"/>
      <c r="B848" s="403"/>
      <c r="C848" s="1750"/>
      <c r="D848" s="1852" t="s">
        <v>2300</v>
      </c>
      <c r="E848" s="1852"/>
      <c r="F848" s="1852"/>
      <c r="G848" s="678"/>
    </row>
    <row r="849" spans="1:7" ht="12.75" customHeight="1">
      <c r="A849" s="403"/>
      <c r="B849" s="403"/>
      <c r="C849" s="1750"/>
      <c r="D849" s="183" t="s">
        <v>2266</v>
      </c>
      <c r="E849" s="1983" t="s">
        <v>2301</v>
      </c>
      <c r="F849" s="1983"/>
      <c r="G849" s="678"/>
    </row>
    <row r="850" spans="1:7" ht="12.75" customHeight="1">
      <c r="A850" s="403"/>
      <c r="B850" s="403"/>
      <c r="C850" s="1750"/>
      <c r="D850" s="1727"/>
      <c r="E850" s="678"/>
      <c r="F850" s="678"/>
      <c r="G850" s="678"/>
    </row>
    <row r="851" spans="1:7" ht="12.75" customHeight="1">
      <c r="A851" s="403"/>
      <c r="B851" s="798" t="s">
        <v>2556</v>
      </c>
      <c r="C851" s="1750"/>
      <c r="D851" s="1852" t="s">
        <v>2302</v>
      </c>
      <c r="E851" s="1852"/>
      <c r="F851" s="1852"/>
      <c r="G851" s="678"/>
    </row>
    <row r="852" spans="1:7" ht="12.75" customHeight="1">
      <c r="A852" s="403"/>
      <c r="B852" s="403"/>
      <c r="C852" s="1750"/>
      <c r="D852" s="1852"/>
      <c r="E852" s="1852"/>
      <c r="F852" s="1852"/>
      <c r="G852" s="678"/>
    </row>
    <row r="853" spans="1:7" ht="12.75" customHeight="1">
      <c r="A853" s="403"/>
      <c r="B853" s="403"/>
      <c r="C853" s="1750"/>
      <c r="D853" s="1852"/>
      <c r="E853" s="1852"/>
      <c r="F853" s="1852"/>
      <c r="G853" s="678"/>
    </row>
    <row r="854" spans="1:7" ht="12.75" customHeight="1">
      <c r="A854" s="403"/>
      <c r="B854" s="403"/>
      <c r="C854" s="1750"/>
      <c r="D854" s="1852"/>
      <c r="E854" s="1852"/>
      <c r="F854" s="1852"/>
      <c r="G854" s="678"/>
    </row>
    <row r="855" spans="1:7" ht="12.75" customHeight="1">
      <c r="A855" s="1720"/>
      <c r="B855" s="1720"/>
      <c r="C855" s="1752"/>
      <c r="D855" s="1712"/>
      <c r="E855" s="6"/>
      <c r="F855" s="6"/>
      <c r="G855" s="678"/>
    </row>
    <row r="856" spans="1:7" ht="12.75" customHeight="1">
      <c r="A856" s="1726" t="s">
        <v>2303</v>
      </c>
      <c r="B856" s="1726"/>
      <c r="C856" s="1753"/>
      <c r="D856" s="1753"/>
      <c r="E856" s="1753"/>
      <c r="F856" s="1753"/>
      <c r="G856" s="1754"/>
    </row>
    <row r="857" spans="1:7" ht="12.75" customHeight="1">
      <c r="A857" s="1720"/>
      <c r="B857" s="1720"/>
      <c r="C857" s="1752"/>
      <c r="D857" s="1755"/>
      <c r="E857" s="6"/>
      <c r="F857" s="6"/>
      <c r="G857" s="678"/>
    </row>
    <row r="858" spans="1:7" ht="12.75" customHeight="1">
      <c r="A858" s="1748"/>
      <c r="B858" s="1748"/>
      <c r="C858" s="313"/>
      <c r="D858" s="1874" t="s">
        <v>2383</v>
      </c>
      <c r="E858" s="1874"/>
      <c r="F858" s="1874"/>
      <c r="G858" s="1745"/>
    </row>
    <row r="859" spans="1:7" ht="12.75" customHeight="1">
      <c r="A859" s="1748"/>
      <c r="B859" s="1748"/>
      <c r="C859" s="313"/>
      <c r="D859" s="1984" t="s">
        <v>2304</v>
      </c>
      <c r="E859" s="1984"/>
      <c r="F859" s="1984"/>
      <c r="G859" s="1745"/>
    </row>
    <row r="860" spans="1:7" ht="12.75" customHeight="1">
      <c r="A860" s="1748"/>
      <c r="B860" s="1748"/>
      <c r="C860" s="313"/>
      <c r="D860" s="1756"/>
      <c r="E860" s="1756"/>
      <c r="F860" s="1756"/>
      <c r="G860" s="1745"/>
    </row>
    <row r="861" spans="1:7" ht="12.75" customHeight="1">
      <c r="A861" s="714"/>
      <c r="B861" s="798" t="s">
        <v>2555</v>
      </c>
      <c r="C861" s="556"/>
      <c r="D861" s="1875" t="s">
        <v>2305</v>
      </c>
      <c r="E861" s="1875"/>
      <c r="F861" s="1875"/>
      <c r="G861" s="1745"/>
    </row>
    <row r="862" spans="1:7" ht="12.75" customHeight="1">
      <c r="A862" s="1748"/>
      <c r="B862" s="1748"/>
      <c r="C862" s="556"/>
      <c r="D862" s="5" t="s">
        <v>2266</v>
      </c>
      <c r="E862" s="1986" t="s">
        <v>2301</v>
      </c>
      <c r="F862" s="1986"/>
      <c r="G862" s="1745"/>
    </row>
    <row r="863" spans="1:7" ht="12.75" customHeight="1">
      <c r="A863" s="1748"/>
      <c r="B863" s="1748"/>
      <c r="C863" s="556"/>
      <c r="D863" s="1712"/>
      <c r="E863" s="1744"/>
      <c r="F863" s="1744"/>
      <c r="G863" s="1745"/>
    </row>
    <row r="864" spans="1:7" ht="12.75" customHeight="1">
      <c r="A864" s="714"/>
      <c r="B864" s="798" t="s">
        <v>2555</v>
      </c>
      <c r="C864" s="556"/>
      <c r="D864" s="1850" t="s">
        <v>2306</v>
      </c>
      <c r="E864" s="1924"/>
      <c r="F864" s="1924"/>
      <c r="G864" s="678"/>
    </row>
    <row r="865" spans="1:7" ht="12.75" customHeight="1">
      <c r="A865" s="1748"/>
      <c r="B865" s="1748"/>
      <c r="C865" s="556"/>
      <c r="D865" s="1924"/>
      <c r="E865" s="1924"/>
      <c r="F865" s="1924"/>
      <c r="G865" s="678"/>
    </row>
    <row r="866" spans="1:7" ht="12.75" customHeight="1">
      <c r="A866" s="1748"/>
      <c r="B866" s="1748"/>
      <c r="C866" s="556"/>
      <c r="D866" s="1712"/>
      <c r="E866" s="6"/>
      <c r="F866" s="6"/>
      <c r="G866" s="678"/>
    </row>
    <row r="867" spans="1:7" ht="12.75" customHeight="1">
      <c r="A867" s="556"/>
      <c r="B867" s="798" t="s">
        <v>2556</v>
      </c>
      <c r="C867" s="557"/>
      <c r="D867" s="1987" t="s">
        <v>2307</v>
      </c>
      <c r="E867" s="1987"/>
      <c r="F867" s="1987"/>
      <c r="G867" s="1745"/>
    </row>
    <row r="868" spans="1:7" ht="12.75" customHeight="1">
      <c r="A868" s="556"/>
      <c r="B868" s="1757"/>
      <c r="C868" s="557"/>
      <c r="D868" s="1987"/>
      <c r="E868" s="1987"/>
      <c r="F868" s="1987"/>
      <c r="G868" s="1745"/>
    </row>
    <row r="869" spans="1:7" ht="12.75" customHeight="1">
      <c r="A869" s="714"/>
      <c r="B869" s="677"/>
      <c r="C869" s="556"/>
      <c r="D869" s="1852" t="s">
        <v>2298</v>
      </c>
      <c r="E869" s="1852"/>
      <c r="F869" s="1852"/>
      <c r="G869" s="1745"/>
    </row>
    <row r="870" spans="1:7" ht="12.75" customHeight="1">
      <c r="A870" s="714"/>
      <c r="B870" s="714"/>
      <c r="C870" s="556"/>
      <c r="D870" s="1852"/>
      <c r="E870" s="1852"/>
      <c r="F870" s="1852"/>
      <c r="G870" s="1745"/>
    </row>
    <row r="871" spans="1:7" ht="12.75" customHeight="1">
      <c r="A871" s="714"/>
      <c r="B871" s="714"/>
      <c r="C871" s="556"/>
      <c r="D871" s="1852"/>
      <c r="E871" s="1852"/>
      <c r="F871" s="1852"/>
      <c r="G871" s="1745"/>
    </row>
    <row r="872" spans="1:7" ht="12.75" customHeight="1">
      <c r="A872" s="714"/>
      <c r="B872" s="714"/>
      <c r="C872" s="556"/>
      <c r="D872" s="1852"/>
      <c r="E872" s="1852"/>
      <c r="F872" s="1852"/>
      <c r="G872" s="1745"/>
    </row>
    <row r="873" spans="1:7" ht="12.75" customHeight="1">
      <c r="A873" s="714"/>
      <c r="B873" s="714"/>
      <c r="C873" s="556"/>
      <c r="D873" s="1852"/>
      <c r="E873" s="1852"/>
      <c r="F873" s="1852"/>
      <c r="G873" s="1745"/>
    </row>
    <row r="874" spans="1:7" ht="12.75" customHeight="1">
      <c r="A874" s="714"/>
      <c r="B874" s="714"/>
      <c r="C874" s="556"/>
      <c r="D874" s="1852"/>
      <c r="E874" s="1852"/>
      <c r="F874" s="1852"/>
      <c r="G874" s="1745"/>
    </row>
    <row r="875" spans="1:7" ht="12.75" customHeight="1">
      <c r="A875" s="714"/>
      <c r="B875" s="714"/>
      <c r="C875" s="556"/>
      <c r="D875" s="1712"/>
      <c r="E875" s="1744"/>
      <c r="F875" s="1744"/>
      <c r="G875" s="1745"/>
    </row>
    <row r="876" spans="1:7" ht="12.75" customHeight="1">
      <c r="A876" s="714"/>
      <c r="B876" s="798" t="s">
        <v>2556</v>
      </c>
      <c r="C876" s="556"/>
      <c r="D876" s="1879" t="s">
        <v>2299</v>
      </c>
      <c r="E876" s="1879"/>
      <c r="F876" s="1879"/>
      <c r="G876" s="1745"/>
    </row>
    <row r="877" spans="1:7" ht="12.75" customHeight="1">
      <c r="A877" s="714"/>
      <c r="B877" s="714"/>
      <c r="C877" s="556"/>
      <c r="D877" s="1879" t="s">
        <v>2300</v>
      </c>
      <c r="E877" s="1879"/>
      <c r="F877" s="1879"/>
      <c r="G877" s="1745"/>
    </row>
    <row r="878" spans="1:7" ht="12.75" customHeight="1">
      <c r="A878" s="714"/>
      <c r="B878" s="714"/>
      <c r="C878" s="556"/>
      <c r="D878" s="5" t="s">
        <v>1511</v>
      </c>
      <c r="E878" s="1988" t="s">
        <v>2301</v>
      </c>
      <c r="F878" s="1988"/>
      <c r="G878" s="1745"/>
    </row>
    <row r="879" spans="1:7" ht="12.75" customHeight="1">
      <c r="A879" s="714"/>
      <c r="B879" s="714"/>
      <c r="C879" s="556"/>
      <c r="D879" s="1712"/>
      <c r="E879" s="1744"/>
      <c r="F879" s="1744"/>
      <c r="G879" s="1745"/>
    </row>
    <row r="880" spans="1:7" ht="12.75" customHeight="1">
      <c r="A880" s="714"/>
      <c r="B880" s="798" t="s">
        <v>2556</v>
      </c>
      <c r="C880" s="556"/>
      <c r="D880" s="1850" t="s">
        <v>2302</v>
      </c>
      <c r="E880" s="1850"/>
      <c r="F880" s="1850"/>
      <c r="G880" s="1745"/>
    </row>
    <row r="881" spans="1:7" ht="12.75" customHeight="1">
      <c r="A881" s="714"/>
      <c r="B881" s="714"/>
      <c r="C881" s="556"/>
      <c r="D881" s="1850"/>
      <c r="E881" s="1850"/>
      <c r="F881" s="1850"/>
      <c r="G881" s="1745"/>
    </row>
    <row r="882" spans="1:7" ht="12.75" customHeight="1">
      <c r="A882" s="714"/>
      <c r="B882" s="714"/>
      <c r="C882" s="556"/>
      <c r="D882" s="1850"/>
      <c r="E882" s="1850"/>
      <c r="F882" s="1850"/>
      <c r="G882" s="1745"/>
    </row>
    <row r="883" spans="1:7" ht="12.75" customHeight="1">
      <c r="A883" s="714"/>
      <c r="B883" s="714"/>
      <c r="C883" s="556"/>
      <c r="D883" s="1850"/>
      <c r="E883" s="1850"/>
      <c r="F883" s="1850"/>
      <c r="G883" s="1745"/>
    </row>
    <row r="884" spans="1:7" ht="12.75" customHeight="1">
      <c r="A884" s="1713"/>
      <c r="B884" s="1713"/>
      <c r="C884" s="1746"/>
      <c r="D884" s="1744"/>
      <c r="E884" s="1744"/>
      <c r="F884" s="1744"/>
      <c r="G884" s="1745"/>
    </row>
    <row r="885" spans="1:7" ht="12.75" customHeight="1">
      <c r="A885" s="1885" t="s">
        <v>2384</v>
      </c>
      <c r="B885" s="1885"/>
      <c r="C885" s="1885"/>
      <c r="D885" s="1885"/>
      <c r="E885" s="1885"/>
      <c r="F885" s="1885"/>
      <c r="G885" s="1885"/>
    </row>
    <row r="886" spans="1:7" s="1789" customFormat="1" ht="12.75" customHeight="1">
      <c r="A886" s="93"/>
      <c r="B886" s="93"/>
      <c r="C886" s="93"/>
      <c r="D886" s="93"/>
      <c r="E886" s="93"/>
      <c r="F886" s="93"/>
      <c r="G886" s="93"/>
    </row>
    <row r="887" spans="1:7" s="1789" customFormat="1" ht="12.75" customHeight="1">
      <c r="A887" s="93"/>
      <c r="B887" s="93"/>
      <c r="C887" s="93"/>
      <c r="D887" s="1894" t="s">
        <v>2390</v>
      </c>
      <c r="E887" s="1894"/>
      <c r="F887" s="1894"/>
      <c r="G887" s="93"/>
    </row>
    <row r="888" spans="1:7" s="1789" customFormat="1" ht="12.75" customHeight="1">
      <c r="A888" s="93"/>
      <c r="B888" s="93"/>
      <c r="C888" s="93"/>
      <c r="D888" s="1722"/>
      <c r="E888" s="1722"/>
      <c r="F888" s="1722"/>
      <c r="G888" s="93"/>
    </row>
    <row r="889" spans="1:7" s="1789" customFormat="1" ht="12.75" customHeight="1">
      <c r="A889" s="93"/>
      <c r="B889" s="1792" t="s">
        <v>2555</v>
      </c>
      <c r="C889" s="93"/>
      <c r="D889" s="1728" t="s">
        <v>2391</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894" t="s">
        <v>2385</v>
      </c>
      <c r="E891" s="1894"/>
      <c r="F891" s="1894"/>
      <c r="G891" s="1745"/>
    </row>
    <row r="892" spans="1:7" ht="12.75" customHeight="1">
      <c r="A892" s="1720"/>
      <c r="B892" s="1720"/>
      <c r="C892" s="1752"/>
      <c r="D892" s="1875" t="s">
        <v>2308</v>
      </c>
      <c r="E892" s="1875"/>
      <c r="F892" s="1875"/>
      <c r="G892" s="1745"/>
    </row>
    <row r="893" spans="1:7" ht="12.75" customHeight="1">
      <c r="A893" s="1720"/>
      <c r="B893" s="1720"/>
      <c r="C893" s="1752"/>
      <c r="D893" s="6"/>
      <c r="E893" s="6"/>
      <c r="F893" s="1744"/>
      <c r="G893" s="1745"/>
    </row>
    <row r="894" spans="1:7" ht="12.75" customHeight="1">
      <c r="A894" s="403"/>
      <c r="B894" s="798" t="s">
        <v>2555</v>
      </c>
      <c r="C894" s="486"/>
      <c r="D894" s="1983" t="s">
        <v>2309</v>
      </c>
      <c r="E894" s="1983"/>
      <c r="F894" s="1983"/>
      <c r="G894" s="1745"/>
    </row>
    <row r="895" spans="1:7" ht="12.75" customHeight="1">
      <c r="A895" s="403"/>
      <c r="B895" s="403"/>
      <c r="C895" s="486"/>
      <c r="D895" s="1983"/>
      <c r="E895" s="1983"/>
      <c r="F895" s="1983"/>
      <c r="G895" s="1745"/>
    </row>
    <row r="896" spans="1:7" ht="12.75" customHeight="1">
      <c r="A896" s="403"/>
      <c r="B896" s="403"/>
      <c r="C896" s="486"/>
      <c r="D896" s="1983"/>
      <c r="E896" s="1983"/>
      <c r="F896" s="1983"/>
      <c r="G896" s="1745"/>
    </row>
    <row r="897" spans="1:7" ht="12.75" customHeight="1">
      <c r="A897" s="403"/>
      <c r="B897" s="403"/>
      <c r="C897" s="486"/>
      <c r="D897" s="1983"/>
      <c r="E897" s="1983"/>
      <c r="F897" s="1983"/>
      <c r="G897" s="1745"/>
    </row>
    <row r="898" spans="1:7" ht="12.75" customHeight="1">
      <c r="A898" s="487"/>
      <c r="B898" s="487"/>
      <c r="C898" s="486"/>
      <c r="D898" s="1983"/>
      <c r="E898" s="1983"/>
      <c r="F898" s="1983"/>
      <c r="G898" s="1745"/>
    </row>
    <row r="899" spans="1:7" ht="12.75" customHeight="1">
      <c r="A899" s="487"/>
      <c r="B899" s="487"/>
      <c r="C899" s="486"/>
      <c r="D899" s="1983"/>
      <c r="E899" s="1983"/>
      <c r="F899" s="1983"/>
      <c r="G899" s="1745"/>
    </row>
    <row r="900" spans="1:7" ht="12.75" customHeight="1">
      <c r="A900" s="487"/>
      <c r="B900" s="487"/>
      <c r="C900" s="486"/>
      <c r="D900" s="1983"/>
      <c r="E900" s="1983"/>
      <c r="F900" s="1983"/>
      <c r="G900" s="1745"/>
    </row>
    <row r="901" spans="1:7" ht="12.75" customHeight="1">
      <c r="A901" s="487"/>
      <c r="B901" s="487"/>
      <c r="C901" s="486"/>
      <c r="D901" s="183"/>
      <c r="E901" s="678"/>
      <c r="F901" s="1745"/>
      <c r="G901" s="1745"/>
    </row>
    <row r="902" spans="1:7" ht="12.75" customHeight="1">
      <c r="A902" s="1758"/>
      <c r="B902" s="798" t="s">
        <v>2556</v>
      </c>
      <c r="C902" s="1759"/>
      <c r="D902" s="1983" t="s">
        <v>2310</v>
      </c>
      <c r="E902" s="1983"/>
      <c r="F902" s="1983"/>
      <c r="G902" s="1760"/>
    </row>
    <row r="903" spans="1:7" ht="12.75" customHeight="1">
      <c r="A903" s="1758"/>
      <c r="B903" s="1758"/>
      <c r="C903" s="1759"/>
      <c r="D903" s="1983"/>
      <c r="E903" s="1983"/>
      <c r="F903" s="1983"/>
      <c r="G903" s="1760"/>
    </row>
    <row r="904" spans="1:7" ht="12.75" customHeight="1">
      <c r="A904" s="1758"/>
      <c r="B904" s="1758"/>
      <c r="C904" s="1759"/>
      <c r="D904" s="1983"/>
      <c r="E904" s="1983"/>
      <c r="F904" s="1983"/>
      <c r="G904" s="1760"/>
    </row>
    <row r="905" spans="1:7" ht="12.75" customHeight="1">
      <c r="A905" s="1758"/>
      <c r="B905" s="1758"/>
      <c r="C905" s="1759"/>
      <c r="D905" s="1983"/>
      <c r="E905" s="1983"/>
      <c r="F905" s="1983"/>
      <c r="G905" s="1760"/>
    </row>
    <row r="906" spans="1:7" ht="12.75" customHeight="1">
      <c r="A906" s="1758"/>
      <c r="B906" s="1758"/>
      <c r="C906" s="1759"/>
      <c r="D906" s="1983"/>
      <c r="E906" s="1983"/>
      <c r="F906" s="1983"/>
      <c r="G906" s="1760"/>
    </row>
    <row r="907" spans="1:7" ht="12.75" customHeight="1">
      <c r="A907" s="1758"/>
      <c r="B907" s="1758"/>
      <c r="C907" s="1759"/>
      <c r="D907" s="1983"/>
      <c r="E907" s="1983"/>
      <c r="F907" s="1983"/>
      <c r="G907" s="1760"/>
    </row>
    <row r="908" spans="1:7" ht="12.75" customHeight="1">
      <c r="A908" s="1758"/>
      <c r="B908" s="1758"/>
      <c r="C908" s="1759"/>
      <c r="D908" s="1983"/>
      <c r="E908" s="1983"/>
      <c r="F908" s="1983"/>
      <c r="G908" s="1760"/>
    </row>
    <row r="909" spans="1:7" ht="12.75" customHeight="1">
      <c r="A909" s="1758"/>
      <c r="B909" s="1758"/>
      <c r="C909" s="1759"/>
      <c r="D909" s="1983"/>
      <c r="E909" s="1983"/>
      <c r="F909" s="1983"/>
      <c r="G909" s="1760"/>
    </row>
    <row r="910" spans="1:7" ht="12.75" customHeight="1">
      <c r="A910" s="1758"/>
      <c r="B910" s="1758"/>
      <c r="C910" s="1759"/>
      <c r="D910" s="1983"/>
      <c r="E910" s="1983"/>
      <c r="F910" s="1983"/>
      <c r="G910" s="1760"/>
    </row>
    <row r="911" spans="1:7" ht="12.75" customHeight="1">
      <c r="A911" s="487"/>
      <c r="B911" s="487"/>
      <c r="C911" s="486"/>
      <c r="D911" s="183"/>
      <c r="E911" s="678"/>
      <c r="F911" s="1745"/>
      <c r="G911" s="1745"/>
    </row>
    <row r="912" spans="1:7" ht="12.75" customHeight="1">
      <c r="A912" s="403"/>
      <c r="B912" s="798" t="s">
        <v>2555</v>
      </c>
      <c r="C912" s="486"/>
      <c r="D912" s="1985" t="s">
        <v>2311</v>
      </c>
      <c r="E912" s="1985"/>
      <c r="F912" s="1985"/>
      <c r="G912" s="1745"/>
    </row>
    <row r="913" spans="1:7" ht="12.75" customHeight="1">
      <c r="A913" s="403"/>
      <c r="B913" s="403"/>
      <c r="C913" s="486"/>
      <c r="D913" s="1985"/>
      <c r="E913" s="1985"/>
      <c r="F913" s="1985"/>
      <c r="G913" s="1745"/>
    </row>
    <row r="914" spans="1:7" ht="12.75" customHeight="1">
      <c r="A914" s="403"/>
      <c r="B914" s="403"/>
      <c r="C914" s="486"/>
      <c r="D914" s="1985"/>
      <c r="E914" s="1985"/>
      <c r="F914" s="1985"/>
      <c r="G914" s="1745"/>
    </row>
    <row r="915" spans="1:7" ht="12.75" customHeight="1">
      <c r="A915" s="403"/>
      <c r="B915" s="403"/>
      <c r="C915" s="486"/>
      <c r="D915" s="1985"/>
      <c r="E915" s="1985"/>
      <c r="F915" s="1985"/>
      <c r="G915" s="1745"/>
    </row>
    <row r="916" spans="1:7" ht="12.75" customHeight="1">
      <c r="A916" s="403"/>
      <c r="B916" s="403"/>
      <c r="C916" s="486"/>
      <c r="D916" s="1985"/>
      <c r="E916" s="1985"/>
      <c r="F916" s="1985"/>
      <c r="G916" s="1745"/>
    </row>
    <row r="917" spans="1:7" ht="12.75" customHeight="1">
      <c r="A917" s="403"/>
      <c r="B917" s="403"/>
      <c r="C917" s="486"/>
      <c r="D917" s="1985"/>
      <c r="E917" s="1985"/>
      <c r="F917" s="1985"/>
      <c r="G917" s="1745"/>
    </row>
    <row r="918" spans="1:7" ht="12.75" customHeight="1">
      <c r="A918" s="403"/>
      <c r="B918" s="403"/>
      <c r="C918" s="486"/>
      <c r="D918" s="1985"/>
      <c r="E918" s="1985"/>
      <c r="F918" s="1985"/>
      <c r="G918" s="1745"/>
    </row>
    <row r="919" spans="1:7" ht="12.75" customHeight="1">
      <c r="A919" s="403"/>
      <c r="B919" s="403"/>
      <c r="C919" s="486"/>
      <c r="D919" s="1761"/>
      <c r="E919" s="678"/>
      <c r="F919" s="1745"/>
      <c r="G919" s="1745"/>
    </row>
    <row r="920" spans="1:7" ht="12.75" customHeight="1">
      <c r="A920" s="403"/>
      <c r="B920" s="798" t="s">
        <v>2556</v>
      </c>
      <c r="C920" s="486"/>
      <c r="D920" s="1983" t="s">
        <v>2312</v>
      </c>
      <c r="E920" s="1983"/>
      <c r="F920" s="1983"/>
      <c r="G920" s="1745"/>
    </row>
    <row r="921" spans="1:7" ht="12.75" customHeight="1">
      <c r="A921" s="403"/>
      <c r="B921" s="403"/>
      <c r="C921" s="486"/>
      <c r="D921" s="1983"/>
      <c r="E921" s="1983"/>
      <c r="F921" s="1983"/>
      <c r="G921" s="1745"/>
    </row>
    <row r="922" spans="1:7" ht="12.75" customHeight="1">
      <c r="A922" s="403"/>
      <c r="B922" s="403"/>
      <c r="C922" s="486"/>
      <c r="D922" s="1983"/>
      <c r="E922" s="1983"/>
      <c r="F922" s="1983"/>
      <c r="G922" s="1745"/>
    </row>
    <row r="923" spans="1:7" ht="12.75" customHeight="1">
      <c r="A923" s="403"/>
      <c r="B923" s="403"/>
      <c r="C923" s="486"/>
      <c r="D923" s="1983"/>
      <c r="E923" s="1983"/>
      <c r="F923" s="1983"/>
      <c r="G923" s="1745"/>
    </row>
    <row r="924" spans="1:7" ht="12.75" customHeight="1">
      <c r="A924" s="403"/>
      <c r="B924" s="403"/>
      <c r="C924" s="486"/>
      <c r="D924" s="183"/>
      <c r="E924" s="678"/>
      <c r="F924" s="1745"/>
      <c r="G924" s="1745"/>
    </row>
    <row r="925" spans="1:7" ht="12.75" customHeight="1">
      <c r="A925" s="1731"/>
      <c r="B925" s="1731"/>
      <c r="C925" s="1746"/>
      <c r="D925" s="1850" t="s">
        <v>2313</v>
      </c>
      <c r="E925" s="1850"/>
      <c r="F925" s="1850"/>
      <c r="G925" s="1745"/>
    </row>
    <row r="926" spans="1:7" ht="12.75" customHeight="1">
      <c r="A926" s="1762"/>
      <c r="B926" s="1762"/>
      <c r="C926" s="1746"/>
      <c r="D926" s="1850"/>
      <c r="E926" s="1850"/>
      <c r="F926" s="1850"/>
      <c r="G926" s="1745"/>
    </row>
    <row r="927" spans="1:7" ht="12.75" customHeight="1">
      <c r="A927" s="1762"/>
      <c r="B927" s="1762"/>
      <c r="C927" s="1746"/>
      <c r="D927" s="5"/>
      <c r="E927" s="1744"/>
      <c r="F927" s="1744"/>
      <c r="G927" s="1745"/>
    </row>
    <row r="928" spans="1:7" ht="12.75" customHeight="1">
      <c r="A928" s="714"/>
      <c r="B928" s="798" t="s">
        <v>2555</v>
      </c>
      <c r="C928" s="556"/>
      <c r="D928" s="1850" t="s">
        <v>2314</v>
      </c>
      <c r="E928" s="1850"/>
      <c r="F928" s="1850"/>
      <c r="G928" s="678"/>
    </row>
    <row r="929" spans="1:7" ht="12.75" customHeight="1">
      <c r="A929" s="1748"/>
      <c r="B929" s="1748"/>
      <c r="C929" s="556"/>
      <c r="D929" s="1850"/>
      <c r="E929" s="1850"/>
      <c r="F929" s="1850"/>
      <c r="G929" s="678"/>
    </row>
    <row r="930" spans="1:7" ht="12.75" customHeight="1">
      <c r="A930" s="1762"/>
      <c r="B930" s="1762"/>
      <c r="C930" s="1746"/>
      <c r="D930" s="5"/>
      <c r="E930" s="1744"/>
      <c r="F930" s="1744"/>
      <c r="G930" s="1745"/>
    </row>
    <row r="931" spans="1:7" ht="12.75" customHeight="1">
      <c r="A931" s="720"/>
      <c r="B931" s="720"/>
      <c r="C931" s="313"/>
      <c r="D931" s="1894" t="s">
        <v>2315</v>
      </c>
      <c r="E931" s="1894"/>
      <c r="F931" s="1894"/>
      <c r="G931" s="1745"/>
    </row>
    <row r="932" spans="1:7" ht="12.75" customHeight="1">
      <c r="A932" s="720"/>
      <c r="B932" s="720"/>
      <c r="C932" s="313"/>
      <c r="D932" s="1716"/>
      <c r="E932" s="6"/>
      <c r="F932" s="1744"/>
      <c r="G932" s="1745"/>
    </row>
    <row r="933" spans="1:7" ht="12.75" customHeight="1">
      <c r="A933" s="714"/>
      <c r="B933" s="798" t="s">
        <v>2555</v>
      </c>
      <c r="C933" s="1746"/>
      <c r="D933" s="1899" t="s">
        <v>2316</v>
      </c>
      <c r="E933" s="1899"/>
      <c r="F933" s="1899"/>
      <c r="G933" s="1745"/>
    </row>
    <row r="934" spans="1:7" ht="12.75" customHeight="1">
      <c r="A934" s="1762"/>
      <c r="B934" s="1762"/>
      <c r="C934" s="1746"/>
      <c r="D934" s="1899"/>
      <c r="E934" s="1899"/>
      <c r="F934" s="1899"/>
      <c r="G934" s="1745"/>
    </row>
    <row r="935" spans="1:7" ht="12.75" customHeight="1">
      <c r="A935" s="1762"/>
      <c r="B935" s="1762"/>
      <c r="C935" s="1746"/>
      <c r="D935" s="1899"/>
      <c r="E935" s="1899"/>
      <c r="F935" s="1899"/>
      <c r="G935" s="1745"/>
    </row>
    <row r="936" spans="1:7" ht="12.75" customHeight="1">
      <c r="A936" s="1762"/>
      <c r="B936" s="1762"/>
      <c r="C936" s="1746"/>
      <c r="D936" s="1899"/>
      <c r="E936" s="1899"/>
      <c r="F936" s="1899"/>
      <c r="G936" s="1745"/>
    </row>
    <row r="937" spans="1:7" ht="12.75" customHeight="1">
      <c r="A937" s="1762"/>
      <c r="B937" s="1762"/>
      <c r="C937" s="1746"/>
      <c r="D937" s="1899"/>
      <c r="E937" s="1899"/>
      <c r="F937" s="1899"/>
      <c r="G937" s="1745"/>
    </row>
    <row r="938" spans="1:7" ht="12.75" customHeight="1">
      <c r="A938" s="1762"/>
      <c r="B938" s="1762"/>
      <c r="C938" s="1746"/>
      <c r="D938" s="1899"/>
      <c r="E938" s="1899"/>
      <c r="F938" s="1899"/>
      <c r="G938" s="1745"/>
    </row>
    <row r="939" spans="1:7" ht="12.75" customHeight="1">
      <c r="A939" s="1762"/>
      <c r="B939" s="1762"/>
      <c r="C939" s="1746"/>
      <c r="D939" s="1714"/>
      <c r="E939" s="1714"/>
      <c r="F939" s="1714"/>
      <c r="G939" s="1745"/>
    </row>
    <row r="940" spans="1:7" ht="12.75" customHeight="1">
      <c r="A940" s="714"/>
      <c r="B940" s="798" t="s">
        <v>2556</v>
      </c>
      <c r="C940" s="1746"/>
      <c r="D940" s="1899" t="s">
        <v>2317</v>
      </c>
      <c r="E940" s="1899"/>
      <c r="F940" s="1899"/>
      <c r="G940" s="1745"/>
    </row>
    <row r="941" spans="1:7" ht="12.75" customHeight="1">
      <c r="A941" s="1762"/>
      <c r="B941" s="1762"/>
      <c r="C941" s="1746"/>
      <c r="D941" s="1899"/>
      <c r="E941" s="1899"/>
      <c r="F941" s="1899"/>
      <c r="G941" s="1745"/>
    </row>
    <row r="942" spans="1:7" ht="12.75" customHeight="1">
      <c r="A942" s="1762"/>
      <c r="B942" s="1762"/>
      <c r="C942" s="1746"/>
      <c r="D942" s="1899"/>
      <c r="E942" s="1899"/>
      <c r="F942" s="1899"/>
      <c r="G942" s="1745"/>
    </row>
    <row r="943" spans="1:7" ht="12.75" customHeight="1">
      <c r="A943" s="1762"/>
      <c r="B943" s="1762"/>
      <c r="C943" s="1746"/>
      <c r="D943" s="1899"/>
      <c r="E943" s="1899"/>
      <c r="F943" s="1899"/>
      <c r="G943" s="1745"/>
    </row>
    <row r="944" spans="1:7" ht="12.75" customHeight="1">
      <c r="A944" s="1762"/>
      <c r="B944" s="1762"/>
      <c r="C944" s="1746"/>
      <c r="D944" s="1899"/>
      <c r="E944" s="1899"/>
      <c r="F944" s="1899"/>
      <c r="G944" s="1745"/>
    </row>
    <row r="945" spans="1:7" ht="12.75" customHeight="1">
      <c r="A945" s="1762"/>
      <c r="B945" s="1762"/>
      <c r="C945" s="1746"/>
      <c r="D945" s="1763"/>
      <c r="E945" s="1744"/>
      <c r="F945" s="1744"/>
      <c r="G945" s="1745"/>
    </row>
    <row r="946" spans="1:7" ht="12.75" customHeight="1">
      <c r="A946" s="714"/>
      <c r="B946" s="798" t="s">
        <v>2556</v>
      </c>
      <c r="C946" s="1746"/>
      <c r="D946" s="1899" t="s">
        <v>2318</v>
      </c>
      <c r="E946" s="1899"/>
      <c r="F946" s="1899"/>
      <c r="G946" s="1745"/>
    </row>
    <row r="947" spans="1:7" ht="12.75" customHeight="1">
      <c r="A947" s="1762"/>
      <c r="B947" s="1762"/>
      <c r="C947" s="1746"/>
      <c r="D947" s="1899"/>
      <c r="E947" s="1899"/>
      <c r="F947" s="1899"/>
      <c r="G947" s="1745"/>
    </row>
    <row r="948" spans="1:7" ht="12.75" customHeight="1">
      <c r="A948" s="1762"/>
      <c r="B948" s="1762"/>
      <c r="C948" s="1746"/>
      <c r="D948" s="1899"/>
      <c r="E948" s="1899"/>
      <c r="F948" s="1899"/>
      <c r="G948" s="1745"/>
    </row>
    <row r="949" spans="1:7" ht="12.75" customHeight="1">
      <c r="A949" s="1762"/>
      <c r="B949" s="1762"/>
      <c r="C949" s="1746"/>
      <c r="D949" s="1899"/>
      <c r="E949" s="1899"/>
      <c r="F949" s="1899"/>
      <c r="G949" s="1745"/>
    </row>
    <row r="950" spans="1:7" ht="12.75" customHeight="1">
      <c r="A950" s="1762"/>
      <c r="B950" s="1762"/>
      <c r="C950" s="1746"/>
      <c r="D950" s="1899"/>
      <c r="E950" s="1899"/>
      <c r="F950" s="1899"/>
      <c r="G950" s="1745"/>
    </row>
    <row r="951" spans="1:7" ht="12.75" customHeight="1">
      <c r="A951" s="1762"/>
      <c r="B951" s="1762"/>
      <c r="C951" s="1746"/>
      <c r="D951" s="1763"/>
      <c r="E951" s="1744"/>
      <c r="F951" s="1744"/>
      <c r="G951" s="1745"/>
    </row>
    <row r="952" spans="1:7" ht="12.75" customHeight="1">
      <c r="A952" s="714"/>
      <c r="B952" s="798" t="s">
        <v>2555</v>
      </c>
      <c r="C952" s="1746"/>
      <c r="D952" s="1899" t="s">
        <v>2319</v>
      </c>
      <c r="E952" s="1899"/>
      <c r="F952" s="1899"/>
      <c r="G952" s="1745"/>
    </row>
    <row r="953" spans="1:7" ht="12.75" customHeight="1">
      <c r="A953" s="1762"/>
      <c r="B953" s="1762"/>
      <c r="C953" s="1746"/>
      <c r="D953" s="1899"/>
      <c r="E953" s="1899"/>
      <c r="F953" s="1899"/>
      <c r="G953" s="1745"/>
    </row>
    <row r="954" spans="1:7" ht="12.75" customHeight="1">
      <c r="A954" s="1762"/>
      <c r="B954" s="1762"/>
      <c r="C954" s="1746"/>
      <c r="D954" s="1899"/>
      <c r="E954" s="1899"/>
      <c r="F954" s="1899"/>
      <c r="G954" s="1745"/>
    </row>
    <row r="955" spans="1:7" ht="12.75" customHeight="1">
      <c r="A955" s="1762"/>
      <c r="B955" s="1762"/>
      <c r="C955" s="1746"/>
      <c r="D955" s="1714"/>
      <c r="E955" s="1714"/>
      <c r="F955" s="1714"/>
      <c r="G955" s="1745"/>
    </row>
    <row r="956" spans="1:7" ht="12.75" customHeight="1">
      <c r="A956" s="714"/>
      <c r="B956" s="798" t="s">
        <v>2556</v>
      </c>
      <c r="C956" s="1746"/>
      <c r="D956" s="1899" t="s">
        <v>2320</v>
      </c>
      <c r="E956" s="1899"/>
      <c r="F956" s="1899"/>
      <c r="G956" s="1745"/>
    </row>
    <row r="957" spans="1:7" ht="12.75" customHeight="1">
      <c r="A957" s="1762"/>
      <c r="B957" s="1762"/>
      <c r="C957" s="1746"/>
      <c r="D957" s="1899"/>
      <c r="E957" s="1899"/>
      <c r="F957" s="1899"/>
      <c r="G957" s="1745"/>
    </row>
    <row r="958" spans="1:7" ht="12.75" customHeight="1">
      <c r="A958" s="1762"/>
      <c r="B958" s="1762"/>
      <c r="C958" s="1746"/>
      <c r="D958" s="1763"/>
      <c r="E958" s="1744"/>
      <c r="F958" s="1744"/>
      <c r="G958" s="1745"/>
    </row>
    <row r="959" spans="1:7" ht="12.75" customHeight="1">
      <c r="A959" s="1762"/>
      <c r="B959" s="798" t="s">
        <v>2556</v>
      </c>
      <c r="C959" s="1746"/>
      <c r="D959" s="1850" t="s">
        <v>2321</v>
      </c>
      <c r="E959" s="1850"/>
      <c r="F959" s="1850"/>
      <c r="G959" s="1745"/>
    </row>
    <row r="960" spans="1:7" ht="12.75" customHeight="1">
      <c r="A960" s="1762"/>
      <c r="B960" s="1762"/>
      <c r="C960" s="1746"/>
      <c r="D960" s="1850"/>
      <c r="E960" s="1850"/>
      <c r="F960" s="1850"/>
      <c r="G960" s="1745"/>
    </row>
    <row r="961" spans="1:7" ht="12.75" customHeight="1">
      <c r="A961" s="1762"/>
      <c r="B961" s="1762"/>
      <c r="C961" s="1746"/>
      <c r="D961" s="1744"/>
      <c r="E961" s="1744"/>
      <c r="F961" s="1744"/>
      <c r="G961" s="1745"/>
    </row>
    <row r="962" spans="1:7" ht="12.75" customHeight="1">
      <c r="A962" s="1762"/>
      <c r="B962" s="798" t="s">
        <v>2556</v>
      </c>
      <c r="C962" s="1746"/>
      <c r="D962" s="1908" t="s">
        <v>2322</v>
      </c>
      <c r="E962" s="1908"/>
      <c r="F962" s="1908"/>
      <c r="G962" s="1745"/>
    </row>
    <row r="963" spans="1:7" ht="12.75" customHeight="1">
      <c r="A963" s="1762"/>
      <c r="B963" s="1762"/>
      <c r="C963" s="1746"/>
      <c r="D963" s="1908"/>
      <c r="E963" s="1908"/>
      <c r="F963" s="1908"/>
      <c r="G963" s="1745"/>
    </row>
    <row r="964" spans="1:7" ht="12.75" customHeight="1">
      <c r="A964" s="1762"/>
      <c r="B964" s="1762"/>
      <c r="C964" s="1746"/>
      <c r="D964" s="1908"/>
      <c r="E964" s="1908"/>
      <c r="F964" s="1908"/>
      <c r="G964" s="1745"/>
    </row>
    <row r="965" spans="1:7" ht="12.75" customHeight="1">
      <c r="A965" s="1762"/>
      <c r="B965" s="1762"/>
      <c r="C965" s="1746"/>
      <c r="D965" s="1908"/>
      <c r="E965" s="1908"/>
      <c r="F965" s="1908"/>
      <c r="G965" s="1745"/>
    </row>
    <row r="966" spans="1:7" ht="12.75" customHeight="1">
      <c r="A966" s="1762"/>
      <c r="B966" s="1762"/>
      <c r="C966" s="1746"/>
      <c r="D966" s="1712"/>
      <c r="E966" s="1744"/>
      <c r="F966" s="1744"/>
      <c r="G966" s="1745"/>
    </row>
    <row r="967" spans="1:7" ht="12.75" customHeight="1">
      <c r="A967" s="1762"/>
      <c r="B967" s="798" t="s">
        <v>2556</v>
      </c>
      <c r="C967" s="1746"/>
      <c r="D967" s="1875" t="s">
        <v>2323</v>
      </c>
      <c r="E967" s="1875"/>
      <c r="F967" s="1875"/>
      <c r="G967" s="1745"/>
    </row>
    <row r="968" spans="1:7" ht="12.75" customHeight="1">
      <c r="A968" s="1762"/>
      <c r="B968" s="1762"/>
      <c r="C968" s="1746"/>
      <c r="D968" s="1712"/>
      <c r="E968" s="1744"/>
      <c r="F968" s="1744"/>
      <c r="G968" s="1745"/>
    </row>
    <row r="969" spans="1:7" ht="12.75" customHeight="1">
      <c r="A969" s="1762"/>
      <c r="B969" s="798" t="s">
        <v>2556</v>
      </c>
      <c r="C969" s="1746"/>
      <c r="D969" s="1875" t="s">
        <v>2324</v>
      </c>
      <c r="E969" s="1875"/>
      <c r="F969" s="1875"/>
      <c r="G969" s="1745"/>
    </row>
    <row r="970" spans="1:7" ht="12.75" customHeight="1">
      <c r="A970" s="1762"/>
      <c r="B970" s="1762"/>
      <c r="C970" s="1746"/>
      <c r="D970" s="1744"/>
      <c r="E970" s="1744"/>
      <c r="F970" s="1744"/>
      <c r="G970" s="1745"/>
    </row>
    <row r="971" spans="1:7" ht="12.75" customHeight="1">
      <c r="A971" s="1762"/>
      <c r="B971" s="556"/>
      <c r="C971" s="1746"/>
      <c r="D971" s="1874" t="s">
        <v>2325</v>
      </c>
      <c r="E971" s="1874"/>
      <c r="F971" s="1874"/>
      <c r="G971" s="1745"/>
    </row>
    <row r="972" spans="1:7" ht="12.75" customHeight="1">
      <c r="A972" s="1762"/>
      <c r="B972" s="556"/>
      <c r="C972" s="1746"/>
      <c r="D972" s="1716"/>
      <c r="E972" s="1744"/>
      <c r="F972" s="1744"/>
      <c r="G972" s="1745"/>
    </row>
    <row r="973" spans="1:7" ht="12.75" customHeight="1">
      <c r="A973" s="714"/>
      <c r="B973" s="798" t="s">
        <v>2555</v>
      </c>
      <c r="C973" s="1746"/>
      <c r="D973" s="1852" t="s">
        <v>2326</v>
      </c>
      <c r="E973" s="1852"/>
      <c r="F973" s="1852"/>
      <c r="G973" s="1745"/>
    </row>
    <row r="974" spans="1:7" ht="12.75" customHeight="1">
      <c r="A974" s="1762"/>
      <c r="B974" s="1762"/>
      <c r="C974" s="1746"/>
      <c r="D974" s="1852"/>
      <c r="E974" s="1852"/>
      <c r="F974" s="1852"/>
      <c r="G974" s="1745"/>
    </row>
    <row r="975" spans="1:7" ht="12.75" customHeight="1">
      <c r="A975" s="1762"/>
      <c r="B975" s="1762"/>
      <c r="C975" s="1746"/>
      <c r="D975" s="1852"/>
      <c r="E975" s="1852"/>
      <c r="F975" s="1852"/>
      <c r="G975" s="1745"/>
    </row>
    <row r="976" spans="1:7" ht="12.75" customHeight="1">
      <c r="A976" s="1762"/>
      <c r="B976" s="1762"/>
      <c r="C976" s="1746"/>
      <c r="D976" s="1852"/>
      <c r="E976" s="1852"/>
      <c r="F976" s="1852"/>
      <c r="G976" s="1745"/>
    </row>
    <row r="977" spans="1:7" ht="12.75" customHeight="1">
      <c r="A977" s="1762"/>
      <c r="B977" s="1762"/>
      <c r="C977" s="1746"/>
      <c r="D977" s="1852"/>
      <c r="E977" s="1852"/>
      <c r="F977" s="1852"/>
      <c r="G977" s="1745"/>
    </row>
    <row r="978" spans="1:7" ht="12.75" customHeight="1">
      <c r="A978" s="1762"/>
      <c r="B978" s="1762"/>
      <c r="C978" s="1746"/>
      <c r="D978" s="678"/>
      <c r="E978" s="6"/>
      <c r="F978" s="6"/>
      <c r="G978" s="1745"/>
    </row>
    <row r="979" spans="1:7" ht="12.75" customHeight="1">
      <c r="A979" s="714"/>
      <c r="B979" s="798" t="s">
        <v>2556</v>
      </c>
      <c r="C979" s="1746"/>
      <c r="D979" s="1852" t="s">
        <v>2327</v>
      </c>
      <c r="E979" s="1852"/>
      <c r="F979" s="1852"/>
      <c r="G979" s="1745"/>
    </row>
    <row r="980" spans="1:7" ht="12.75" customHeight="1">
      <c r="A980" s="1762"/>
      <c r="B980" s="1762"/>
      <c r="C980" s="1746"/>
      <c r="D980" s="1852"/>
      <c r="E980" s="1852"/>
      <c r="F980" s="1852"/>
      <c r="G980" s="1745"/>
    </row>
    <row r="981" spans="1:7" ht="12.75" customHeight="1">
      <c r="A981" s="1762"/>
      <c r="B981" s="1762"/>
      <c r="C981" s="1746"/>
      <c r="D981" s="1852"/>
      <c r="E981" s="1852"/>
      <c r="F981" s="1852"/>
      <c r="G981" s="1745"/>
    </row>
    <row r="982" spans="1:7" ht="12.75" customHeight="1">
      <c r="A982" s="1762"/>
      <c r="B982" s="1762"/>
      <c r="C982" s="1746"/>
      <c r="D982" s="1852"/>
      <c r="E982" s="1852"/>
      <c r="F982" s="1852"/>
      <c r="G982" s="1745"/>
    </row>
    <row r="983" spans="1:7" ht="12.75" customHeight="1">
      <c r="A983" s="1762"/>
      <c r="B983" s="1762"/>
      <c r="C983" s="1746"/>
      <c r="D983" s="1852"/>
      <c r="E983" s="1852"/>
      <c r="F983" s="1852"/>
      <c r="G983" s="1745"/>
    </row>
    <row r="984" spans="1:7" ht="12.75" customHeight="1">
      <c r="A984" s="1762"/>
      <c r="B984" s="1762"/>
      <c r="C984" s="1746"/>
      <c r="D984" s="1744"/>
      <c r="E984" s="1744"/>
      <c r="F984" s="1744"/>
      <c r="G984" s="1745"/>
    </row>
    <row r="985" spans="1:7" ht="12.75" customHeight="1">
      <c r="A985" s="1762"/>
      <c r="B985" s="1762"/>
      <c r="C985" s="1746"/>
      <c r="D985" s="1874" t="s">
        <v>2328</v>
      </c>
      <c r="E985" s="1874"/>
      <c r="F985" s="1874"/>
      <c r="G985" s="1745"/>
    </row>
    <row r="986" spans="1:7" ht="12.75" customHeight="1">
      <c r="A986" s="1762"/>
      <c r="B986" s="1762"/>
      <c r="C986" s="1746"/>
      <c r="D986" s="1716"/>
      <c r="E986" s="1744"/>
      <c r="F986" s="1744"/>
      <c r="G986" s="1745"/>
    </row>
    <row r="987" spans="1:7" ht="12.75" customHeight="1">
      <c r="A987" s="714"/>
      <c r="B987" s="798" t="s">
        <v>2556</v>
      </c>
      <c r="C987" s="1746"/>
      <c r="D987" s="1852" t="s">
        <v>2329</v>
      </c>
      <c r="E987" s="1852"/>
      <c r="F987" s="1852"/>
      <c r="G987" s="1745"/>
    </row>
    <row r="988" spans="1:7" ht="12.75" customHeight="1">
      <c r="A988" s="1762"/>
      <c r="B988" s="1762"/>
      <c r="C988" s="1746"/>
      <c r="D988" s="1852"/>
      <c r="E988" s="1852"/>
      <c r="F988" s="1852"/>
      <c r="G988" s="1745"/>
    </row>
    <row r="989" spans="1:7" ht="12.75" customHeight="1">
      <c r="A989" s="1762"/>
      <c r="B989" s="1762"/>
      <c r="C989" s="1746"/>
      <c r="D989" s="1852"/>
      <c r="E989" s="1852"/>
      <c r="F989" s="1852"/>
      <c r="G989" s="1745"/>
    </row>
    <row r="990" spans="1:7" ht="12.75" customHeight="1">
      <c r="A990" s="1762"/>
      <c r="B990" s="1762"/>
      <c r="C990" s="1746"/>
      <c r="D990" s="678"/>
      <c r="E990" s="6"/>
      <c r="F990" s="6"/>
      <c r="G990" s="1745"/>
    </row>
    <row r="991" spans="1:7" ht="12.75" customHeight="1">
      <c r="A991" s="714"/>
      <c r="B991" s="798" t="s">
        <v>2556</v>
      </c>
      <c r="C991" s="1746"/>
      <c r="D991" s="1852" t="s">
        <v>2330</v>
      </c>
      <c r="E991" s="1852"/>
      <c r="F991" s="1852"/>
      <c r="G991" s="1745"/>
    </row>
    <row r="992" spans="1:7" ht="12.75" customHeight="1">
      <c r="A992" s="1762"/>
      <c r="B992" s="1762"/>
      <c r="C992" s="1746"/>
      <c r="D992" s="1852"/>
      <c r="E992" s="1852"/>
      <c r="F992" s="1852"/>
      <c r="G992" s="1745"/>
    </row>
    <row r="993" spans="1:7" ht="12.75" customHeight="1">
      <c r="A993" s="1762"/>
      <c r="B993" s="1762"/>
      <c r="C993" s="1746"/>
      <c r="D993" s="1852"/>
      <c r="E993" s="1852"/>
      <c r="F993" s="1852"/>
      <c r="G993" s="1745"/>
    </row>
    <row r="994" spans="1:7" ht="12.75" customHeight="1">
      <c r="A994" s="1762"/>
      <c r="B994" s="1762"/>
      <c r="C994" s="1746"/>
      <c r="D994" s="1712"/>
      <c r="E994" s="1744"/>
      <c r="F994" s="1744"/>
      <c r="G994" s="1745"/>
    </row>
    <row r="995" spans="1:7" ht="12.75" customHeight="1">
      <c r="A995" s="1762"/>
      <c r="B995" s="1762"/>
      <c r="C995" s="1746"/>
      <c r="D995" s="1874" t="s">
        <v>2331</v>
      </c>
      <c r="E995" s="1874"/>
      <c r="F995" s="1874"/>
      <c r="G995" s="1745"/>
    </row>
    <row r="996" spans="1:7" ht="12.75" customHeight="1">
      <c r="A996" s="1762"/>
      <c r="B996" s="1762"/>
      <c r="C996" s="1746"/>
      <c r="D996" s="1716"/>
      <c r="E996" s="1744"/>
      <c r="F996" s="1744"/>
      <c r="G996" s="1745"/>
    </row>
    <row r="997" spans="1:7" ht="12.75" customHeight="1">
      <c r="A997" s="714"/>
      <c r="B997" s="798" t="s">
        <v>2556</v>
      </c>
      <c r="C997" s="1746"/>
      <c r="D997" s="1989" t="s">
        <v>2332</v>
      </c>
      <c r="E997" s="1989"/>
      <c r="F997" s="1989"/>
      <c r="G997" s="1764"/>
    </row>
    <row r="998" spans="1:7" ht="12.75" customHeight="1">
      <c r="A998" s="1762"/>
      <c r="B998" s="1762"/>
      <c r="C998" s="1746"/>
      <c r="D998" s="1989"/>
      <c r="E998" s="1989"/>
      <c r="F998" s="1989"/>
      <c r="G998" s="1764"/>
    </row>
    <row r="999" spans="1:7" ht="12.75" customHeight="1">
      <c r="A999" s="1762"/>
      <c r="B999" s="1762"/>
      <c r="C999" s="1746"/>
      <c r="D999" s="1989"/>
      <c r="E999" s="1989"/>
      <c r="F999" s="1989"/>
      <c r="G999" s="1764"/>
    </row>
    <row r="1000" spans="1:7" ht="12.75" customHeight="1">
      <c r="A1000" s="1762"/>
      <c r="B1000" s="1762"/>
      <c r="C1000" s="1746"/>
      <c r="D1000" s="1765"/>
      <c r="E1000" s="1765"/>
      <c r="F1000" s="1765"/>
      <c r="G1000" s="1765"/>
    </row>
    <row r="1001" spans="1:7" ht="12.75" customHeight="1">
      <c r="A1001" s="1762"/>
      <c r="B1001" s="798" t="s">
        <v>2556</v>
      </c>
      <c r="C1001" s="1746"/>
      <c r="D1001" s="1989" t="s">
        <v>2333</v>
      </c>
      <c r="E1001" s="1989"/>
      <c r="F1001" s="1989"/>
      <c r="G1001" s="1765"/>
    </row>
    <row r="1002" spans="1:7" ht="12.75" customHeight="1">
      <c r="A1002" s="1762"/>
      <c r="B1002" s="1762"/>
      <c r="C1002" s="1746"/>
      <c r="D1002" s="1989"/>
      <c r="E1002" s="1989"/>
      <c r="F1002" s="1989"/>
      <c r="G1002" s="1765"/>
    </row>
    <row r="1003" spans="1:7" ht="12.75" customHeight="1">
      <c r="A1003" s="1762"/>
      <c r="B1003" s="1762"/>
      <c r="C1003" s="1746"/>
      <c r="D1003" s="1989"/>
      <c r="E1003" s="1989"/>
      <c r="F1003" s="1989"/>
      <c r="G1003" s="1765"/>
    </row>
    <row r="1004" spans="1:7" ht="12.75" customHeight="1">
      <c r="A1004" s="1762"/>
      <c r="B1004" s="1762"/>
      <c r="C1004" s="1746"/>
      <c r="D1004" s="1712"/>
      <c r="E1004" s="1744"/>
      <c r="F1004" s="1744"/>
      <c r="G1004" s="1745"/>
    </row>
    <row r="1005" spans="1:7" ht="12.75" customHeight="1">
      <c r="A1005" s="1762"/>
      <c r="B1005" s="798" t="s">
        <v>2556</v>
      </c>
      <c r="C1005" s="1746"/>
      <c r="D1005" s="1990" t="s">
        <v>2334</v>
      </c>
      <c r="E1005" s="1990"/>
      <c r="F1005" s="1990"/>
      <c r="G1005" s="1766"/>
    </row>
    <row r="1006" spans="1:7" ht="12.75" customHeight="1">
      <c r="A1006" s="1762"/>
      <c r="B1006" s="1762"/>
      <c r="C1006" s="1746"/>
      <c r="D1006" s="1990"/>
      <c r="E1006" s="1990"/>
      <c r="F1006" s="1990"/>
      <c r="G1006" s="1766"/>
    </row>
    <row r="1007" spans="1:7" ht="12.75" customHeight="1">
      <c r="A1007" s="1762"/>
      <c r="B1007" s="1762"/>
      <c r="C1007" s="1746"/>
      <c r="D1007" s="1990"/>
      <c r="E1007" s="1990"/>
      <c r="F1007" s="1990"/>
      <c r="G1007" s="1766"/>
    </row>
    <row r="1008" spans="1:7" ht="12.75" customHeight="1">
      <c r="A1008" s="1762"/>
      <c r="B1008" s="1762"/>
      <c r="C1008" s="1746"/>
      <c r="D1008" s="1744"/>
      <c r="E1008" s="1744"/>
      <c r="F1008" s="1744"/>
      <c r="G1008" s="1745"/>
    </row>
    <row r="1009" spans="1:7" ht="12.75" customHeight="1">
      <c r="A1009" s="1762"/>
      <c r="B1009" s="798" t="s">
        <v>2556</v>
      </c>
      <c r="C1009" s="1746"/>
      <c r="D1009" s="1989" t="s">
        <v>2335</v>
      </c>
      <c r="E1009" s="1989"/>
      <c r="F1009" s="1989"/>
      <c r="G1009" s="1766"/>
    </row>
    <row r="1010" spans="1:7" ht="12.75" customHeight="1">
      <c r="A1010" s="1762"/>
      <c r="B1010" s="1762"/>
      <c r="C1010" s="1746"/>
      <c r="D1010" s="1989"/>
      <c r="E1010" s="1989"/>
      <c r="F1010" s="1989"/>
      <c r="G1010" s="1766"/>
    </row>
    <row r="1011" spans="1:7" ht="12.75" customHeight="1">
      <c r="A1011" s="1762"/>
      <c r="B1011" s="1762"/>
      <c r="C1011" s="1746"/>
      <c r="D1011" s="1989"/>
      <c r="E1011" s="1989"/>
      <c r="F1011" s="1989"/>
      <c r="G1011" s="1766"/>
    </row>
    <row r="1012" spans="1:7" ht="12.75" customHeight="1">
      <c r="A1012" s="714"/>
      <c r="B1012" s="714"/>
      <c r="C1012" s="1746"/>
      <c r="D1012" s="1712"/>
      <c r="E1012" s="1744"/>
      <c r="F1012" s="1744"/>
      <c r="G1012" s="1745"/>
    </row>
    <row r="1013" spans="1:7" ht="12.75" customHeight="1">
      <c r="A1013" s="1762"/>
      <c r="B1013" s="798" t="s">
        <v>2555</v>
      </c>
      <c r="C1013" s="1746"/>
      <c r="D1013" s="1989" t="s">
        <v>2336</v>
      </c>
      <c r="E1013" s="1989"/>
      <c r="F1013" s="1989"/>
      <c r="G1013" s="1766"/>
    </row>
    <row r="1014" spans="1:7" ht="12.75" customHeight="1">
      <c r="A1014" s="1762"/>
      <c r="B1014" s="1762"/>
      <c r="C1014" s="1746"/>
      <c r="D1014" s="1989"/>
      <c r="E1014" s="1989"/>
      <c r="F1014" s="1989"/>
      <c r="G1014" s="1766"/>
    </row>
    <row r="1015" spans="1:7" ht="12.75" customHeight="1">
      <c r="A1015" s="1762"/>
      <c r="B1015" s="1762"/>
      <c r="C1015" s="1746"/>
      <c r="D1015" s="1989"/>
      <c r="E1015" s="1989"/>
      <c r="F1015" s="1989"/>
      <c r="G1015" s="1766"/>
    </row>
    <row r="1016" spans="1:7" ht="12.75" customHeight="1">
      <c r="A1016" s="1762"/>
      <c r="B1016" s="1762"/>
      <c r="C1016" s="1746"/>
      <c r="D1016" s="1712"/>
      <c r="E1016" s="1744"/>
      <c r="F1016" s="1744"/>
      <c r="G1016" s="1745"/>
    </row>
    <row r="1017" spans="1:7" ht="12.75" customHeight="1">
      <c r="A1017" s="1762"/>
      <c r="B1017" s="798" t="s">
        <v>2556</v>
      </c>
      <c r="C1017" s="1746"/>
      <c r="D1017" s="1989" t="s">
        <v>2337</v>
      </c>
      <c r="E1017" s="1989"/>
      <c r="F1017" s="1989"/>
      <c r="G1017" s="1764"/>
    </row>
    <row r="1018" spans="1:7" ht="12.75" customHeight="1">
      <c r="A1018" s="1762"/>
      <c r="B1018" s="1762"/>
      <c r="C1018" s="1746"/>
      <c r="D1018" s="1989"/>
      <c r="E1018" s="1989"/>
      <c r="F1018" s="1989"/>
      <c r="G1018" s="1764"/>
    </row>
    <row r="1019" spans="1:7" ht="12.75" customHeight="1">
      <c r="A1019" s="1762"/>
      <c r="B1019" s="1762"/>
      <c r="C1019" s="1746"/>
      <c r="D1019" s="1989"/>
      <c r="E1019" s="1989"/>
      <c r="F1019" s="1989"/>
      <c r="G1019" s="1764"/>
    </row>
    <row r="1020" spans="1:7" ht="12.75" customHeight="1">
      <c r="A1020" s="1762"/>
      <c r="B1020" s="1762"/>
      <c r="C1020" s="1746"/>
      <c r="D1020" s="1764"/>
      <c r="E1020" s="1764"/>
      <c r="F1020" s="1764"/>
      <c r="G1020" s="1764"/>
    </row>
    <row r="1021" spans="1:7" ht="12.75" customHeight="1">
      <c r="A1021" s="1762"/>
      <c r="B1021" s="798" t="s">
        <v>2556</v>
      </c>
      <c r="C1021" s="1746"/>
      <c r="D1021" s="1989" t="s">
        <v>2338</v>
      </c>
      <c r="E1021" s="1989"/>
      <c r="F1021" s="1989"/>
      <c r="G1021" s="1764"/>
    </row>
    <row r="1022" spans="1:7" ht="12.75" customHeight="1">
      <c r="A1022" s="1762"/>
      <c r="B1022" s="1762"/>
      <c r="C1022" s="1746"/>
      <c r="D1022" s="1989"/>
      <c r="E1022" s="1989"/>
      <c r="F1022" s="1989"/>
      <c r="G1022" s="1764"/>
    </row>
    <row r="1023" spans="1:7" ht="12.75" customHeight="1">
      <c r="A1023" s="1762"/>
      <c r="B1023" s="1762"/>
      <c r="C1023" s="1746"/>
      <c r="D1023" s="1989"/>
      <c r="E1023" s="1989"/>
      <c r="F1023" s="1989"/>
      <c r="G1023" s="1764"/>
    </row>
    <row r="1024" spans="1:7" ht="12.75" customHeight="1">
      <c r="A1024" s="1762"/>
      <c r="B1024" s="1762"/>
      <c r="C1024" s="1746"/>
      <c r="D1024" s="1767"/>
      <c r="E1024" s="1767"/>
      <c r="F1024" s="1767"/>
      <c r="G1024" s="1768"/>
    </row>
    <row r="1025" spans="1:7" ht="12.75" customHeight="1">
      <c r="A1025" s="1769"/>
      <c r="B1025" s="798" t="s">
        <v>1160</v>
      </c>
      <c r="C1025" s="1750"/>
      <c r="D1025" s="1991" t="s">
        <v>2339</v>
      </c>
      <c r="E1025" s="1991"/>
      <c r="F1025" s="1991"/>
      <c r="G1025" s="1770"/>
    </row>
    <row r="1026" spans="1:7" ht="12.75" customHeight="1">
      <c r="A1026" s="1769"/>
      <c r="B1026" s="1769"/>
      <c r="C1026" s="1750"/>
      <c r="D1026" s="1991"/>
      <c r="E1026" s="1991"/>
      <c r="F1026" s="1991"/>
      <c r="G1026" s="1770"/>
    </row>
    <row r="1027" spans="1:7" ht="12.75" customHeight="1">
      <c r="A1027" s="1769"/>
      <c r="B1027" s="1769"/>
      <c r="C1027" s="1750"/>
      <c r="D1027" s="1991"/>
      <c r="E1027" s="1991"/>
      <c r="F1027" s="1991"/>
      <c r="G1027" s="1770"/>
    </row>
    <row r="1028" spans="1:7" ht="12.75" customHeight="1">
      <c r="A1028" s="1769"/>
      <c r="B1028" s="1769"/>
      <c r="C1028" s="1750"/>
      <c r="D1028" s="1991"/>
      <c r="E1028" s="1991"/>
      <c r="F1028" s="1991"/>
      <c r="G1028" s="1770"/>
    </row>
    <row r="1029" spans="1:7" ht="12.75" customHeight="1">
      <c r="A1029" s="1769"/>
      <c r="B1029" s="1769"/>
      <c r="C1029" s="1750"/>
      <c r="D1029" s="1991"/>
      <c r="E1029" s="1991"/>
      <c r="F1029" s="1991"/>
      <c r="G1029" s="1770"/>
    </row>
    <row r="1030" spans="1:7" ht="12.75" customHeight="1">
      <c r="A1030" s="1769"/>
      <c r="B1030" s="1769"/>
      <c r="C1030" s="1750"/>
      <c r="D1030" s="1991"/>
      <c r="E1030" s="1991"/>
      <c r="F1030" s="1991"/>
      <c r="G1030" s="1770"/>
    </row>
    <row r="1031" spans="1:7" ht="12.75" customHeight="1">
      <c r="A1031" s="1769"/>
      <c r="B1031" s="1769"/>
      <c r="C1031" s="1750"/>
      <c r="D1031" s="1991"/>
      <c r="E1031" s="1991"/>
      <c r="F1031" s="1991"/>
      <c r="G1031" s="1770"/>
    </row>
    <row r="1032" spans="1:7" ht="12.75" customHeight="1">
      <c r="A1032" s="1769"/>
      <c r="B1032" s="1769"/>
      <c r="C1032" s="1750"/>
      <c r="D1032" s="1991"/>
      <c r="E1032" s="1991"/>
      <c r="F1032" s="1991"/>
      <c r="G1032" s="1770"/>
    </row>
    <row r="1033" spans="1:7" ht="12.75" customHeight="1">
      <c r="A1033" s="1769"/>
      <c r="B1033" s="1769"/>
      <c r="C1033" s="1750"/>
      <c r="D1033" s="1991"/>
      <c r="E1033" s="1991"/>
      <c r="F1033" s="1991"/>
      <c r="G1033" s="1770"/>
    </row>
    <row r="1034" spans="1:7" ht="12.75" customHeight="1">
      <c r="A1034" s="1769"/>
      <c r="B1034" s="1769"/>
      <c r="C1034" s="1750"/>
      <c r="D1034" s="1991"/>
      <c r="E1034" s="1991"/>
      <c r="F1034" s="1991"/>
      <c r="G1034" s="1770"/>
    </row>
    <row r="1035" spans="1:7" ht="12.75" customHeight="1">
      <c r="A1035" s="1769"/>
      <c r="B1035" s="1769"/>
      <c r="C1035" s="1750"/>
      <c r="D1035" s="1991"/>
      <c r="E1035" s="1991"/>
      <c r="F1035" s="1991"/>
      <c r="G1035" s="1770"/>
    </row>
    <row r="1036" spans="1:7" ht="12.75" customHeight="1">
      <c r="A1036" s="1769"/>
      <c r="B1036" s="1769"/>
      <c r="C1036" s="1750"/>
      <c r="D1036" s="1708"/>
      <c r="E1036" s="1708"/>
      <c r="F1036" s="1708"/>
      <c r="G1036" s="1708"/>
    </row>
    <row r="1037" spans="1:7" ht="12.75" customHeight="1">
      <c r="A1037" s="1762"/>
      <c r="B1037" s="1762"/>
      <c r="C1037" s="1746"/>
      <c r="D1037" s="1874" t="s">
        <v>2340</v>
      </c>
      <c r="E1037" s="1874"/>
      <c r="F1037" s="1874"/>
      <c r="G1037" s="1708"/>
    </row>
    <row r="1038" spans="1:7" ht="12.75" customHeight="1">
      <c r="A1038" s="1762"/>
      <c r="B1038" s="1762"/>
      <c r="C1038" s="1746"/>
      <c r="D1038" s="1716"/>
      <c r="E1038" s="1710"/>
      <c r="F1038" s="1710"/>
      <c r="G1038" s="1708"/>
    </row>
    <row r="1039" spans="1:7" ht="12.75" customHeight="1">
      <c r="A1039" s="714"/>
      <c r="B1039" s="798" t="s">
        <v>2556</v>
      </c>
      <c r="C1039" s="1746"/>
      <c r="D1039" s="1850" t="s">
        <v>2341</v>
      </c>
      <c r="E1039" s="1850"/>
      <c r="F1039" s="1850"/>
      <c r="G1039" s="1745"/>
    </row>
    <row r="1040" spans="1:7" ht="12.75" customHeight="1">
      <c r="A1040" s="1762"/>
      <c r="B1040" s="1762"/>
      <c r="C1040" s="1746"/>
      <c r="D1040" s="1850"/>
      <c r="E1040" s="1850"/>
      <c r="F1040" s="1850"/>
      <c r="G1040" s="1745"/>
    </row>
    <row r="1041" spans="1:7" ht="12.75" customHeight="1">
      <c r="A1041" s="1762"/>
      <c r="B1041" s="1762"/>
      <c r="C1041" s="1746"/>
      <c r="D1041" s="1850"/>
      <c r="E1041" s="1850"/>
      <c r="F1041" s="1850"/>
      <c r="G1041" s="1745"/>
    </row>
    <row r="1042" spans="1:7" ht="12.75" customHeight="1">
      <c r="A1042" s="1762"/>
      <c r="B1042" s="1762"/>
      <c r="C1042" s="1746"/>
      <c r="D1042" s="1850"/>
      <c r="E1042" s="1850"/>
      <c r="F1042" s="1850"/>
      <c r="G1042" s="1745"/>
    </row>
    <row r="1043" spans="1:7" ht="12.75" customHeight="1">
      <c r="A1043" s="1762"/>
      <c r="B1043" s="1762"/>
      <c r="C1043" s="1746"/>
      <c r="D1043" s="1744"/>
      <c r="E1043" s="1744"/>
      <c r="F1043" s="1744"/>
      <c r="G1043" s="1745"/>
    </row>
    <row r="1044" spans="1:7" ht="12.75" customHeight="1">
      <c r="A1044" s="714"/>
      <c r="B1044" s="798" t="s">
        <v>2556</v>
      </c>
      <c r="C1044" s="1746"/>
      <c r="D1044" s="1850" t="s">
        <v>2342</v>
      </c>
      <c r="E1044" s="1850"/>
      <c r="F1044" s="1850"/>
      <c r="G1044" s="1745"/>
    </row>
    <row r="1045" spans="1:7" ht="12.75" customHeight="1">
      <c r="A1045" s="1762"/>
      <c r="B1045" s="1762"/>
      <c r="C1045" s="1746"/>
      <c r="D1045" s="1850"/>
      <c r="E1045" s="1850"/>
      <c r="F1045" s="1850"/>
      <c r="G1045" s="1745"/>
    </row>
    <row r="1046" spans="1:7" ht="12.75" customHeight="1">
      <c r="A1046" s="1762"/>
      <c r="B1046" s="1762"/>
      <c r="C1046" s="1746"/>
      <c r="D1046" s="1850"/>
      <c r="E1046" s="1850"/>
      <c r="F1046" s="1850"/>
      <c r="G1046" s="1745"/>
    </row>
    <row r="1047" spans="1:7" ht="12.75" customHeight="1">
      <c r="A1047" s="1762"/>
      <c r="B1047" s="1762"/>
      <c r="C1047" s="1746"/>
      <c r="D1047" s="1850"/>
      <c r="E1047" s="1850"/>
      <c r="F1047" s="1850"/>
      <c r="G1047" s="1745"/>
    </row>
    <row r="1048" spans="1:7" ht="12.75" customHeight="1">
      <c r="A1048" s="1762"/>
      <c r="B1048" s="1762"/>
      <c r="C1048" s="1746"/>
      <c r="D1048" s="1744"/>
      <c r="E1048" s="1744"/>
      <c r="F1048" s="1744"/>
      <c r="G1048" s="1745"/>
    </row>
    <row r="1049" spans="1:7" ht="12.75" customHeight="1">
      <c r="A1049" s="1762"/>
      <c r="B1049" s="798" t="s">
        <v>2556</v>
      </c>
      <c r="C1049" s="1746"/>
      <c r="D1049" s="1992" t="s">
        <v>2343</v>
      </c>
      <c r="E1049" s="1992"/>
      <c r="F1049" s="1992"/>
      <c r="G1049" s="1745"/>
    </row>
    <row r="1050" spans="1:7" ht="12.75" customHeight="1">
      <c r="A1050" s="1762"/>
      <c r="B1050" s="1762"/>
      <c r="C1050" s="1746"/>
      <c r="D1050" s="1992"/>
      <c r="E1050" s="1992"/>
      <c r="F1050" s="1992"/>
      <c r="G1050" s="1745"/>
    </row>
    <row r="1051" spans="1:7" ht="12.75" customHeight="1">
      <c r="A1051" s="1762"/>
      <c r="B1051" s="1762"/>
      <c r="C1051" s="1746"/>
      <c r="D1051" s="1992"/>
      <c r="E1051" s="1992"/>
      <c r="F1051" s="1992"/>
      <c r="G1051" s="1745"/>
    </row>
    <row r="1052" spans="1:7" ht="12.75" customHeight="1">
      <c r="A1052" s="1762"/>
      <c r="B1052" s="1762"/>
      <c r="C1052" s="1746"/>
      <c r="D1052" s="1744"/>
      <c r="E1052" s="1744"/>
      <c r="F1052" s="1744"/>
      <c r="G1052" s="1745"/>
    </row>
    <row r="1053" spans="1:7" ht="12.75" customHeight="1">
      <c r="A1053" s="714"/>
      <c r="B1053" s="798" t="s">
        <v>2556</v>
      </c>
      <c r="C1053" s="1771"/>
      <c r="D1053" s="1909" t="s">
        <v>2344</v>
      </c>
      <c r="E1053" s="1909"/>
      <c r="F1053" s="1909"/>
      <c r="G1053" s="1772"/>
    </row>
    <row r="1054" spans="1:7" ht="12.75" customHeight="1">
      <c r="A1054" s="1773"/>
      <c r="B1054" s="1773"/>
      <c r="C1054" s="1771"/>
      <c r="D1054" s="1909"/>
      <c r="E1054" s="1909"/>
      <c r="F1054" s="1909"/>
      <c r="G1054" s="1772"/>
    </row>
    <row r="1055" spans="1:7" ht="12.75" customHeight="1">
      <c r="A1055" s="1773"/>
      <c r="B1055" s="1773"/>
      <c r="C1055" s="1771"/>
      <c r="D1055" s="1909"/>
      <c r="E1055" s="1909"/>
      <c r="F1055" s="1909"/>
      <c r="G1055" s="1772"/>
    </row>
    <row r="1056" spans="1:7" ht="12.75" customHeight="1">
      <c r="A1056" s="1762"/>
      <c r="B1056" s="1762"/>
      <c r="C1056" s="1746"/>
      <c r="D1056" s="1744"/>
      <c r="E1056" s="1744"/>
      <c r="F1056" s="1744"/>
      <c r="G1056" s="1745"/>
    </row>
    <row r="1057" spans="1:7" ht="12.75" customHeight="1">
      <c r="A1057" s="556"/>
      <c r="B1057" s="556"/>
      <c r="C1057" s="1746"/>
      <c r="D1057" s="1874" t="s">
        <v>2345</v>
      </c>
      <c r="E1057" s="1874"/>
      <c r="F1057" s="1874"/>
      <c r="G1057" s="1745"/>
    </row>
    <row r="1058" spans="1:7" ht="12.75" customHeight="1">
      <c r="A1058" s="556"/>
      <c r="B1058" s="556"/>
      <c r="C1058" s="1746"/>
      <c r="D1058" s="1716"/>
      <c r="E1058" s="1744"/>
      <c r="F1058" s="1744"/>
      <c r="G1058" s="1745"/>
    </row>
    <row r="1059" spans="1:7" ht="12.75" customHeight="1">
      <c r="A1059" s="1762"/>
      <c r="B1059" s="798" t="s">
        <v>2556</v>
      </c>
      <c r="C1059" s="1746"/>
      <c r="D1059" s="1852" t="s">
        <v>2346</v>
      </c>
      <c r="E1059" s="1852"/>
      <c r="F1059" s="1852"/>
      <c r="G1059" s="1745"/>
    </row>
    <row r="1060" spans="1:7" ht="12.75" customHeight="1">
      <c r="A1060" s="1762"/>
      <c r="B1060" s="1762"/>
      <c r="C1060" s="1746"/>
      <c r="D1060" s="1852"/>
      <c r="E1060" s="1852"/>
      <c r="F1060" s="1852"/>
      <c r="G1060" s="1745"/>
    </row>
    <row r="1061" spans="1:7" ht="12.75" customHeight="1">
      <c r="A1061" s="1762"/>
      <c r="B1061" s="1762"/>
      <c r="C1061" s="1746"/>
      <c r="D1061" s="1852"/>
      <c r="E1061" s="1852"/>
      <c r="F1061" s="1852"/>
      <c r="G1061" s="1745"/>
    </row>
    <row r="1062" spans="1:7" ht="12.75" customHeight="1">
      <c r="A1062" s="1762"/>
      <c r="B1062" s="1762"/>
      <c r="C1062" s="1746"/>
      <c r="D1062" s="1745"/>
      <c r="E1062" s="1744"/>
      <c r="F1062" s="1744"/>
      <c r="G1062" s="1745"/>
    </row>
    <row r="1063" spans="1:7" ht="12.75" customHeight="1">
      <c r="A1063" s="714"/>
      <c r="B1063" s="798" t="s">
        <v>2556</v>
      </c>
      <c r="C1063" s="1746"/>
      <c r="D1063" s="1852" t="s">
        <v>2347</v>
      </c>
      <c r="E1063" s="1852"/>
      <c r="F1063" s="1852"/>
      <c r="G1063" s="1745"/>
    </row>
    <row r="1064" spans="1:7" ht="12.75" customHeight="1">
      <c r="A1064" s="1762"/>
      <c r="B1064" s="1762"/>
      <c r="C1064" s="1746"/>
      <c r="D1064" s="1852"/>
      <c r="E1064" s="1852"/>
      <c r="F1064" s="1852"/>
      <c r="G1064" s="1745"/>
    </row>
    <row r="1065" spans="1:7" ht="12.75" customHeight="1">
      <c r="A1065" s="1762"/>
      <c r="B1065" s="1762"/>
      <c r="C1065" s="1746"/>
      <c r="D1065" s="1852"/>
      <c r="E1065" s="1852"/>
      <c r="F1065" s="1852"/>
      <c r="G1065" s="1745"/>
    </row>
    <row r="1066" spans="1:7" ht="12.75" customHeight="1">
      <c r="A1066" s="1762"/>
      <c r="B1066" s="1762"/>
      <c r="C1066" s="1746"/>
      <c r="D1066" s="1744"/>
      <c r="E1066" s="1744"/>
      <c r="F1066" s="1744"/>
      <c r="G1066" s="1745"/>
    </row>
    <row r="1067" spans="1:7" ht="12.75" customHeight="1">
      <c r="A1067" s="1762"/>
      <c r="B1067" s="1762"/>
      <c r="C1067" s="1746"/>
      <c r="D1067" s="1874" t="s">
        <v>2348</v>
      </c>
      <c r="E1067" s="1874"/>
      <c r="F1067" s="1874"/>
      <c r="G1067" s="1745"/>
    </row>
    <row r="1068" spans="1:7" ht="12.75" customHeight="1">
      <c r="A1068" s="1762"/>
      <c r="B1068" s="1762"/>
      <c r="C1068" s="1746"/>
      <c r="D1068" s="1875" t="s">
        <v>2349</v>
      </c>
      <c r="E1068" s="1875"/>
      <c r="F1068" s="1875"/>
      <c r="G1068" s="1745"/>
    </row>
    <row r="1069" spans="1:7" ht="12.75" customHeight="1">
      <c r="A1069" s="1762"/>
      <c r="B1069" s="1762"/>
      <c r="C1069" s="1746"/>
      <c r="D1069" s="1774"/>
      <c r="E1069" s="1744"/>
      <c r="F1069" s="1744"/>
      <c r="G1069" s="1745"/>
    </row>
    <row r="1070" spans="1:7" ht="12.75" customHeight="1">
      <c r="A1070" s="714"/>
      <c r="B1070" s="798" t="s">
        <v>2556</v>
      </c>
      <c r="C1070" s="1746"/>
      <c r="D1070" s="1850" t="s">
        <v>2350</v>
      </c>
      <c r="E1070" s="1850"/>
      <c r="F1070" s="1850"/>
      <c r="G1070" s="1745"/>
    </row>
    <row r="1071" spans="1:7" ht="12.75" customHeight="1">
      <c r="A1071" s="1762"/>
      <c r="B1071" s="1762"/>
      <c r="C1071" s="1746"/>
      <c r="D1071" s="1850"/>
      <c r="E1071" s="1850"/>
      <c r="F1071" s="1850"/>
      <c r="G1071" s="1745"/>
    </row>
    <row r="1072" spans="1:7" ht="12.75" customHeight="1">
      <c r="A1072" s="1762"/>
      <c r="B1072" s="1762"/>
      <c r="C1072" s="1746"/>
      <c r="D1072" s="1744"/>
      <c r="E1072" s="1744"/>
      <c r="F1072" s="1744"/>
      <c r="G1072" s="1745"/>
    </row>
    <row r="1073" spans="1:7" ht="12.75" customHeight="1">
      <c r="A1073" s="714"/>
      <c r="B1073" s="798" t="s">
        <v>2556</v>
      </c>
      <c r="C1073" s="1746"/>
      <c r="D1073" s="1850" t="s">
        <v>2351</v>
      </c>
      <c r="E1073" s="1850"/>
      <c r="F1073" s="1850"/>
      <c r="G1073" s="1745"/>
    </row>
    <row r="1074" spans="1:7" ht="12.75" customHeight="1">
      <c r="A1074" s="1762"/>
      <c r="B1074" s="1762"/>
      <c r="C1074" s="1746"/>
      <c r="D1074" s="1850"/>
      <c r="E1074" s="1850"/>
      <c r="F1074" s="1850"/>
      <c r="G1074" s="1745"/>
    </row>
    <row r="1075" spans="1:7" ht="12.75" customHeight="1">
      <c r="A1075" s="1762"/>
      <c r="B1075" s="1762"/>
      <c r="C1075" s="1746"/>
      <c r="D1075" s="6"/>
      <c r="E1075" s="1744"/>
      <c r="F1075" s="1744"/>
      <c r="G1075" s="1745"/>
    </row>
    <row r="1076" spans="1:7" ht="12.75" customHeight="1">
      <c r="A1076" s="1762"/>
      <c r="B1076" s="1762"/>
      <c r="C1076" s="1746"/>
      <c r="D1076" s="1874" t="s">
        <v>2352</v>
      </c>
      <c r="E1076" s="1874"/>
      <c r="F1076" s="1874"/>
      <c r="G1076" s="1745"/>
    </row>
    <row r="1077" spans="1:7" ht="12.75" customHeight="1">
      <c r="A1077" s="1762"/>
      <c r="B1077" s="1762"/>
      <c r="C1077" s="1746"/>
      <c r="D1077" s="1716"/>
      <c r="E1077" s="1744"/>
      <c r="F1077" s="1744"/>
      <c r="G1077" s="1745"/>
    </row>
    <row r="1078" spans="1:7" ht="12.75" customHeight="1">
      <c r="A1078" s="714"/>
      <c r="B1078" s="798" t="s">
        <v>2556</v>
      </c>
      <c r="C1078" s="1746"/>
      <c r="D1078" s="1850" t="s">
        <v>2353</v>
      </c>
      <c r="E1078" s="1850"/>
      <c r="F1078" s="1850"/>
      <c r="G1078" s="1745"/>
    </row>
    <row r="1079" spans="1:7" ht="12.75" customHeight="1">
      <c r="A1079" s="1762"/>
      <c r="B1079" s="1762"/>
      <c r="C1079" s="1746"/>
      <c r="D1079" s="1850"/>
      <c r="E1079" s="1850"/>
      <c r="F1079" s="1850"/>
      <c r="G1079" s="1745"/>
    </row>
    <row r="1080" spans="1:7" ht="12.75" customHeight="1">
      <c r="A1080" s="1762"/>
      <c r="B1080" s="1762"/>
      <c r="C1080" s="1746"/>
      <c r="D1080" s="1850"/>
      <c r="E1080" s="1850"/>
      <c r="F1080" s="1850"/>
      <c r="G1080" s="1745"/>
    </row>
    <row r="1081" spans="1:7" ht="12.75" customHeight="1">
      <c r="A1081" s="1762"/>
      <c r="B1081" s="1762"/>
      <c r="C1081" s="1746"/>
      <c r="D1081" s="1850"/>
      <c r="E1081" s="1850"/>
      <c r="F1081" s="1850"/>
      <c r="G1081" s="1745"/>
    </row>
    <row r="1082" spans="1:7" ht="12.75" customHeight="1">
      <c r="A1082" s="1762"/>
      <c r="B1082" s="1762"/>
      <c r="C1082" s="1746"/>
      <c r="D1082" s="1850"/>
      <c r="E1082" s="1850"/>
      <c r="F1082" s="1850"/>
      <c r="G1082" s="1745"/>
    </row>
    <row r="1083" spans="1:7" ht="12.75" customHeight="1">
      <c r="A1083" s="1762"/>
      <c r="B1083" s="1762"/>
      <c r="C1083" s="1746"/>
      <c r="D1083" s="1850"/>
      <c r="E1083" s="1850"/>
      <c r="F1083" s="1850"/>
      <c r="G1083" s="1745"/>
    </row>
    <row r="1084" spans="1:7" ht="12.75" customHeight="1">
      <c r="A1084" s="1762"/>
      <c r="B1084" s="1762"/>
      <c r="C1084" s="1746"/>
      <c r="D1084" s="1850"/>
      <c r="E1084" s="1850"/>
      <c r="F1084" s="1850"/>
      <c r="G1084" s="1745"/>
    </row>
    <row r="1085" spans="1:7" ht="12.75" customHeight="1">
      <c r="A1085" s="1762"/>
      <c r="B1085" s="1762"/>
      <c r="C1085" s="1746"/>
      <c r="D1085" s="1744"/>
      <c r="E1085" s="1744"/>
      <c r="F1085" s="1744"/>
      <c r="G1085" s="1745"/>
    </row>
    <row r="1086" spans="1:7" ht="12.75" customHeight="1">
      <c r="A1086" s="714"/>
      <c r="B1086" s="798" t="s">
        <v>2556</v>
      </c>
      <c r="C1086" s="1746"/>
      <c r="D1086" s="1850" t="s">
        <v>2354</v>
      </c>
      <c r="E1086" s="1850"/>
      <c r="F1086" s="1850"/>
      <c r="G1086" s="1745"/>
    </row>
    <row r="1087" spans="1:7" ht="12.75" customHeight="1">
      <c r="A1087" s="1762"/>
      <c r="B1087" s="1762"/>
      <c r="C1087" s="1746"/>
      <c r="D1087" s="1850"/>
      <c r="E1087" s="1850"/>
      <c r="F1087" s="1850"/>
      <c r="G1087" s="1745"/>
    </row>
    <row r="1088" spans="1:7" ht="12.75" customHeight="1">
      <c r="A1088" s="1762"/>
      <c r="B1088" s="1762"/>
      <c r="C1088" s="1746"/>
      <c r="D1088" s="1850"/>
      <c r="E1088" s="1850"/>
      <c r="F1088" s="1850"/>
      <c r="G1088" s="1745"/>
    </row>
    <row r="1089" spans="1:7" ht="12.75" customHeight="1">
      <c r="A1089" s="1762"/>
      <c r="B1089" s="1762"/>
      <c r="C1089" s="1746"/>
      <c r="D1089" s="1850"/>
      <c r="E1089" s="1850"/>
      <c r="F1089" s="1850"/>
      <c r="G1089" s="1745"/>
    </row>
    <row r="1090" spans="1:7" ht="12.75" customHeight="1">
      <c r="A1090" s="1762"/>
      <c r="B1090" s="1762"/>
      <c r="C1090" s="1746"/>
      <c r="D1090" s="1850"/>
      <c r="E1090" s="1850"/>
      <c r="F1090" s="1850"/>
      <c r="G1090" s="1745"/>
    </row>
    <row r="1091" spans="1:7" ht="12.75" customHeight="1">
      <c r="A1091" s="1762"/>
      <c r="B1091" s="1762"/>
      <c r="C1091" s="1746"/>
      <c r="D1091" s="1850"/>
      <c r="E1091" s="1850"/>
      <c r="F1091" s="1850"/>
      <c r="G1091" s="1745"/>
    </row>
    <row r="1092" spans="1:7" ht="12.75" customHeight="1">
      <c r="A1092" s="1762"/>
      <c r="B1092" s="1762"/>
      <c r="C1092" s="1746"/>
      <c r="D1092" s="1850"/>
      <c r="E1092" s="1850"/>
      <c r="F1092" s="1850"/>
      <c r="G1092" s="1745"/>
    </row>
    <row r="1093" spans="1:7" ht="12.75" customHeight="1">
      <c r="A1093" s="1762"/>
      <c r="B1093" s="1762"/>
      <c r="C1093" s="1746"/>
      <c r="D1093" s="1706"/>
      <c r="E1093" s="1706"/>
      <c r="F1093" s="1706"/>
      <c r="G1093" s="1745"/>
    </row>
    <row r="1094" spans="1:7" ht="12.75" customHeight="1">
      <c r="A1094" s="1762"/>
      <c r="B1094" s="798" t="s">
        <v>2556</v>
      </c>
      <c r="C1094" s="1746"/>
      <c r="D1094" s="1992" t="s">
        <v>2355</v>
      </c>
      <c r="E1094" s="1992"/>
      <c r="F1094" s="1992"/>
      <c r="G1094" s="1745"/>
    </row>
    <row r="1095" spans="1:7" ht="12.75" customHeight="1">
      <c r="A1095" s="1762"/>
      <c r="B1095" s="1762"/>
      <c r="C1095" s="1746"/>
      <c r="D1095" s="1992"/>
      <c r="E1095" s="1992"/>
      <c r="F1095" s="1992"/>
      <c r="G1095" s="1745"/>
    </row>
    <row r="1096" spans="1:7" ht="12.75" customHeight="1">
      <c r="A1096" s="1762"/>
      <c r="B1096" s="1762"/>
      <c r="C1096" s="1746"/>
      <c r="D1096" s="1992"/>
      <c r="E1096" s="1992"/>
      <c r="F1096" s="1992"/>
      <c r="G1096" s="1745"/>
    </row>
    <row r="1097" spans="1:7" ht="12.75" customHeight="1">
      <c r="A1097" s="1762"/>
      <c r="B1097" s="1762"/>
      <c r="C1097" s="1746"/>
      <c r="D1097" s="1775"/>
      <c r="E1097" s="1775"/>
      <c r="F1097" s="1775"/>
      <c r="G1097" s="1745"/>
    </row>
    <row r="1098" spans="1:7" ht="12.75" customHeight="1">
      <c r="A1098" s="1748"/>
      <c r="B1098" s="1748"/>
      <c r="C1098" s="556"/>
      <c r="D1098" s="1874" t="s">
        <v>2356</v>
      </c>
      <c r="E1098" s="1874"/>
      <c r="F1098" s="1874"/>
      <c r="G1098" s="678"/>
    </row>
    <row r="1099" spans="1:7" ht="12.75" customHeight="1">
      <c r="A1099" s="1748"/>
      <c r="B1099" s="1748"/>
      <c r="C1099" s="556"/>
      <c r="D1099" s="1716"/>
      <c r="E1099" s="6"/>
      <c r="F1099" s="6"/>
      <c r="G1099" s="678"/>
    </row>
    <row r="1100" spans="1:7" ht="12.75" customHeight="1">
      <c r="A1100" s="714"/>
      <c r="B1100" s="798" t="s">
        <v>2556</v>
      </c>
      <c r="C1100" s="556"/>
      <c r="D1100" s="1852" t="s">
        <v>2357</v>
      </c>
      <c r="E1100" s="1852"/>
      <c r="F1100" s="1852"/>
      <c r="G1100" s="678"/>
    </row>
    <row r="1101" spans="1:7" ht="12.75" customHeight="1">
      <c r="A1101" s="1748"/>
      <c r="B1101" s="1748"/>
      <c r="C1101" s="556"/>
      <c r="D1101" s="1852"/>
      <c r="E1101" s="1852"/>
      <c r="F1101" s="1852"/>
      <c r="G1101" s="678"/>
    </row>
    <row r="1102" spans="1:7" ht="12.75" customHeight="1">
      <c r="A1102" s="1748"/>
      <c r="B1102" s="1748"/>
      <c r="C1102" s="556"/>
      <c r="D1102" s="678"/>
      <c r="E1102" s="6"/>
      <c r="F1102" s="6"/>
      <c r="G1102" s="678"/>
    </row>
    <row r="1103" spans="1:7" ht="12.75" customHeight="1">
      <c r="A1103" s="714"/>
      <c r="B1103" s="798" t="s">
        <v>2556</v>
      </c>
      <c r="C1103" s="556"/>
      <c r="D1103" s="1852" t="s">
        <v>2358</v>
      </c>
      <c r="E1103" s="1852"/>
      <c r="F1103" s="1852"/>
      <c r="G1103" s="678"/>
    </row>
    <row r="1104" spans="1:7" ht="12.75" customHeight="1">
      <c r="A1104" s="1748"/>
      <c r="B1104" s="1748"/>
      <c r="C1104" s="556"/>
      <c r="D1104" s="1852"/>
      <c r="E1104" s="1852"/>
      <c r="F1104" s="1852"/>
      <c r="G1104" s="678"/>
    </row>
    <row r="1105" spans="1:7" ht="12.75" customHeight="1">
      <c r="A1105" s="1748"/>
      <c r="B1105" s="1748"/>
      <c r="C1105" s="556"/>
      <c r="D1105" s="6"/>
      <c r="E1105" s="6"/>
      <c r="F1105" s="6"/>
      <c r="G1105" s="678"/>
    </row>
    <row r="1106" spans="1:7" ht="12.75" customHeight="1">
      <c r="A1106" s="1748"/>
      <c r="B1106" s="1748"/>
      <c r="C1106" s="556"/>
      <c r="D1106" s="1874" t="s">
        <v>2359</v>
      </c>
      <c r="E1106" s="1874"/>
      <c r="F1106" s="1874"/>
      <c r="G1106" s="678"/>
    </row>
    <row r="1107" spans="1:7" ht="12.75" customHeight="1">
      <c r="A1107" s="1748"/>
      <c r="B1107" s="1748"/>
      <c r="C1107" s="556"/>
      <c r="D1107" s="1716"/>
      <c r="E1107" s="6"/>
      <c r="F1107" s="6"/>
      <c r="G1107" s="678"/>
    </row>
    <row r="1108" spans="1:7" ht="12.75" customHeight="1">
      <c r="A1108" s="714"/>
      <c r="B1108" s="798" t="s">
        <v>2556</v>
      </c>
      <c r="C1108" s="556"/>
      <c r="D1108" s="1875" t="s">
        <v>2386</v>
      </c>
      <c r="E1108" s="1875"/>
      <c r="F1108" s="1875"/>
      <c r="G1108" s="678"/>
    </row>
    <row r="1109" spans="1:7" ht="12.75" customHeight="1">
      <c r="A1109" s="1748"/>
      <c r="B1109" s="1748"/>
      <c r="C1109" s="556"/>
      <c r="D1109" s="6"/>
      <c r="E1109" s="6"/>
      <c r="F1109" s="6"/>
      <c r="G1109" s="678"/>
    </row>
    <row r="1110" spans="1:7" ht="12.75" customHeight="1">
      <c r="A1110" s="714"/>
      <c r="B1110" s="798" t="s">
        <v>2556</v>
      </c>
      <c r="C1110" s="556"/>
      <c r="D1110" s="1850" t="s">
        <v>2360</v>
      </c>
      <c r="E1110" s="1850"/>
      <c r="F1110" s="1850"/>
      <c r="G1110" s="678"/>
    </row>
    <row r="1111" spans="1:7" ht="12.75" customHeight="1">
      <c r="A1111" s="714"/>
      <c r="B1111" s="714"/>
      <c r="C1111" s="556"/>
      <c r="D1111" s="1850"/>
      <c r="E1111" s="1850"/>
      <c r="F1111" s="1850"/>
      <c r="G1111" s="678"/>
    </row>
    <row r="1112" spans="1:7" ht="12.75" customHeight="1">
      <c r="A1112" s="714"/>
      <c r="B1112" s="714"/>
      <c r="C1112" s="556"/>
      <c r="D1112" s="1706"/>
      <c r="E1112" s="1706"/>
      <c r="F1112" s="1706"/>
      <c r="G1112" s="677"/>
    </row>
    <row r="1113" spans="1:7" ht="12.75" customHeight="1">
      <c r="A1113" s="1748"/>
      <c r="B1113" s="1748"/>
      <c r="C1113" s="556"/>
      <c r="D1113" s="1874" t="s">
        <v>2361</v>
      </c>
      <c r="E1113" s="1874"/>
      <c r="F1113" s="1874"/>
      <c r="G1113" s="677"/>
    </row>
    <row r="1114" spans="1:7" ht="12.75" customHeight="1">
      <c r="A1114" s="1748"/>
      <c r="B1114" s="1748"/>
      <c r="C1114" s="556"/>
      <c r="D1114" s="1716"/>
      <c r="E1114" s="6"/>
      <c r="F1114" s="6"/>
      <c r="G1114" s="677"/>
    </row>
    <row r="1115" spans="1:7" ht="12.75" customHeight="1">
      <c r="A1115" s="714"/>
      <c r="B1115" s="798" t="s">
        <v>2556</v>
      </c>
      <c r="C1115" s="556"/>
      <c r="D1115" s="1850" t="s">
        <v>2362</v>
      </c>
      <c r="E1115" s="1850"/>
      <c r="F1115" s="1850"/>
      <c r="G1115" s="677"/>
    </row>
    <row r="1116" spans="1:7" ht="12.75" customHeight="1">
      <c r="A1116" s="714"/>
      <c r="B1116" s="714"/>
      <c r="C1116" s="556"/>
      <c r="D1116" s="1850"/>
      <c r="E1116" s="1850"/>
      <c r="F1116" s="1850"/>
      <c r="G1116" s="677"/>
    </row>
    <row r="1117" spans="1:7" ht="12.75" customHeight="1">
      <c r="A1117" s="714"/>
      <c r="B1117" s="714"/>
      <c r="C1117" s="556"/>
      <c r="D1117" s="1850"/>
      <c r="E1117" s="1850"/>
      <c r="F1117" s="1850"/>
      <c r="G1117" s="677"/>
    </row>
    <row r="1118" spans="1:7" ht="12.75" customHeight="1">
      <c r="A1118" s="714"/>
      <c r="B1118" s="714"/>
      <c r="C1118" s="556"/>
      <c r="D1118" s="1850"/>
      <c r="E1118" s="1850"/>
      <c r="F1118" s="1850"/>
      <c r="G1118" s="677"/>
    </row>
    <row r="1119" spans="1:7" ht="12.75" customHeight="1">
      <c r="A1119" s="714"/>
      <c r="B1119" s="714"/>
      <c r="C1119" s="556"/>
      <c r="D1119" s="1850"/>
      <c r="E1119" s="1850"/>
      <c r="F1119" s="1850"/>
      <c r="G1119" s="677"/>
    </row>
    <row r="1120" spans="1:7" ht="12.75" customHeight="1">
      <c r="A1120" s="714"/>
      <c r="B1120" s="714"/>
      <c r="C1120" s="556"/>
      <c r="D1120" s="1850"/>
      <c r="E1120" s="1850"/>
      <c r="F1120" s="1850"/>
      <c r="G1120" s="677"/>
    </row>
    <row r="1121" spans="1:7" ht="12.75" customHeight="1">
      <c r="A1121" s="714"/>
      <c r="B1121" s="714"/>
      <c r="C1121" s="556"/>
      <c r="D1121" s="1850"/>
      <c r="E1121" s="1850"/>
      <c r="F1121" s="1850"/>
      <c r="G1121" s="677"/>
    </row>
    <row r="1122" spans="1:7" ht="12.75" customHeight="1">
      <c r="A1122" s="714"/>
      <c r="B1122" s="714"/>
      <c r="C1122" s="556"/>
      <c r="D1122" s="1850"/>
      <c r="E1122" s="1850"/>
      <c r="F1122" s="1850"/>
      <c r="G1122" s="677"/>
    </row>
    <row r="1123" spans="1:7" ht="12.75" customHeight="1">
      <c r="A1123" s="714"/>
      <c r="B1123" s="714"/>
      <c r="C1123" s="556"/>
      <c r="D1123" s="1850"/>
      <c r="E1123" s="1850"/>
      <c r="F1123" s="1850"/>
      <c r="G1123" s="677"/>
    </row>
    <row r="1124" spans="1:7" ht="12.75" customHeight="1">
      <c r="A1124" s="714"/>
      <c r="B1124" s="714"/>
      <c r="C1124" s="556"/>
      <c r="D1124" s="1850"/>
      <c r="E1124" s="1850"/>
      <c r="F1124" s="1850"/>
      <c r="G1124" s="677"/>
    </row>
    <row r="1125" spans="1:7" ht="12.75" customHeight="1">
      <c r="A1125" s="714"/>
      <c r="B1125" s="714"/>
      <c r="C1125" s="556"/>
      <c r="D1125" s="1850"/>
      <c r="E1125" s="1850"/>
      <c r="F1125" s="1850"/>
      <c r="G1125" s="677"/>
    </row>
    <row r="1126" spans="1:7" ht="12.75" customHeight="1">
      <c r="A1126" s="714"/>
      <c r="B1126" s="714"/>
      <c r="C1126" s="556"/>
      <c r="D1126" s="1850"/>
      <c r="E1126" s="1850"/>
      <c r="F1126" s="1850"/>
      <c r="G1126" s="677"/>
    </row>
    <row r="1127" spans="1:7" ht="12.75" customHeight="1">
      <c r="A1127" s="714"/>
      <c r="B1127" s="714"/>
      <c r="C1127" s="556"/>
      <c r="D1127" s="1850"/>
      <c r="E1127" s="1850"/>
      <c r="F1127" s="1850"/>
      <c r="G1127" s="677"/>
    </row>
    <row r="1128" spans="1:7" ht="12.75" customHeight="1">
      <c r="A1128" s="714"/>
      <c r="B1128" s="714"/>
      <c r="C1128" s="556"/>
      <c r="D1128" s="1850"/>
      <c r="E1128" s="1850"/>
      <c r="F1128" s="1850"/>
      <c r="G1128" s="678"/>
    </row>
    <row r="1129" spans="1:7" ht="12.75" customHeight="1">
      <c r="A1129" s="1748"/>
      <c r="B1129" s="1748"/>
      <c r="C1129" s="556"/>
      <c r="D1129" s="6"/>
      <c r="E1129" s="6"/>
      <c r="F1129" s="6"/>
      <c r="G1129" s="678"/>
    </row>
    <row r="1130" spans="1:7" ht="12.75" customHeight="1">
      <c r="A1130" s="1885" t="s">
        <v>2363</v>
      </c>
      <c r="B1130" s="1885"/>
      <c r="C1130" s="1885"/>
      <c r="D1130" s="1885"/>
      <c r="E1130" s="1885"/>
      <c r="F1130" s="1885"/>
      <c r="G1130" s="1885"/>
    </row>
    <row r="1131" spans="1:7" ht="12.75" customHeight="1">
      <c r="A1131" s="1713"/>
      <c r="B1131" s="1713"/>
      <c r="C1131" s="556"/>
      <c r="D1131" s="6"/>
      <c r="E1131" s="6"/>
      <c r="F1131" s="6"/>
      <c r="G1131" s="678"/>
    </row>
    <row r="1132" spans="1:7" ht="12.75" customHeight="1">
      <c r="A1132" s="1748"/>
      <c r="B1132" s="1748"/>
      <c r="C1132" s="1746"/>
      <c r="D1132" s="1874" t="s">
        <v>2387</v>
      </c>
      <c r="E1132" s="1874"/>
      <c r="F1132" s="1874"/>
      <c r="G1132" s="678"/>
    </row>
    <row r="1133" spans="1:7" ht="12.75" customHeight="1">
      <c r="A1133" s="1720"/>
      <c r="B1133" s="1720"/>
      <c r="C1133" s="1752"/>
      <c r="D1133" s="1875" t="s">
        <v>2364</v>
      </c>
      <c r="E1133" s="1875"/>
      <c r="F1133" s="1875"/>
      <c r="G1133" s="678"/>
    </row>
    <row r="1134" spans="1:7" ht="12.75" customHeight="1">
      <c r="A1134" s="1720"/>
      <c r="B1134" s="1720"/>
      <c r="C1134" s="1752"/>
      <c r="D1134" s="6"/>
      <c r="E1134" s="6"/>
      <c r="F1134" s="1744"/>
      <c r="G1134" s="677"/>
    </row>
    <row r="1135" spans="1:7" ht="12.75" customHeight="1">
      <c r="A1135" s="1748"/>
      <c r="B1135" s="798" t="s">
        <v>2555</v>
      </c>
      <c r="C1135" s="556"/>
      <c r="D1135" s="1854" t="s">
        <v>2365</v>
      </c>
      <c r="E1135" s="1854"/>
      <c r="F1135" s="1854"/>
      <c r="G1135" s="677"/>
    </row>
    <row r="1136" spans="1:7" ht="12.75" customHeight="1">
      <c r="A1136" s="1748"/>
      <c r="B1136" s="1748"/>
      <c r="C1136" s="556"/>
      <c r="D1136" s="1854"/>
      <c r="E1136" s="1854"/>
      <c r="F1136" s="1854"/>
      <c r="G1136" s="677"/>
    </row>
    <row r="1137" spans="1:7" ht="12.75" customHeight="1">
      <c r="A1137" s="1748"/>
      <c r="B1137" s="1748"/>
      <c r="C1137" s="556"/>
      <c r="D1137" s="1854"/>
      <c r="E1137" s="1854"/>
      <c r="F1137" s="1854"/>
      <c r="G1137" s="677"/>
    </row>
    <row r="1138" spans="1:7" ht="12.75" customHeight="1">
      <c r="A1138" s="1748"/>
      <c r="B1138" s="1748"/>
      <c r="C1138" s="556"/>
      <c r="D1138" s="1854"/>
      <c r="E1138" s="1854"/>
      <c r="F1138" s="1854"/>
      <c r="G1138" s="677"/>
    </row>
    <row r="1139" spans="1:7" ht="12.75" customHeight="1">
      <c r="A1139" s="1732"/>
      <c r="B1139" s="1732"/>
      <c r="C1139" s="557"/>
      <c r="D1139" s="1854"/>
      <c r="E1139" s="1854"/>
      <c r="F1139" s="1854"/>
      <c r="G1139" s="677"/>
    </row>
    <row r="1140" spans="1:7" ht="12.75" customHeight="1">
      <c r="A1140" s="1732"/>
      <c r="B1140" s="1732"/>
      <c r="C1140" s="557"/>
      <c r="D1140" s="1854"/>
      <c r="E1140" s="1854"/>
      <c r="F1140" s="1854"/>
      <c r="G1140" s="677"/>
    </row>
    <row r="1141" spans="1:7" ht="12.75" customHeight="1">
      <c r="A1141" s="720"/>
      <c r="B1141" s="720"/>
      <c r="C1141" s="313"/>
      <c r="D1141" s="1854"/>
      <c r="E1141" s="1854"/>
      <c r="F1141" s="1854"/>
      <c r="G1141" s="677"/>
    </row>
    <row r="1142" spans="1:7" ht="12.75" customHeight="1">
      <c r="A1142" s="720"/>
      <c r="B1142" s="720"/>
      <c r="C1142" s="313"/>
      <c r="D1142" s="1854"/>
      <c r="E1142" s="1854"/>
      <c r="F1142" s="1854"/>
      <c r="G1142" s="677"/>
    </row>
    <row r="1143" spans="1:7" ht="12.75" customHeight="1">
      <c r="A1143" s="720"/>
      <c r="B1143" s="720"/>
      <c r="C1143" s="313"/>
      <c r="D1143" s="1709"/>
      <c r="E1143" s="1709"/>
      <c r="F1143" s="1709"/>
      <c r="G1143" s="677"/>
    </row>
    <row r="1144" spans="1:7" ht="12.75" customHeight="1">
      <c r="A1144" s="720"/>
      <c r="B1144" s="798" t="s">
        <v>2556</v>
      </c>
      <c r="C1144" s="313"/>
      <c r="D1144" s="1852" t="s">
        <v>2366</v>
      </c>
      <c r="E1144" s="1852"/>
      <c r="F1144" s="1852"/>
      <c r="G1144" s="677"/>
    </row>
    <row r="1145" spans="1:7" ht="12.75" customHeight="1">
      <c r="A1145" s="720"/>
      <c r="B1145" s="720"/>
      <c r="C1145" s="313"/>
      <c r="D1145" s="1852"/>
      <c r="E1145" s="1852"/>
      <c r="F1145" s="1852"/>
      <c r="G1145" s="677"/>
    </row>
    <row r="1146" spans="1:7" ht="12.75" customHeight="1">
      <c r="A1146" s="720"/>
      <c r="B1146" s="720"/>
      <c r="C1146" s="313"/>
      <c r="D1146" s="1852"/>
      <c r="E1146" s="1852"/>
      <c r="F1146" s="1852"/>
      <c r="G1146" s="677"/>
    </row>
    <row r="1147" spans="1:7" ht="12.75" customHeight="1">
      <c r="A1147" s="720"/>
      <c r="B1147" s="720"/>
      <c r="C1147" s="313"/>
      <c r="D1147" s="1852"/>
      <c r="E1147" s="1852"/>
      <c r="F1147" s="1852"/>
      <c r="G1147" s="677"/>
    </row>
    <row r="1148" spans="1:7" ht="12.75" customHeight="1">
      <c r="A1148" s="720"/>
      <c r="B1148" s="720"/>
      <c r="C1148" s="313"/>
      <c r="D1148" s="1707"/>
      <c r="E1148" s="1707"/>
      <c r="F1148" s="1707"/>
      <c r="G1148" s="677"/>
    </row>
    <row r="1149" spans="1:7" ht="12.75" customHeight="1">
      <c r="A1149" s="720"/>
      <c r="B1149" s="798" t="s">
        <v>2556</v>
      </c>
      <c r="C1149" s="313"/>
      <c r="D1149" s="1852" t="s">
        <v>2367</v>
      </c>
      <c r="E1149" s="1852"/>
      <c r="F1149" s="1852"/>
      <c r="G1149" s="677"/>
    </row>
    <row r="1150" spans="1:7" ht="12.75" customHeight="1">
      <c r="A1150" s="720"/>
      <c r="B1150" s="720"/>
      <c r="C1150" s="313"/>
      <c r="D1150" s="1852"/>
      <c r="E1150" s="1852"/>
      <c r="F1150" s="1852"/>
      <c r="G1150" s="677"/>
    </row>
    <row r="1151" spans="1:7" ht="12.75" customHeight="1">
      <c r="A1151" s="720"/>
      <c r="B1151" s="720"/>
      <c r="C1151" s="313"/>
      <c r="D1151" s="1707"/>
      <c r="E1151" s="1707"/>
      <c r="F1151" s="1707"/>
      <c r="G1151" s="677"/>
    </row>
    <row r="1152" spans="1:7" ht="12.75" customHeight="1">
      <c r="A1152" s="714"/>
      <c r="B1152" s="798" t="s">
        <v>2555</v>
      </c>
      <c r="C1152" s="556"/>
      <c r="D1152" s="1875" t="s">
        <v>2368</v>
      </c>
      <c r="E1152" s="1875"/>
      <c r="F1152" s="1875"/>
      <c r="G1152" s="677"/>
    </row>
    <row r="1153" spans="1:7" ht="12.75" customHeight="1">
      <c r="A1153" s="1748"/>
      <c r="B1153" s="1748"/>
      <c r="C1153" s="556"/>
      <c r="D1153" s="6"/>
      <c r="E1153" s="6"/>
      <c r="F1153" s="6"/>
      <c r="G1153" s="677"/>
    </row>
    <row r="1154" spans="1:7" ht="12.75" customHeight="1">
      <c r="A1154" s="714"/>
      <c r="B1154" s="798" t="s">
        <v>2556</v>
      </c>
      <c r="C1154" s="556"/>
      <c r="D1154" s="1875" t="s">
        <v>2369</v>
      </c>
      <c r="E1154" s="1875"/>
      <c r="F1154" s="1875"/>
      <c r="G1154" s="677"/>
    </row>
    <row r="1155" spans="1:7" ht="12.75" customHeight="1">
      <c r="A1155" s="1748"/>
      <c r="B1155" s="1748"/>
      <c r="C1155" s="556"/>
      <c r="D1155" s="1712"/>
      <c r="E1155" s="6"/>
      <c r="F1155" s="6"/>
      <c r="G1155" s="677"/>
    </row>
    <row r="1156" spans="1:7" ht="12.75" customHeight="1">
      <c r="A1156" s="714"/>
      <c r="B1156" s="798" t="s">
        <v>2555</v>
      </c>
      <c r="C1156" s="556"/>
      <c r="D1156" s="1875" t="s">
        <v>2370</v>
      </c>
      <c r="E1156" s="1875"/>
      <c r="F1156" s="1875"/>
      <c r="G1156" s="677"/>
    </row>
    <row r="1157" spans="1:7" ht="12.75" customHeight="1">
      <c r="A1157" s="1748"/>
      <c r="B1157" s="1748"/>
      <c r="C1157" s="556"/>
      <c r="D1157" s="1712"/>
      <c r="E1157" s="6"/>
      <c r="F1157" s="6"/>
      <c r="G1157" s="677"/>
    </row>
    <row r="1158" spans="1:7" ht="12.75" customHeight="1">
      <c r="A1158" s="714"/>
      <c r="B1158" s="798" t="s">
        <v>2555</v>
      </c>
      <c r="C1158" s="556"/>
      <c r="D1158" s="1850" t="s">
        <v>2371</v>
      </c>
      <c r="E1158" s="1850"/>
      <c r="F1158" s="1850"/>
      <c r="G1158" s="677"/>
    </row>
    <row r="1159" spans="1:7" ht="12.75" customHeight="1">
      <c r="A1159" s="714"/>
      <c r="B1159" s="714"/>
      <c r="C1159" s="556"/>
      <c r="D1159" s="1850"/>
      <c r="E1159" s="1850"/>
      <c r="F1159" s="1850"/>
      <c r="G1159" s="677"/>
    </row>
    <row r="1160" spans="1:7" ht="12.75" customHeight="1">
      <c r="A1160" s="714"/>
      <c r="B1160" s="714"/>
      <c r="C1160" s="556"/>
      <c r="D1160" s="1712"/>
      <c r="E1160" s="6"/>
      <c r="F1160" s="6"/>
      <c r="G1160" s="678"/>
    </row>
    <row r="1161" spans="1:7" ht="12.75" customHeight="1">
      <c r="A1161" s="407"/>
      <c r="B1161" s="798" t="s">
        <v>2556</v>
      </c>
      <c r="C1161" s="1776"/>
      <c r="D1161" s="1893" t="s">
        <v>2372</v>
      </c>
      <c r="E1161" s="1893"/>
      <c r="F1161" s="1893"/>
      <c r="G1161" s="1777"/>
    </row>
    <row r="1162" spans="1:7" ht="12.75" customHeight="1">
      <c r="A1162" s="1776"/>
      <c r="B1162" s="1776"/>
      <c r="C1162" s="1776"/>
      <c r="D1162" s="1893"/>
      <c r="E1162" s="1893"/>
      <c r="F1162" s="1893"/>
      <c r="G1162" s="1777"/>
    </row>
    <row r="1163" spans="1:7" ht="12.75" customHeight="1">
      <c r="A1163" s="1776"/>
      <c r="B1163" s="1776"/>
      <c r="C1163" s="1776"/>
      <c r="D1163" s="1778"/>
      <c r="E1163" s="1779"/>
      <c r="F1163" s="1779"/>
      <c r="G1163" s="1777"/>
    </row>
    <row r="1164" spans="1:7" ht="12.75" customHeight="1">
      <c r="A1164" s="407"/>
      <c r="B1164" s="798" t="s">
        <v>2556</v>
      </c>
      <c r="C1164" s="1776"/>
      <c r="D1164" s="1998" t="s">
        <v>2373</v>
      </c>
      <c r="E1164" s="1998"/>
      <c r="F1164" s="1998"/>
      <c r="G1164" s="1777"/>
    </row>
    <row r="1165" spans="1:7" ht="12.75" customHeight="1">
      <c r="A1165" s="1776"/>
      <c r="B1165" s="1776"/>
      <c r="C1165" s="1776"/>
      <c r="D1165" s="1778"/>
      <c r="E1165" s="1779"/>
      <c r="F1165" s="1779"/>
      <c r="G1165" s="1777"/>
    </row>
    <row r="1166" spans="1:7" ht="12.75" customHeight="1">
      <c r="A1166" s="714"/>
      <c r="B1166" s="798" t="s">
        <v>2555</v>
      </c>
      <c r="C1166" s="556"/>
      <c r="D1166" s="1875" t="s">
        <v>2374</v>
      </c>
      <c r="E1166" s="1875"/>
      <c r="F1166" s="1875"/>
      <c r="G1166" s="678"/>
    </row>
    <row r="1167" spans="1:7" ht="12.75" customHeight="1">
      <c r="A1167" s="714"/>
      <c r="B1167" s="714"/>
      <c r="C1167" s="556"/>
      <c r="D1167" s="1712"/>
      <c r="E1167" s="6"/>
      <c r="F1167" s="6"/>
      <c r="G1167" s="678"/>
    </row>
    <row r="1168" spans="1:7" ht="12.75" customHeight="1">
      <c r="A1168" s="714"/>
      <c r="B1168" s="798" t="s">
        <v>2555</v>
      </c>
      <c r="C1168" s="556"/>
      <c r="D1168" s="1850" t="s">
        <v>2375</v>
      </c>
      <c r="E1168" s="1850"/>
      <c r="F1168" s="1850"/>
      <c r="G1168" s="678"/>
    </row>
    <row r="1169" spans="1:7" ht="12.75" customHeight="1">
      <c r="A1169" s="714"/>
      <c r="B1169" s="714"/>
      <c r="C1169" s="556"/>
      <c r="D1169" s="1850"/>
      <c r="E1169" s="1850"/>
      <c r="F1169" s="1850"/>
      <c r="G1169" s="678"/>
    </row>
    <row r="1170" spans="1:7" ht="12.75" customHeight="1">
      <c r="A1170" s="1748"/>
      <c r="B1170" s="1748"/>
      <c r="C1170" s="556"/>
      <c r="D1170" s="6"/>
      <c r="E1170" s="6"/>
      <c r="F1170" s="6"/>
      <c r="G1170" s="678"/>
    </row>
    <row r="1171" spans="1:7" ht="12.75" customHeight="1">
      <c r="A1171" s="1885" t="s">
        <v>2376</v>
      </c>
      <c r="B1171" s="1885"/>
      <c r="C1171" s="1885"/>
      <c r="D1171" s="1885"/>
      <c r="E1171" s="1885"/>
      <c r="F1171" s="1885"/>
      <c r="G1171" s="1885"/>
    </row>
    <row r="1172" spans="1:7" ht="12.75" customHeight="1">
      <c r="A1172" s="1748"/>
      <c r="B1172" s="1748"/>
      <c r="C1172" s="556"/>
      <c r="D1172" s="6"/>
      <c r="E1172" s="6"/>
      <c r="F1172" s="6"/>
      <c r="G1172" s="678"/>
    </row>
    <row r="1173" spans="1:7" ht="12.75" customHeight="1">
      <c r="A1173" s="1732"/>
      <c r="B1173" s="1732"/>
      <c r="C1173" s="557"/>
      <c r="D1173" s="1894" t="s">
        <v>2377</v>
      </c>
      <c r="E1173" s="1894"/>
      <c r="F1173" s="1894"/>
      <c r="G1173" s="678"/>
    </row>
    <row r="1174" spans="1:7" ht="12.75" customHeight="1">
      <c r="A1174" s="1732"/>
      <c r="B1174" s="1732"/>
      <c r="C1174" s="557"/>
      <c r="D1174" s="1997" t="s">
        <v>2378</v>
      </c>
      <c r="E1174" s="1997"/>
      <c r="F1174" s="1997"/>
      <c r="G1174" s="678"/>
    </row>
    <row r="1175" spans="1:7" ht="12.75" customHeight="1">
      <c r="A1175" s="674"/>
      <c r="B1175" s="674"/>
      <c r="C1175" s="1721"/>
      <c r="D1175" s="678"/>
      <c r="E1175" s="678"/>
      <c r="F1175" s="678"/>
      <c r="G1175" s="678"/>
    </row>
    <row r="1176" spans="1:7" ht="12.75" customHeight="1">
      <c r="A1176" s="714"/>
      <c r="B1176" s="714"/>
      <c r="C1176" s="313"/>
      <c r="D1176" s="1894" t="s">
        <v>2392</v>
      </c>
      <c r="E1176" s="1894"/>
      <c r="F1176" s="1894"/>
      <c r="G1176" s="678"/>
    </row>
    <row r="1177" spans="1:7" ht="12.75" customHeight="1">
      <c r="A1177" s="1748"/>
      <c r="B1177" s="798" t="s">
        <v>2555</v>
      </c>
      <c r="C1177" s="556"/>
      <c r="D1177" s="1997" t="s">
        <v>1512</v>
      </c>
      <c r="E1177" s="1997"/>
      <c r="F1177" s="1997"/>
      <c r="G1177" s="678"/>
    </row>
    <row r="1178" spans="1:7" s="1789" customFormat="1" ht="12.75" customHeight="1">
      <c r="A1178" s="1748"/>
      <c r="B1178" s="714"/>
      <c r="C1178" s="556"/>
      <c r="D1178" s="1993" t="s">
        <v>2379</v>
      </c>
      <c r="E1178" s="1993"/>
      <c r="F1178" s="1993"/>
      <c r="G1178" s="678"/>
    </row>
    <row r="1179" spans="1:7" ht="12.75" customHeight="1">
      <c r="A1179" s="1748"/>
      <c r="B1179" s="1748"/>
      <c r="C1179" s="556"/>
      <c r="D1179" s="1997"/>
      <c r="E1179" s="1997"/>
      <c r="F1179" s="1997"/>
      <c r="G1179" s="678"/>
    </row>
    <row r="1180" spans="1:7" ht="12.75" customHeight="1">
      <c r="A1180" s="1994" t="s">
        <v>2388</v>
      </c>
      <c r="B1180" s="1994"/>
      <c r="C1180" s="1994"/>
      <c r="D1180" s="1994"/>
      <c r="E1180" s="1994"/>
      <c r="F1180" s="1994"/>
      <c r="G1180" s="1994"/>
    </row>
    <row r="1181" spans="1:7" ht="12.75" customHeight="1">
      <c r="A1181" s="253"/>
      <c r="B1181" s="253"/>
      <c r="C1181" s="1740"/>
      <c r="D1181" s="686"/>
      <c r="E1181" s="686"/>
      <c r="F1181" s="686"/>
      <c r="G1181" s="686"/>
    </row>
    <row r="1182" spans="1:7" ht="12.75" customHeight="1">
      <c r="A1182" s="253"/>
      <c r="B1182" s="1786"/>
      <c r="C1182" s="1793"/>
      <c r="D1182" s="1888" t="s">
        <v>1513</v>
      </c>
      <c r="E1182" s="1888"/>
      <c r="F1182" s="1888"/>
      <c r="G1182" s="686"/>
    </row>
    <row r="1183" spans="1:7" ht="12.75" customHeight="1">
      <c r="A1183" s="253"/>
      <c r="B1183" s="1792" t="s">
        <v>2555</v>
      </c>
      <c r="C1183" s="1793"/>
      <c r="D1183" s="1867" t="s">
        <v>1512</v>
      </c>
      <c r="E1183" s="1867"/>
      <c r="F1183" s="1867"/>
      <c r="G1183" s="686"/>
    </row>
    <row r="1184" spans="1:7" ht="12.75" customHeight="1">
      <c r="A1184" s="253"/>
      <c r="B1184" s="1789"/>
      <c r="C1184" s="1793"/>
      <c r="D1184" s="1867" t="s">
        <v>2389</v>
      </c>
      <c r="E1184" s="1867"/>
      <c r="F1184" s="1867"/>
      <c r="G1184" s="686"/>
    </row>
    <row r="1185" spans="1:7" s="1789" customFormat="1" ht="12.75" customHeight="1">
      <c r="A1185" s="253"/>
      <c r="C1185" s="1793"/>
      <c r="D1185" s="1787"/>
      <c r="E1185" s="1787"/>
      <c r="F1185" s="1787"/>
      <c r="G1185" s="686"/>
    </row>
    <row r="1186" spans="1:7" ht="12.75" customHeight="1">
      <c r="A1186" s="253"/>
      <c r="B1186" s="253"/>
      <c r="C1186" s="1740"/>
      <c r="D1186" s="1995" t="s">
        <v>1186</v>
      </c>
      <c r="E1186" s="1995"/>
      <c r="F1186" s="1995"/>
      <c r="G1186" s="686"/>
    </row>
    <row r="1187" spans="1:7" ht="12.75" customHeight="1">
      <c r="A1187" s="503"/>
      <c r="B1187" s="503"/>
      <c r="C1187" s="502"/>
      <c r="D1187" s="1996" t="s">
        <v>1203</v>
      </c>
      <c r="E1187" s="1996"/>
      <c r="F1187" s="1996"/>
      <c r="G1187" s="1780"/>
    </row>
    <row r="1188" spans="1:7" ht="12.75" customHeight="1">
      <c r="A1188" s="714"/>
      <c r="B1188" s="1792" t="s">
        <v>2556</v>
      </c>
      <c r="C1188" s="557"/>
      <c r="D1188" s="1879" t="s">
        <v>1071</v>
      </c>
      <c r="E1188" s="1879"/>
      <c r="F1188" s="1879"/>
      <c r="G1188" s="678"/>
    </row>
    <row r="1189" spans="1:7" ht="12.75" customHeight="1">
      <c r="A1189" s="1732"/>
      <c r="B1189" s="1732"/>
      <c r="C1189" s="557"/>
      <c r="D1189" s="6"/>
      <c r="E1189" s="1980" t="s">
        <v>1187</v>
      </c>
      <c r="F1189" s="1980"/>
      <c r="G1189" s="678"/>
    </row>
    <row r="1190" spans="1:7">
      <c r="A1190" s="790"/>
      <c r="B1190" s="790"/>
      <c r="C1190" s="790"/>
      <c r="D1190" s="790"/>
      <c r="E1190" s="790"/>
      <c r="F1190" s="790"/>
      <c r="G1190" s="790"/>
    </row>
    <row r="1191" spans="1:7" ht="13.15">
      <c r="A1191" s="1994" t="s">
        <v>2414</v>
      </c>
      <c r="B1191" s="1994"/>
      <c r="C1191" s="1994"/>
      <c r="D1191" s="1994"/>
      <c r="E1191" s="1994"/>
      <c r="F1191" s="1994"/>
      <c r="G1191" s="1994"/>
    </row>
    <row r="1192" spans="1:7">
      <c r="A1192" s="790"/>
      <c r="B1192" s="790"/>
      <c r="C1192" s="790"/>
      <c r="D1192" s="790"/>
      <c r="E1192" s="790"/>
      <c r="F1192" s="790"/>
      <c r="G1192" s="790"/>
    </row>
    <row r="1193" spans="1:7" ht="13.15">
      <c r="A1193" s="790"/>
      <c r="B1193" s="790"/>
      <c r="C1193" s="790"/>
      <c r="D1193" s="1791" t="s">
        <v>2395</v>
      </c>
      <c r="E1193" s="790"/>
      <c r="F1193" s="790"/>
      <c r="G1193" s="790"/>
    </row>
    <row r="1194" spans="1:7" s="1789" customFormat="1">
      <c r="D1194" s="1788" t="s">
        <v>2394</v>
      </c>
    </row>
    <row r="1195" spans="1:7" s="1789" customFormat="1" ht="13.15">
      <c r="D1195" s="1791"/>
    </row>
    <row r="1196" spans="1:7">
      <c r="A1196" s="790"/>
      <c r="B1196" s="1792" t="s">
        <v>2556</v>
      </c>
      <c r="C1196" s="790"/>
      <c r="D1196" s="2001" t="s">
        <v>2393</v>
      </c>
      <c r="E1196" s="2001"/>
      <c r="F1196" s="2001"/>
      <c r="G1196" s="790"/>
    </row>
    <row r="1197" spans="1:7">
      <c r="A1197" s="790"/>
      <c r="B1197" s="790"/>
      <c r="C1197" s="790"/>
      <c r="D1197" s="2001"/>
      <c r="E1197" s="2001"/>
      <c r="F1197" s="2001"/>
      <c r="G1197" s="790"/>
    </row>
    <row r="1198" spans="1:7">
      <c r="A1198" s="790"/>
      <c r="B1198" s="790"/>
      <c r="C1198" s="790"/>
      <c r="D1198" s="2001"/>
      <c r="E1198" s="2001"/>
      <c r="F1198" s="2001"/>
      <c r="G1198" s="790"/>
    </row>
    <row r="1199" spans="1:7">
      <c r="A1199" s="790"/>
      <c r="B1199" s="790"/>
      <c r="C1199" s="790"/>
      <c r="D1199" s="2001"/>
      <c r="E1199" s="2001"/>
      <c r="F1199" s="2001"/>
      <c r="G1199" s="790"/>
    </row>
    <row r="1200" spans="1:7">
      <c r="A1200" s="790"/>
      <c r="B1200" s="790"/>
      <c r="C1200" s="790"/>
      <c r="D1200" s="790"/>
      <c r="E1200" s="790"/>
      <c r="F1200" s="790"/>
      <c r="G1200" s="790"/>
    </row>
    <row r="1201" spans="1:7" ht="13.15">
      <c r="A1201" s="790"/>
      <c r="B1201" s="1789"/>
      <c r="C1201" s="790"/>
      <c r="D1201" s="1791" t="s">
        <v>1595</v>
      </c>
      <c r="E1201" s="790"/>
      <c r="F1201" s="790"/>
      <c r="G1201" s="790"/>
    </row>
    <row r="1202" spans="1:7">
      <c r="A1202" s="790"/>
      <c r="B1202" s="790"/>
      <c r="C1202" s="790"/>
      <c r="D1202" s="1789" t="s">
        <v>2396</v>
      </c>
      <c r="E1202" s="790"/>
      <c r="F1202" s="790"/>
      <c r="G1202" s="790"/>
    </row>
    <row r="1203" spans="1:7">
      <c r="A1203" s="790"/>
      <c r="B1203" s="790"/>
      <c r="C1203" s="790"/>
      <c r="D1203" s="790"/>
      <c r="E1203" s="790"/>
      <c r="F1203" s="790"/>
      <c r="G1203" s="790"/>
    </row>
    <row r="1204" spans="1:7">
      <c r="A1204" s="790"/>
      <c r="B1204" s="1792" t="s">
        <v>2555</v>
      </c>
      <c r="C1204" s="790"/>
      <c r="D1204" s="1789" t="s">
        <v>2391</v>
      </c>
      <c r="E1204" s="790"/>
      <c r="F1204" s="790"/>
      <c r="G1204" s="790"/>
    </row>
    <row r="1205" spans="1:7">
      <c r="A1205" s="790"/>
      <c r="B1205" s="790"/>
      <c r="C1205" s="790"/>
      <c r="D1205" s="790"/>
      <c r="E1205" s="790"/>
      <c r="F1205" s="790"/>
      <c r="G1205" s="790"/>
    </row>
    <row r="1206" spans="1:7">
      <c r="A1206" s="790"/>
      <c r="B1206" s="1792" t="s">
        <v>2556</v>
      </c>
      <c r="C1206" s="790"/>
      <c r="D1206" s="2001" t="s">
        <v>2397</v>
      </c>
      <c r="E1206" s="2001"/>
      <c r="F1206" s="2001"/>
      <c r="G1206" s="790"/>
    </row>
    <row r="1207" spans="1:7">
      <c r="A1207" s="790"/>
      <c r="B1207" s="790"/>
      <c r="C1207" s="790"/>
      <c r="D1207" s="2001"/>
      <c r="E1207" s="2001"/>
      <c r="F1207" s="2001"/>
      <c r="G1207" s="790"/>
    </row>
    <row r="1208" spans="1:7">
      <c r="A1208" s="790"/>
      <c r="B1208" s="790"/>
      <c r="C1208" s="790"/>
      <c r="D1208" s="2001"/>
      <c r="E1208" s="2001"/>
      <c r="F1208" s="2001"/>
      <c r="G1208" s="790"/>
    </row>
    <row r="1209" spans="1:7">
      <c r="A1209" s="790"/>
      <c r="B1209" s="790"/>
      <c r="C1209" s="790"/>
      <c r="D1209" s="2001"/>
      <c r="E1209" s="2001"/>
      <c r="F1209" s="2001"/>
      <c r="G1209" s="790"/>
    </row>
    <row r="1210" spans="1:7">
      <c r="A1210" s="790"/>
      <c r="B1210" s="790"/>
      <c r="C1210" s="790"/>
      <c r="D1210" s="2001"/>
      <c r="E1210" s="2001"/>
      <c r="F1210" s="2001"/>
      <c r="G1210" s="790"/>
    </row>
    <row r="1211" spans="1:7">
      <c r="A1211" s="790"/>
      <c r="B1211" s="790"/>
      <c r="C1211" s="790"/>
      <c r="D1211" s="790"/>
      <c r="E1211" s="790"/>
      <c r="F1211" s="790"/>
      <c r="G1211" s="790"/>
    </row>
    <row r="1212" spans="1:7" ht="13.15">
      <c r="A1212" s="1994" t="s">
        <v>2398</v>
      </c>
      <c r="B1212" s="1994"/>
      <c r="C1212" s="1994"/>
      <c r="D1212" s="1994"/>
      <c r="E1212" s="1994"/>
      <c r="F1212" s="1994"/>
      <c r="G1212" s="1994"/>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2" t="s">
        <v>2555</v>
      </c>
      <c r="C1215" s="790"/>
      <c r="D1215" s="1784" t="s">
        <v>2401</v>
      </c>
      <c r="E1215" s="1788"/>
      <c r="F1215" s="790"/>
      <c r="G1215" s="790"/>
    </row>
    <row r="1216" spans="1:7">
      <c r="A1216" s="790"/>
      <c r="B1216" s="790"/>
      <c r="C1216" s="790"/>
      <c r="D1216" s="1784" t="s">
        <v>2406</v>
      </c>
      <c r="E1216" s="1788"/>
      <c r="F1216" s="790"/>
      <c r="G1216" s="790"/>
    </row>
    <row r="1217" spans="2:6" s="1789" customFormat="1">
      <c r="D1217" s="1784"/>
      <c r="E1217" s="1788"/>
    </row>
    <row r="1218" spans="2:6" s="790" customFormat="1">
      <c r="B1218" s="1792" t="s">
        <v>2555</v>
      </c>
      <c r="D1218" s="1784" t="s">
        <v>2402</v>
      </c>
      <c r="E1218" s="1788"/>
    </row>
    <row r="1219" spans="2:6" s="1789" customFormat="1" ht="13.15">
      <c r="D1219" s="1784"/>
      <c r="E1219" s="1791" t="s">
        <v>2403</v>
      </c>
    </row>
    <row r="1220" spans="2:6" s="1789" customFormat="1">
      <c r="D1220" s="1784" t="s">
        <v>2405</v>
      </c>
      <c r="E1220" s="1788"/>
    </row>
    <row r="1221" spans="2:6" s="1789" customFormat="1">
      <c r="D1221" s="1784"/>
      <c r="E1221" s="1788"/>
    </row>
    <row r="1222" spans="2:6" s="790" customFormat="1">
      <c r="B1222" s="1792" t="s">
        <v>2555</v>
      </c>
      <c r="D1222" s="1784" t="s">
        <v>2407</v>
      </c>
      <c r="E1222" s="1788"/>
    </row>
    <row r="1223" spans="2:6" s="1789" customFormat="1">
      <c r="D1223" s="1784" t="s">
        <v>2404</v>
      </c>
      <c r="E1223" s="1788"/>
    </row>
    <row r="1224" spans="2:6" s="1789" customFormat="1">
      <c r="D1224" s="1784"/>
      <c r="E1224" s="1788"/>
    </row>
    <row r="1225" spans="2:6" s="790" customFormat="1">
      <c r="B1225" s="1792" t="s">
        <v>2555</v>
      </c>
      <c r="D1225" s="1784" t="s">
        <v>2409</v>
      </c>
      <c r="E1225" s="1788"/>
    </row>
    <row r="1226" spans="2:6" s="1789" customFormat="1">
      <c r="D1226" s="1784" t="s">
        <v>2408</v>
      </c>
      <c r="E1226" s="1788"/>
    </row>
    <row r="1227" spans="2:6" s="1789" customFormat="1">
      <c r="D1227" s="1784"/>
      <c r="E1227" s="1788"/>
    </row>
    <row r="1228" spans="2:6" s="790" customFormat="1">
      <c r="B1228" s="1792" t="s">
        <v>2556</v>
      </c>
      <c r="D1228" s="1783" t="s">
        <v>2412</v>
      </c>
      <c r="E1228" s="1788"/>
    </row>
    <row r="1229" spans="2:6" s="1789" customFormat="1">
      <c r="D1229" s="2002" t="s">
        <v>2413</v>
      </c>
      <c r="E1229" s="2002"/>
      <c r="F1229" s="2002"/>
    </row>
    <row r="1230" spans="2:6" s="1789" customFormat="1">
      <c r="D1230" s="2002"/>
      <c r="E1230" s="2002"/>
      <c r="F1230" s="2002"/>
    </row>
    <row r="1231" spans="2:6" s="1789" customFormat="1">
      <c r="D1231" s="2002"/>
      <c r="E1231" s="2002"/>
      <c r="F1231" s="2002"/>
    </row>
    <row r="1232" spans="2:6" s="1789" customFormat="1">
      <c r="D1232" s="2002"/>
      <c r="E1232" s="2002"/>
      <c r="F1232" s="2002"/>
    </row>
    <row r="1233" spans="1:7" s="1789" customFormat="1">
      <c r="D1233" s="1783" t="s">
        <v>2411</v>
      </c>
      <c r="E1233" s="1788"/>
    </row>
    <row r="1234" spans="1:7" s="1789" customFormat="1">
      <c r="D1234" s="1783"/>
      <c r="E1234" s="1788"/>
    </row>
    <row r="1235" spans="1:7">
      <c r="A1235" s="790"/>
      <c r="B1235" s="790"/>
      <c r="C1235" s="790"/>
      <c r="D1235" s="1784" t="s">
        <v>2399</v>
      </c>
      <c r="E1235" s="1788"/>
      <c r="F1235" s="790"/>
      <c r="G1235" s="790"/>
    </row>
    <row r="1236" spans="1:7">
      <c r="A1236" s="790"/>
      <c r="B1236" s="1792" t="s">
        <v>2556</v>
      </c>
      <c r="C1236" s="790"/>
      <c r="D1236" s="1999" t="s">
        <v>2400</v>
      </c>
      <c r="E1236" s="1999"/>
      <c r="F1236" s="1999"/>
      <c r="G1236" s="790"/>
    </row>
    <row r="1237" spans="1:7" s="1789" customFormat="1">
      <c r="D1237" s="1999"/>
      <c r="E1237" s="1999"/>
      <c r="F1237" s="1999"/>
    </row>
    <row r="1238" spans="1:7" s="1789" customFormat="1">
      <c r="D1238" s="1999"/>
      <c r="E1238" s="1999"/>
      <c r="F1238" s="1999"/>
    </row>
    <row r="1239" spans="1:7" s="1789" customFormat="1">
      <c r="D1239" s="1999"/>
      <c r="E1239" s="1999"/>
      <c r="F1239" s="1999"/>
    </row>
    <row r="1240" spans="1:7">
      <c r="A1240" s="790"/>
      <c r="B1240" s="790"/>
      <c r="C1240" s="790"/>
      <c r="D1240" s="1999"/>
      <c r="E1240" s="1999"/>
      <c r="F1240" s="1999"/>
      <c r="G1240" s="790"/>
    </row>
    <row r="1241" spans="1:7">
      <c r="A1241" s="790"/>
      <c r="B1241" s="790"/>
      <c r="C1241" s="790"/>
      <c r="D1241" s="1784" t="s">
        <v>2410</v>
      </c>
      <c r="E1241" s="790"/>
      <c r="F1241" s="790"/>
      <c r="G1241" s="790"/>
    </row>
    <row r="1242" spans="1:7">
      <c r="A1242" s="790"/>
      <c r="B1242" s="790"/>
      <c r="C1242" s="790"/>
      <c r="D1242" s="790"/>
      <c r="E1242" s="790"/>
      <c r="F1242" s="790"/>
      <c r="G1242" s="790"/>
    </row>
    <row r="1243" spans="1:7" ht="13.15">
      <c r="A1243" s="1994" t="s">
        <v>2415</v>
      </c>
      <c r="B1243" s="1994"/>
      <c r="C1243" s="1994"/>
      <c r="D1243" s="1994"/>
      <c r="E1243" s="1994"/>
      <c r="F1243" s="1994"/>
      <c r="G1243" s="1994"/>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2" t="s">
        <v>2556</v>
      </c>
      <c r="C1246" s="790"/>
      <c r="D1246" s="1999" t="s">
        <v>2416</v>
      </c>
      <c r="E1246" s="1999"/>
      <c r="F1246" s="1999"/>
      <c r="G1246" s="790"/>
    </row>
    <row r="1247" spans="1:7" s="1789" customFormat="1">
      <c r="D1247" s="1999"/>
      <c r="E1247" s="1999"/>
      <c r="F1247" s="1999"/>
    </row>
    <row r="1248" spans="1:7" s="1789" customFormat="1">
      <c r="D1248" s="1999"/>
      <c r="E1248" s="1999"/>
      <c r="F1248" s="1999"/>
    </row>
    <row r="1249" spans="1:7" s="1789" customFormat="1">
      <c r="D1249" s="1784"/>
    </row>
    <row r="1250" spans="1:7">
      <c r="A1250" s="790"/>
      <c r="B1250" s="1792" t="s">
        <v>2556</v>
      </c>
      <c r="C1250" s="790"/>
      <c r="D1250" s="1999" t="s">
        <v>2417</v>
      </c>
      <c r="E1250" s="1999"/>
      <c r="F1250" s="1999"/>
      <c r="G1250" s="790"/>
    </row>
    <row r="1251" spans="1:7" s="1789" customFormat="1">
      <c r="D1251" s="1999"/>
      <c r="E1251" s="1999"/>
      <c r="F1251" s="1999"/>
    </row>
    <row r="1252" spans="1:7" s="1789" customFormat="1">
      <c r="D1252" s="1784"/>
    </row>
    <row r="1253" spans="1:7">
      <c r="A1253" s="790"/>
      <c r="B1253" s="1792" t="s">
        <v>2556</v>
      </c>
      <c r="C1253" s="790"/>
      <c r="D1253" s="1999" t="s">
        <v>2418</v>
      </c>
      <c r="E1253" s="1999"/>
      <c r="F1253" s="1999"/>
      <c r="G1253" s="790"/>
    </row>
    <row r="1254" spans="1:7" s="1789" customFormat="1">
      <c r="D1254" s="1999"/>
      <c r="E1254" s="1999"/>
      <c r="F1254" s="1999"/>
    </row>
    <row r="1255" spans="1:7" s="1789" customFormat="1">
      <c r="D1255" s="1999"/>
      <c r="E1255" s="1999"/>
      <c r="F1255" s="1999"/>
    </row>
    <row r="1256" spans="1:7" s="1789" customFormat="1">
      <c r="D1256" s="1999"/>
      <c r="E1256" s="1999"/>
      <c r="F1256" s="1999"/>
    </row>
    <row r="1257" spans="1:7" s="1789" customFormat="1">
      <c r="D1257" s="1999"/>
      <c r="E1257" s="1999"/>
      <c r="F1257" s="1999"/>
    </row>
    <row r="1258" spans="1:7" s="1790" customFormat="1">
      <c r="B1258" s="1789"/>
      <c r="D1258" s="1784"/>
    </row>
    <row r="1259" spans="1:7">
      <c r="A1259" s="790"/>
      <c r="B1259" s="1792" t="s">
        <v>2556</v>
      </c>
      <c r="C1259" s="790"/>
      <c r="D1259" s="1999" t="s">
        <v>2419</v>
      </c>
      <c r="E1259" s="1999"/>
      <c r="F1259" s="1999"/>
      <c r="G1259" s="790"/>
    </row>
    <row r="1260" spans="1:7" s="1789" customFormat="1">
      <c r="D1260" s="1999"/>
      <c r="E1260" s="1999"/>
      <c r="F1260" s="1999"/>
    </row>
    <row r="1261" spans="1:7" s="1789" customFormat="1">
      <c r="D1261" s="1999"/>
      <c r="E1261" s="1999"/>
      <c r="F1261" s="1999"/>
    </row>
    <row r="1262" spans="1:7" s="1789" customFormat="1">
      <c r="D1262" s="1784"/>
    </row>
    <row r="1263" spans="1:7">
      <c r="A1263" s="790"/>
      <c r="B1263" s="1792" t="s">
        <v>2555</v>
      </c>
      <c r="C1263" s="790"/>
      <c r="D1263" s="2000" t="s">
        <v>2420</v>
      </c>
      <c r="E1263" s="2000"/>
      <c r="F1263" s="2000"/>
      <c r="G1263" s="790"/>
    </row>
    <row r="1264" spans="1:7">
      <c r="A1264" s="790"/>
      <c r="B1264" s="790"/>
      <c r="C1264" s="790"/>
      <c r="D1264" s="2000"/>
      <c r="E1264" s="2000"/>
      <c r="F1264" s="2000"/>
      <c r="G1264" s="790"/>
    </row>
    <row r="1265" spans="1:7">
      <c r="A1265" s="790"/>
      <c r="B1265" s="790"/>
      <c r="C1265" s="790"/>
      <c r="D1265" s="2000"/>
      <c r="E1265" s="2000"/>
      <c r="F1265" s="2000"/>
      <c r="G1265" s="790"/>
    </row>
    <row r="1266" spans="1:7" s="790" customFormat="1"/>
    <row r="1267" spans="1:7" s="790" customFormat="1"/>
    <row r="1268" spans="1:7" s="790" customFormat="1"/>
    <row r="1269" spans="1:7" s="790" customFormat="1"/>
    <row r="1270" spans="1:7" s="790" customFormat="1"/>
    <row r="1271" spans="1:7" s="790" customFormat="1"/>
    <row r="1272" spans="1:7" s="790" customFormat="1"/>
    <row r="1273" spans="1:7" s="790" customFormat="1"/>
    <row r="1274" spans="1:7" s="790" customFormat="1"/>
    <row r="1275" spans="1:7" s="790" customFormat="1"/>
    <row r="1276" spans="1:7" s="790" customFormat="1"/>
    <row r="1277" spans="1:7" s="790" customFormat="1"/>
    <row r="1278" spans="1:7" s="790" customFormat="1"/>
    <row r="1279" spans="1:7" s="790" customFormat="1"/>
    <row r="1280" spans="1:7" s="790" customFormat="1"/>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790" customFormat="1"/>
    <row r="1298" s="790" customFormat="1"/>
    <row r="1299" s="790" customFormat="1"/>
    <row r="1300" s="790" customFormat="1"/>
    <row r="1301" s="790" customFormat="1"/>
    <row r="1302" s="790" customFormat="1"/>
    <row r="1303" s="790" customFormat="1"/>
    <row r="1304" s="790" customFormat="1"/>
    <row r="1305" s="790" customFormat="1"/>
    <row r="1306" s="790" customFormat="1"/>
    <row r="1307" s="790" customFormat="1"/>
    <row r="1308" s="790" customFormat="1"/>
    <row r="1309" s="790" customFormat="1"/>
    <row r="1310" s="790" customFormat="1"/>
    <row r="1311" s="790" customFormat="1"/>
    <row r="1312" s="790" customFormat="1"/>
    <row r="1313" s="790" customFormat="1"/>
    <row r="1314" s="790" customFormat="1"/>
    <row r="1315" s="790" customFormat="1"/>
    <row r="1316" s="790" customFormat="1"/>
    <row r="1317" s="790" customFormat="1"/>
    <row r="1318" s="790" customFormat="1"/>
    <row r="1319" s="790" customFormat="1"/>
    <row r="1320" s="790" customFormat="1"/>
    <row r="1321" s="790" customFormat="1"/>
    <row r="1322" s="790" customFormat="1"/>
    <row r="1323" s="790" customFormat="1"/>
    <row r="1324" s="790" customFormat="1"/>
    <row r="1325" s="790" customFormat="1"/>
    <row r="1326" s="790" customFormat="1"/>
    <row r="1327" s="790" customFormat="1"/>
    <row r="1328" s="790" customFormat="1"/>
    <row r="1329" s="790" customFormat="1"/>
    <row r="1330" s="790" customFormat="1"/>
    <row r="1331" s="790" customFormat="1"/>
    <row r="1332" s="790" customFormat="1"/>
    <row r="1333" s="790" customFormat="1"/>
    <row r="1334" s="790" customFormat="1"/>
    <row r="1335" s="790" customFormat="1"/>
    <row r="1336" s="790" customFormat="1"/>
    <row r="1337" s="790" customFormat="1"/>
    <row r="1338" s="790" customFormat="1"/>
    <row r="1339" s="790" customFormat="1"/>
    <row r="1340" s="790" customFormat="1"/>
    <row r="1341" s="790" customFormat="1"/>
    <row r="1342" s="790" customFormat="1"/>
    <row r="1343" s="790" customFormat="1"/>
    <row r="1344" s="790" customFormat="1"/>
    <row r="1345" s="790" customFormat="1"/>
    <row r="1346" s="790" customFormat="1"/>
    <row r="1347" s="790" customFormat="1"/>
    <row r="1348" s="790" customFormat="1"/>
    <row r="1349" s="790" customFormat="1"/>
    <row r="1350" s="790" customFormat="1"/>
    <row r="1351" s="790" customFormat="1"/>
    <row r="1352" s="790" customFormat="1"/>
    <row r="1353" s="790" customFormat="1"/>
    <row r="1354" s="790" customFormat="1"/>
    <row r="1355" s="790" customFormat="1"/>
    <row r="1356" s="790" customFormat="1"/>
    <row r="1357" s="790" customFormat="1"/>
    <row r="1358" s="790" customFormat="1"/>
    <row r="1359" s="790" customFormat="1"/>
    <row r="1360" s="790" customFormat="1"/>
    <row r="1361" s="790" customFormat="1"/>
    <row r="1362" s="790" customFormat="1"/>
    <row r="1363" s="790" customFormat="1"/>
    <row r="1364" s="790" customFormat="1"/>
    <row r="1365" s="790" customFormat="1"/>
    <row r="1366" s="790" customFormat="1"/>
    <row r="1367" s="790" customFormat="1"/>
    <row r="1368" s="790" customFormat="1"/>
    <row r="1369" s="790" customFormat="1"/>
    <row r="1370" s="790" customFormat="1"/>
    <row r="1371" s="790" customFormat="1"/>
    <row r="1372" s="790" customFormat="1"/>
    <row r="1373" s="790" customFormat="1"/>
    <row r="1374" s="790" customFormat="1"/>
    <row r="1375" s="790" customFormat="1"/>
    <row r="1376" s="790" customFormat="1"/>
    <row r="1377" s="790" customFormat="1"/>
    <row r="1378" s="790" customFormat="1"/>
    <row r="1379" s="790" customFormat="1"/>
    <row r="1380" s="790" customFormat="1"/>
    <row r="1381" s="790" customFormat="1"/>
    <row r="1382" s="790" customFormat="1"/>
    <row r="1383" s="790" customFormat="1"/>
    <row r="1384" s="790" customFormat="1"/>
    <row r="1385" s="790" customFormat="1"/>
    <row r="1386" s="790" customFormat="1"/>
    <row r="1387" s="790" customFormat="1"/>
    <row r="1388" s="790" customFormat="1"/>
    <row r="1389" s="790" customFormat="1"/>
    <row r="1390" s="790" customFormat="1"/>
    <row r="1391" s="790" customFormat="1"/>
    <row r="1392" s="790" customFormat="1"/>
    <row r="1393" s="790" customFormat="1"/>
    <row r="1394" s="790" customFormat="1"/>
    <row r="1395" s="790" customFormat="1"/>
    <row r="1396" s="790" customFormat="1"/>
    <row r="1397" s="790" customFormat="1"/>
    <row r="1398" s="790" customFormat="1"/>
    <row r="1399" s="790" customFormat="1"/>
    <row r="1400" s="790" customFormat="1"/>
    <row r="1401" s="790" customFormat="1"/>
    <row r="1402" s="790" customFormat="1"/>
    <row r="1403" s="790" customFormat="1"/>
    <row r="1404" s="790" customFormat="1"/>
    <row r="1405" s="790" customFormat="1"/>
    <row r="1406" s="790" customFormat="1"/>
    <row r="1407" s="790" customFormat="1"/>
    <row r="1408" s="790" customFormat="1"/>
    <row r="1409" s="790" customFormat="1"/>
    <row r="1410" s="790" customFormat="1"/>
    <row r="1411" s="790" customFormat="1"/>
    <row r="1412" s="790" customFormat="1"/>
    <row r="1413" s="790" customFormat="1"/>
    <row r="1414" s="790" customFormat="1"/>
    <row r="1415" s="790" customFormat="1"/>
    <row r="1416" s="790" customFormat="1"/>
    <row r="1417" s="790" customFormat="1"/>
    <row r="1418" s="790" customFormat="1"/>
    <row r="1419" s="790" customFormat="1"/>
    <row r="1420" s="790" customFormat="1"/>
    <row r="1421" s="790" customFormat="1"/>
    <row r="1422" s="790" customFormat="1"/>
    <row r="1423" s="790" customFormat="1"/>
    <row r="1424" s="790" customFormat="1"/>
    <row r="1425" s="790" customFormat="1"/>
    <row r="1426" s="790" customFormat="1"/>
    <row r="1427" s="790" customFormat="1"/>
    <row r="1428" s="790" customFormat="1"/>
    <row r="1429" s="790" customFormat="1"/>
    <row r="1430" s="790" customFormat="1"/>
    <row r="1431" s="790" customFormat="1"/>
    <row r="1432" s="790" customFormat="1"/>
    <row r="1433" s="790" customFormat="1"/>
    <row r="1434" s="790" customFormat="1"/>
    <row r="1435" s="790" customFormat="1"/>
    <row r="1436" s="790" customFormat="1"/>
    <row r="1437" s="790" customFormat="1"/>
    <row r="1438" s="790" customFormat="1"/>
    <row r="1439" s="790" customFormat="1"/>
    <row r="1440" s="790" customFormat="1"/>
    <row r="1441" s="790" customFormat="1"/>
    <row r="1442" s="790" customFormat="1"/>
    <row r="1443" s="790" customFormat="1"/>
    <row r="1444" s="790" customFormat="1"/>
    <row r="1445" s="790" customFormat="1"/>
    <row r="1446" s="790" customFormat="1"/>
    <row r="1447" s="790" customFormat="1"/>
    <row r="1448" s="790" customFormat="1"/>
    <row r="1449" s="790" customFormat="1"/>
    <row r="1450" s="790" customFormat="1"/>
    <row r="1451" s="790" customFormat="1"/>
    <row r="1452" s="790" customFormat="1"/>
    <row r="1453" s="790" customFormat="1"/>
    <row r="1454" s="790" customFormat="1"/>
    <row r="1455" s="790" customFormat="1"/>
    <row r="1456" s="790" customFormat="1"/>
    <row r="1457" s="790" customFormat="1"/>
    <row r="1458" s="790" customFormat="1"/>
    <row r="1459" s="790" customFormat="1"/>
    <row r="1460" s="790" customFormat="1"/>
    <row r="1461" s="790" customFormat="1"/>
    <row r="1462" s="790" customFormat="1"/>
    <row r="1463" s="790" customFormat="1"/>
    <row r="1464" s="790" customFormat="1"/>
    <row r="1465" s="790" customFormat="1"/>
    <row r="1466" s="790" customFormat="1"/>
    <row r="1467" s="790" customFormat="1"/>
    <row r="1468" s="790" customFormat="1"/>
    <row r="1469" s="790" customFormat="1"/>
    <row r="1470" s="790" customFormat="1"/>
    <row r="1471" s="790" customFormat="1"/>
    <row r="1472" s="790" customFormat="1"/>
    <row r="1473" s="790" customFormat="1"/>
    <row r="1474" s="790" customFormat="1"/>
    <row r="1475" s="790" customFormat="1"/>
    <row r="1476" s="790" customFormat="1"/>
    <row r="1477" s="790" customFormat="1"/>
    <row r="1478" s="790" customFormat="1"/>
    <row r="1479" s="790" customFormat="1"/>
    <row r="1480" s="790" customFormat="1"/>
    <row r="1481" s="790" customFormat="1"/>
    <row r="1482" s="790" customFormat="1"/>
    <row r="1483" s="790" customFormat="1"/>
    <row r="1484" s="790" customFormat="1"/>
    <row r="1485" s="790" customFormat="1"/>
    <row r="1486" s="790" customFormat="1"/>
    <row r="1487" s="790" customFormat="1"/>
    <row r="1488" s="790" customFormat="1"/>
    <row r="1489" s="790" customFormat="1"/>
    <row r="1490" s="790" customFormat="1"/>
    <row r="1491" s="790" customFormat="1"/>
    <row r="1492" s="790" customFormat="1"/>
    <row r="1493" s="790" customFormat="1"/>
    <row r="1494" s="790" customFormat="1"/>
    <row r="1495" s="790" customFormat="1"/>
    <row r="1496" s="790" customFormat="1"/>
    <row r="1497" s="790" customFormat="1"/>
    <row r="1498" s="790" customFormat="1"/>
    <row r="1499" s="790" customFormat="1"/>
    <row r="1500" s="790" customFormat="1"/>
    <row r="1501" s="790" customFormat="1"/>
    <row r="1502" s="790" customFormat="1"/>
    <row r="1503" s="790" customFormat="1"/>
    <row r="1504" s="790" customFormat="1"/>
    <row r="1505" s="790" customFormat="1"/>
    <row r="1506" s="790" customFormat="1"/>
    <row r="1507" s="790" customFormat="1"/>
    <row r="1508" s="790" customFormat="1"/>
    <row r="1509" s="790" customFormat="1"/>
    <row r="1510" s="790" customFormat="1"/>
    <row r="1511" s="790" customFormat="1"/>
    <row r="1512" s="790" customFormat="1"/>
    <row r="1513" s="790" customFormat="1"/>
    <row r="1514" s="790" customFormat="1"/>
    <row r="1515" s="790" customFormat="1"/>
    <row r="1516" s="790" customFormat="1"/>
    <row r="1517" s="790" customFormat="1"/>
    <row r="1518" s="790" customFormat="1"/>
    <row r="1519" s="790" customFormat="1"/>
    <row r="1520" s="790" customFormat="1"/>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790" customFormat="1"/>
    <row r="1538" s="790" customFormat="1"/>
    <row r="1539" s="790" customFormat="1"/>
    <row r="1540" s="790" customFormat="1"/>
    <row r="1541" s="790" customFormat="1"/>
    <row r="1542" s="790" customFormat="1"/>
    <row r="1543" s="790" customFormat="1"/>
    <row r="1544" s="790" customFormat="1"/>
    <row r="1545" s="790" customFormat="1"/>
    <row r="1546" s="790" customFormat="1"/>
    <row r="1547" s="790" customFormat="1"/>
    <row r="1548" s="790" customFormat="1"/>
    <row r="1549" s="790" customFormat="1"/>
    <row r="1550" s="790" customFormat="1"/>
    <row r="1551" s="790" customFormat="1"/>
    <row r="1552" s="790" customFormat="1"/>
    <row r="1553" s="790" customFormat="1"/>
    <row r="1554" s="790" customFormat="1"/>
    <row r="1555" s="790" customFormat="1"/>
    <row r="1556" s="790" customFormat="1"/>
    <row r="1557" s="790" customFormat="1"/>
    <row r="1558" s="790" customFormat="1"/>
    <row r="1559" s="790" customFormat="1"/>
    <row r="1560" s="790" customFormat="1"/>
    <row r="1561" s="790" customFormat="1"/>
    <row r="1562" s="790" customFormat="1"/>
    <row r="1563" s="790" customFormat="1"/>
    <row r="1564" s="790" customFormat="1"/>
    <row r="1565" s="790" customFormat="1"/>
    <row r="1566" s="790" customFormat="1"/>
    <row r="1567" s="790" customFormat="1"/>
    <row r="1568" s="790" customFormat="1"/>
    <row r="1569" s="790" customFormat="1"/>
    <row r="1570" s="790" customFormat="1"/>
    <row r="1571" s="790" customFormat="1"/>
    <row r="1572" s="790" customFormat="1"/>
    <row r="1573" s="790" customFormat="1"/>
    <row r="1574" s="790" customFormat="1"/>
    <row r="1575" s="790" customFormat="1"/>
    <row r="1576" s="790" customFormat="1"/>
    <row r="1577" s="790" customFormat="1"/>
    <row r="1578" s="790" customFormat="1"/>
    <row r="1579" s="790" customFormat="1"/>
    <row r="1580" s="790" customFormat="1"/>
    <row r="1581" s="790" customFormat="1"/>
    <row r="1582" s="790" customFormat="1"/>
    <row r="1583" s="790" customFormat="1"/>
    <row r="1584" s="790" customFormat="1"/>
    <row r="1585" s="790" customFormat="1"/>
    <row r="1586" s="790" customFormat="1"/>
    <row r="1587" s="790" customFormat="1"/>
    <row r="1588" s="790" customFormat="1"/>
    <row r="1589" s="790" customFormat="1"/>
    <row r="1590" s="790" customFormat="1"/>
    <row r="1591" s="790" customFormat="1"/>
    <row r="1592" s="790" customFormat="1"/>
    <row r="1593" s="790" customFormat="1"/>
    <row r="1594" s="790" customFormat="1"/>
    <row r="1595" s="790" customFormat="1"/>
    <row r="1596" s="790" customFormat="1"/>
    <row r="1597" s="790" customFormat="1"/>
    <row r="1598" s="790" customFormat="1"/>
    <row r="1599" s="790" customFormat="1"/>
    <row r="1600" s="790" customFormat="1"/>
    <row r="1601" s="790" customFormat="1"/>
    <row r="1602" s="790" customFormat="1"/>
    <row r="1603" s="790" customFormat="1"/>
    <row r="1604" s="790" customFormat="1"/>
    <row r="1605" s="790" customFormat="1"/>
    <row r="1606" s="790" customFormat="1"/>
    <row r="1607" s="790" customFormat="1"/>
    <row r="1608" s="790" customFormat="1"/>
    <row r="1609" s="790" customFormat="1"/>
    <row r="1610" s="790" customFormat="1"/>
    <row r="1611" s="790" customFormat="1"/>
    <row r="1612" s="790" customFormat="1"/>
    <row r="1613" s="790" customFormat="1"/>
    <row r="1614" s="790" customFormat="1"/>
    <row r="1615" s="790" customFormat="1"/>
    <row r="1616" s="790" customFormat="1"/>
    <row r="1617" s="790" customFormat="1"/>
    <row r="1618" s="790" customFormat="1"/>
    <row r="1619" s="790" customFormat="1"/>
    <row r="1620" s="790" customFormat="1"/>
    <row r="1621" s="790" customFormat="1"/>
    <row r="1622" s="790" customFormat="1"/>
    <row r="1623" s="790" customFormat="1"/>
    <row r="1624" s="790" customFormat="1"/>
    <row r="1625" s="790" customFormat="1"/>
    <row r="1626" s="790" customFormat="1"/>
    <row r="1627" s="790" customFormat="1"/>
    <row r="1628" s="790" customFormat="1"/>
    <row r="1629" s="790" customFormat="1"/>
    <row r="1630" s="790" customFormat="1"/>
    <row r="1631" s="790" customFormat="1"/>
    <row r="1632" s="790" customFormat="1"/>
    <row r="1633" s="790" customFormat="1"/>
    <row r="1634" s="790" customFormat="1"/>
    <row r="1635" s="790" customFormat="1"/>
    <row r="1636" s="790" customFormat="1"/>
    <row r="1637" s="790" customFormat="1"/>
    <row r="1638" s="790" customFormat="1"/>
    <row r="1639" s="790" customFormat="1"/>
    <row r="1640" s="790" customFormat="1"/>
    <row r="1641" s="790" customFormat="1"/>
    <row r="1642" s="790" customFormat="1"/>
    <row r="1643" s="790" customFormat="1"/>
    <row r="1644" s="790" customFormat="1"/>
    <row r="1645" s="790" customFormat="1"/>
    <row r="1646" s="790" customFormat="1"/>
    <row r="1647" s="790" customFormat="1"/>
    <row r="1648" s="790" customFormat="1"/>
    <row r="1649" s="790" customFormat="1"/>
    <row r="1650" s="790" customFormat="1"/>
    <row r="1651" s="790" customFormat="1"/>
    <row r="1652" s="790" customFormat="1"/>
    <row r="1653" s="790" customFormat="1"/>
    <row r="1654" s="790" customFormat="1"/>
    <row r="1655" s="790" customFormat="1"/>
    <row r="1656" s="790" customFormat="1"/>
    <row r="1657" s="790" customFormat="1"/>
    <row r="1658" s="790" customFormat="1"/>
    <row r="1659" s="790" customFormat="1"/>
    <row r="1660" s="790" customFormat="1"/>
    <row r="1661" s="790" customFormat="1"/>
    <row r="1662" s="790" customFormat="1"/>
    <row r="1663" s="790" customFormat="1"/>
    <row r="1664" s="790" customFormat="1"/>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ht="13.15">
      <c r="G1680" s="1866"/>
      <c r="H1680" s="1866"/>
      <c r="I1680" s="1866"/>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38" zoomScale="124" zoomScaleNormal="124" zoomScaleSheetLayoutView="130" workbookViewId="0">
      <selection activeCell="AO651" sqref="AO651:AS651"/>
    </sheetView>
  </sheetViews>
  <sheetFormatPr defaultColWidth="0" defaultRowHeight="0" customHeight="1" zeroHeight="1"/>
  <cols>
    <col min="1" max="36" width="2.59765625" style="12" customWidth="1"/>
    <col min="37" max="37" width="2.86328125" style="12" customWidth="1"/>
    <col min="38" max="38" width="2.59765625" style="12" customWidth="1"/>
    <col min="39" max="45" width="2.59765625" style="39" customWidth="1"/>
    <col min="46" max="51" width="0" style="39" hidden="1"/>
    <col min="52"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7.25">
      <c r="A8" s="2418" t="s">
        <v>105</v>
      </c>
      <c r="B8" s="2418"/>
      <c r="C8" s="2418"/>
      <c r="D8" s="2418"/>
      <c r="E8" s="2418"/>
      <c r="F8" s="2418"/>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8"/>
      <c r="AL8" s="2418"/>
      <c r="AM8" s="1572"/>
      <c r="AN8" s="1572"/>
      <c r="AO8" s="1572"/>
      <c r="AP8" s="1572"/>
      <c r="AQ8" s="1572"/>
      <c r="AR8" s="1572"/>
      <c r="AS8" s="1572"/>
      <c r="AT8" s="1572"/>
      <c r="AU8" s="1572"/>
      <c r="AV8" s="1572"/>
      <c r="AW8" s="1572"/>
      <c r="AX8" s="1572"/>
      <c r="AY8" s="1572"/>
    </row>
    <row r="9" spans="1:96" s="719" customFormat="1" ht="13.15">
      <c r="A9" s="2081" t="s">
        <v>2004</v>
      </c>
      <c r="B9" s="2081"/>
      <c r="C9" s="2081"/>
      <c r="D9" s="2081"/>
      <c r="E9" s="2081"/>
      <c r="F9" s="2081"/>
      <c r="G9" s="2081"/>
      <c r="H9" s="2081"/>
      <c r="I9" s="2081"/>
      <c r="J9" s="2081"/>
      <c r="K9" s="2081"/>
      <c r="L9" s="2081"/>
      <c r="M9" s="2081"/>
      <c r="N9" s="2081"/>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c r="AM9" s="1511"/>
      <c r="AN9" s="1511"/>
      <c r="AO9" s="1511"/>
      <c r="AP9" s="1511"/>
      <c r="AQ9" s="1511"/>
      <c r="AR9" s="1511"/>
      <c r="AS9" s="1511"/>
      <c r="AT9" s="1511"/>
      <c r="AU9" s="1511"/>
      <c r="AV9" s="1511"/>
      <c r="AW9" s="1511"/>
      <c r="AX9" s="1511"/>
      <c r="AY9" s="1511"/>
      <c r="CR9" s="25"/>
    </row>
    <row r="10" spans="1:96" ht="15" customHeight="1">
      <c r="A10" s="2239" t="s">
        <v>2005</v>
      </c>
      <c r="B10" s="2239"/>
      <c r="C10" s="2239"/>
      <c r="D10" s="2239"/>
      <c r="E10" s="2239"/>
      <c r="F10" s="2239"/>
      <c r="G10" s="2239"/>
      <c r="H10" s="2239"/>
      <c r="I10" s="2239"/>
      <c r="J10" s="2239"/>
      <c r="K10" s="2239"/>
      <c r="L10" s="2239"/>
      <c r="M10" s="2239"/>
      <c r="N10" s="2239"/>
      <c r="O10" s="2239"/>
      <c r="P10" s="2239"/>
      <c r="Q10" s="2239"/>
      <c r="R10" s="2239"/>
      <c r="S10" s="2239"/>
      <c r="T10" s="2239"/>
      <c r="U10" s="2239"/>
      <c r="V10" s="2239"/>
      <c r="W10" s="2239"/>
      <c r="X10" s="2239"/>
      <c r="Y10" s="2239"/>
      <c r="Z10" s="2239"/>
      <c r="AA10" s="2239"/>
      <c r="AB10" s="2239"/>
      <c r="AC10" s="2239"/>
      <c r="AD10" s="2239"/>
      <c r="AE10" s="2239"/>
      <c r="AF10" s="2239"/>
      <c r="AG10" s="2239"/>
      <c r="AH10" s="2239"/>
      <c r="AI10" s="2239"/>
      <c r="AJ10" s="2239"/>
      <c r="AK10" s="2239"/>
      <c r="AL10" s="2239"/>
      <c r="AM10" s="20"/>
      <c r="AN10" s="20"/>
      <c r="AO10" s="20"/>
      <c r="AP10" s="20"/>
      <c r="AQ10" s="20"/>
      <c r="AR10" s="20"/>
      <c r="AS10" s="20"/>
      <c r="AT10" s="20"/>
      <c r="AU10" s="20"/>
      <c r="AV10" s="20"/>
      <c r="AW10" s="20"/>
      <c r="AX10" s="20"/>
      <c r="AY10" s="20"/>
    </row>
    <row r="11" spans="1:96" ht="15" customHeight="1">
      <c r="A11" s="2081" t="s">
        <v>2025</v>
      </c>
      <c r="B11" s="2081"/>
      <c r="C11" s="2081"/>
      <c r="D11" s="2081"/>
      <c r="E11" s="2081"/>
      <c r="F11" s="2081"/>
      <c r="G11" s="2081"/>
      <c r="H11" s="2081"/>
      <c r="I11" s="2081"/>
      <c r="J11" s="2081"/>
      <c r="K11" s="2081"/>
      <c r="L11" s="2081"/>
      <c r="M11" s="2081"/>
      <c r="N11" s="2081"/>
      <c r="O11" s="2081"/>
      <c r="P11" s="2081"/>
      <c r="Q11" s="2081"/>
      <c r="R11" s="2081"/>
      <c r="S11" s="2081"/>
      <c r="T11" s="2081"/>
      <c r="U11" s="2081"/>
      <c r="V11" s="2081"/>
      <c r="W11" s="2081"/>
      <c r="X11" s="2081"/>
      <c r="Y11" s="2081"/>
      <c r="Z11" s="2081"/>
      <c r="AA11" s="2081"/>
      <c r="AB11" s="2081"/>
      <c r="AC11" s="2081"/>
      <c r="AD11" s="2081"/>
      <c r="AE11" s="2081"/>
      <c r="AF11" s="2081"/>
      <c r="AG11" s="2081"/>
      <c r="AH11" s="2081"/>
      <c r="AI11" s="2081"/>
      <c r="AJ11" s="2081"/>
      <c r="AK11" s="2081"/>
      <c r="AL11" s="2081"/>
      <c r="AM11" s="1511"/>
      <c r="AN11" s="1511"/>
      <c r="AO11" s="1511"/>
      <c r="AP11" s="1511"/>
      <c r="AQ11" s="1511"/>
      <c r="AR11" s="1511"/>
      <c r="AS11" s="1511"/>
      <c r="AT11" s="1511"/>
      <c r="AU11" s="1511"/>
      <c r="AV11" s="1511"/>
      <c r="AW11" s="1511"/>
      <c r="AX11" s="1511"/>
      <c r="AY11" s="1511"/>
    </row>
    <row r="12" spans="1:96" ht="12.75">
      <c r="A12" s="2205" t="s">
        <v>2461</v>
      </c>
      <c r="B12" s="2206"/>
      <c r="C12" s="2206"/>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1517"/>
      <c r="AN12" s="1517"/>
      <c r="AO12" s="1517"/>
      <c r="AP12" s="1517"/>
      <c r="AQ12" s="1517"/>
      <c r="AR12" s="1517"/>
      <c r="AS12" s="1517"/>
      <c r="AT12" s="1517"/>
      <c r="AU12" s="1517"/>
      <c r="AV12" s="1517"/>
      <c r="AW12" s="1517"/>
      <c r="AX12" s="1517"/>
      <c r="AY12" s="1517"/>
    </row>
    <row r="13" spans="1:96" ht="13.15">
      <c r="A13" s="1862" t="s">
        <v>1388</v>
      </c>
      <c r="B13" s="1862"/>
      <c r="C13" s="1862"/>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573"/>
      <c r="AN13" s="1573"/>
      <c r="AO13" s="1573"/>
      <c r="AP13" s="1573"/>
      <c r="AQ13" s="1573"/>
      <c r="AR13" s="1573"/>
      <c r="AS13" s="1573"/>
      <c r="AT13" s="1573"/>
      <c r="AU13" s="1573"/>
      <c r="AV13" s="1573"/>
      <c r="AW13" s="1573"/>
      <c r="AX13" s="1573"/>
      <c r="AY13" s="1573"/>
    </row>
    <row r="14" spans="1:96" ht="12.75" customHeight="1" thickBot="1">
      <c r="A14" s="1863"/>
      <c r="B14" s="1863"/>
      <c r="C14" s="1863"/>
      <c r="D14" s="1863"/>
      <c r="E14" s="1863"/>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1863"/>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1375</v>
      </c>
      <c r="C16" s="7"/>
      <c r="D16" s="7"/>
      <c r="E16" s="7"/>
      <c r="F16" s="7"/>
      <c r="G16" s="7"/>
      <c r="H16" s="2212" t="s">
        <v>2465</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75" customHeight="1"/>
    <row r="18" spans="1:96" ht="12.75" customHeight="1">
      <c r="A18" s="134" t="s">
        <v>106</v>
      </c>
      <c r="C18" s="7"/>
      <c r="D18" s="7"/>
      <c r="E18" s="7"/>
      <c r="F18" s="7"/>
      <c r="G18" s="7"/>
      <c r="H18" s="2214" t="s">
        <v>2466</v>
      </c>
      <c r="I18" s="2215"/>
      <c r="J18" s="2215"/>
      <c r="K18" s="2215"/>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row>
    <row r="19" spans="1:96" ht="12.75" customHeight="1"/>
    <row r="20" spans="1:96" ht="14.25" customHeight="1">
      <c r="A20" s="2241" t="s">
        <v>939</v>
      </c>
      <c r="B20" s="2241"/>
      <c r="C20" s="2241"/>
      <c r="D20" s="2241"/>
      <c r="E20" s="2241"/>
      <c r="F20" s="2241"/>
      <c r="G20" s="2241"/>
      <c r="H20" s="2241"/>
      <c r="I20" s="2241"/>
      <c r="J20" s="2241"/>
      <c r="K20" s="2241"/>
      <c r="L20" s="2241"/>
      <c r="M20" s="2241"/>
      <c r="N20" s="2241"/>
      <c r="O20" s="2241"/>
      <c r="P20" s="2241"/>
      <c r="Q20" s="2241"/>
      <c r="R20" s="2241"/>
      <c r="S20" s="2241"/>
      <c r="T20" s="2241"/>
      <c r="U20" s="2241"/>
      <c r="V20" s="2241"/>
      <c r="W20" s="2241"/>
      <c r="X20" s="2241"/>
      <c r="Y20" s="2241"/>
      <c r="Z20" s="2241"/>
      <c r="AA20" s="2241"/>
      <c r="AB20" s="2241"/>
      <c r="AC20" s="2241"/>
      <c r="AD20" s="2241"/>
      <c r="AE20" s="2241"/>
      <c r="AF20" s="2241"/>
      <c r="AG20" s="2241"/>
      <c r="AH20" s="2241"/>
      <c r="AI20" s="2241"/>
      <c r="AJ20" s="2241"/>
      <c r="AK20" s="2241"/>
      <c r="AL20" s="2241"/>
      <c r="AM20" s="1575"/>
      <c r="AN20" s="1575"/>
      <c r="AO20" s="1575"/>
      <c r="AP20" s="1575"/>
      <c r="AQ20" s="1575"/>
      <c r="AR20" s="1575"/>
      <c r="AS20" s="1575"/>
      <c r="AT20" s="1575"/>
      <c r="AU20" s="1575"/>
      <c r="AV20" s="1575"/>
      <c r="AW20" s="1575"/>
      <c r="AX20" s="1575"/>
      <c r="AY20" s="1575"/>
    </row>
    <row r="21" spans="1:96" ht="12.75" customHeight="1">
      <c r="A21" s="2213" t="s">
        <v>1117</v>
      </c>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0">
        <f>'Basis &amp; Credits'!AB56</f>
        <v>2402947</v>
      </c>
      <c r="N26" s="2210"/>
      <c r="O26" s="2210"/>
      <c r="P26" s="2210"/>
      <c r="Q26" s="2210"/>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5">
        <f>'Basis &amp; Credits'!AB77</f>
        <v>7957277</v>
      </c>
      <c r="N27" s="2135"/>
      <c r="O27" s="2135"/>
      <c r="P27" s="2135"/>
      <c r="Q27" s="2135"/>
      <c r="R27" s="58" t="s">
        <v>1506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81"/>
    </row>
    <row r="33" spans="1:96" s="39" customFormat="1" ht="12.75" customHeight="1">
      <c r="A33" s="899" t="s">
        <v>1521</v>
      </c>
      <c r="C33" s="899"/>
      <c r="D33" s="899"/>
      <c r="E33" s="899"/>
      <c r="F33" s="899"/>
      <c r="G33" s="899"/>
      <c r="H33" s="899"/>
      <c r="I33" s="899"/>
      <c r="J33" s="899"/>
      <c r="K33" s="899"/>
      <c r="L33" s="899"/>
      <c r="M33" s="899"/>
      <c r="N33" s="899"/>
      <c r="O33" s="2051" t="s">
        <v>580</v>
      </c>
      <c r="P33" s="2051"/>
      <c r="Q33" s="899" t="s">
        <v>1522</v>
      </c>
      <c r="S33" s="899"/>
      <c r="T33" s="899"/>
      <c r="U33" s="899"/>
      <c r="V33" s="899"/>
      <c r="W33" s="899"/>
      <c r="X33" s="899"/>
      <c r="Y33" s="899"/>
      <c r="Z33" s="89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81"/>
    </row>
    <row r="34" spans="1:96" s="39" customFormat="1" ht="12.75" customHeight="1">
      <c r="A34" s="238" t="s">
        <v>1524</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81"/>
    </row>
    <row r="35" spans="1:96" s="39" customFormat="1" ht="12.75" customHeight="1">
      <c r="A35" s="238" t="s">
        <v>1523</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81"/>
    </row>
    <row r="36" spans="1:96" ht="12.75" customHeight="1">
      <c r="A36" s="900" t="s">
        <v>1525</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2.75" customHeight="1">
      <c r="A37" s="58" t="s">
        <v>1526</v>
      </c>
      <c r="AZ37" s="31"/>
    </row>
    <row r="38" spans="1:96" ht="12.75" customHeight="1">
      <c r="A38" s="58" t="s">
        <v>1527</v>
      </c>
      <c r="AZ38" s="31"/>
    </row>
    <row r="39" spans="1:96" ht="12.75" customHeight="1">
      <c r="AZ39" s="31"/>
    </row>
    <row r="40" spans="1:96" ht="12.75" customHeight="1">
      <c r="A40" s="899" t="s">
        <v>1556</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2.75" customHeight="1">
      <c r="A41" s="909" t="s">
        <v>1557</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2.75" customHeight="1">
      <c r="A42" s="909" t="s">
        <v>1558</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512"/>
      <c r="AN42" s="1512"/>
      <c r="AO42" s="1512"/>
      <c r="AP42" s="1512"/>
      <c r="AQ42" s="1512"/>
      <c r="AR42" s="1512"/>
      <c r="AS42" s="1512"/>
      <c r="AT42" s="1512"/>
      <c r="AU42" s="1512"/>
      <c r="AV42" s="1512"/>
      <c r="AW42" s="1512"/>
      <c r="AX42" s="1512"/>
      <c r="AY42" s="1512"/>
      <c r="AZ42" s="31"/>
    </row>
    <row r="43" spans="1:96" ht="12.75" customHeight="1">
      <c r="A43" s="909" t="s">
        <v>1559</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2.75" customHeight="1">
      <c r="A44" s="910"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2.75" customHeight="1">
      <c r="A45" s="910"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2.75" customHeight="1">
      <c r="A46" s="910"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2.75" customHeight="1">
      <c r="A48" s="911"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2.75" customHeight="1">
      <c r="A49" s="908"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2.75" customHeight="1">
      <c r="A50" s="908"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2.75" customHeight="1">
      <c r="A51" s="908"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2.75" customHeight="1">
      <c r="A52" s="908"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2.75" customHeight="1">
      <c r="A55" s="138" t="s">
        <v>993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75">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75">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2.75"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2.75">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2.75">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2.75"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2.75">
      <c r="A65" s="175" t="s">
        <v>1032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75">
      <c r="A66" s="175" t="s">
        <v>994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2.75">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2.75">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2.75"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2.75">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2.75">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8"/>
      <c r="CR89" s="681"/>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8"/>
      <c r="CR90" s="681"/>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8"/>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81"/>
    </row>
    <row r="93" spans="1:96" s="39" customFormat="1" ht="12.75">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81"/>
    </row>
    <row r="94" spans="1:96" s="39" customFormat="1" ht="12.75">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81"/>
    </row>
    <row r="95" spans="1:96" s="39" customFormat="1" ht="12.75">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81"/>
    </row>
    <row r="96" spans="1:96" s="39" customFormat="1" ht="12.75">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81"/>
    </row>
    <row r="97" spans="1:96" s="39" customFormat="1" ht="12.75">
      <c r="A97" s="175" t="s">
        <v>814</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81"/>
    </row>
    <row r="98" spans="1:96" s="39" customFormat="1" ht="12.75">
      <c r="A98" s="175" t="s">
        <v>959</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81"/>
    </row>
    <row r="99" spans="1:96" s="39" customFormat="1" ht="12.75">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81"/>
    </row>
    <row r="100" spans="1:96" s="39" customFormat="1" ht="12.75">
      <c r="A100" s="881" t="s">
        <v>1470</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81"/>
    </row>
    <row r="101" spans="1:96" s="39" customFormat="1" ht="12.75">
      <c r="A101" s="39" t="s">
        <v>1471</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81"/>
    </row>
    <row r="102" spans="1:96" s="39" customFormat="1" ht="12.75">
      <c r="A102" s="681" t="s">
        <v>1472</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81"/>
    </row>
    <row r="103" spans="1:96" ht="12.75">
      <c r="A103" s="882" t="s">
        <v>1473</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2.75">
      <c r="A104" s="1" t="s">
        <v>1474</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2.75">
      <c r="A105" s="882" t="s">
        <v>1475</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2.75">
      <c r="A106" s="882" t="s">
        <v>1476</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2.75">
      <c r="A107" s="882" t="s">
        <v>1477</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2.75">
      <c r="A108" s="882" t="s">
        <v>1478</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2.75">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2.75">
      <c r="A110" s="883"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2.75">
      <c r="A111" s="452"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81"/>
    </row>
    <row r="112" spans="1:96" ht="12.75">
      <c r="A112" s="451"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2.75">
      <c r="A113" s="451"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2.75">
      <c r="A117" s="138" t="s">
        <v>817</v>
      </c>
      <c r="B117" s="35"/>
      <c r="C117" s="35"/>
    </row>
    <row r="118" spans="1:96" ht="12.75"/>
    <row r="119" spans="1:96" ht="12.75" customHeight="1">
      <c r="A119" s="138" t="s">
        <v>818</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2.75">
      <c r="A120" s="138" t="s">
        <v>819</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2.75">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2.75">
      <c r="A122" s="58"/>
      <c r="B122" s="58"/>
      <c r="C122" s="238" t="s">
        <v>186</v>
      </c>
      <c r="G122" s="2207"/>
      <c r="H122" s="2207"/>
      <c r="I122" s="238" t="s">
        <v>187</v>
      </c>
      <c r="L122" s="2207"/>
      <c r="M122" s="2207"/>
      <c r="N122" s="2207"/>
      <c r="O122" s="912" t="s">
        <v>1507</v>
      </c>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2.75">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81"/>
    </row>
    <row r="124" spans="1:96" ht="12.75">
      <c r="A124" s="58"/>
      <c r="B124" s="58"/>
      <c r="C124" s="2216"/>
      <c r="D124" s="2216"/>
      <c r="E124" s="2216"/>
      <c r="F124" s="2216"/>
      <c r="G124" s="2216"/>
      <c r="H124" s="2216"/>
      <c r="I124" s="2216"/>
      <c r="J124" s="2216"/>
      <c r="K124" s="2216"/>
      <c r="L124" s="323" t="s">
        <v>664</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2.75">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2.75">
      <c r="X126" s="238" t="s">
        <v>665</v>
      </c>
      <c r="Y126" s="2207"/>
      <c r="Z126" s="2207"/>
      <c r="AA126" s="2207"/>
      <c r="AB126" s="2207"/>
      <c r="AC126" s="2207"/>
      <c r="AD126" s="2207"/>
      <c r="AE126" s="2207"/>
      <c r="AF126" s="2207"/>
      <c r="AG126" s="2207"/>
      <c r="AH126" s="2207"/>
      <c r="AI126" s="2207"/>
      <c r="AJ126" s="2207"/>
      <c r="AK126" s="2207"/>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2.75">
      <c r="A128" s="697"/>
      <c r="B128" s="25"/>
      <c r="R128" s="25"/>
      <c r="S128" s="25"/>
      <c r="T128" s="25"/>
      <c r="U128" s="25"/>
      <c r="V128" s="25"/>
      <c r="W128" s="25"/>
      <c r="X128" s="58"/>
      <c r="AL128" s="697"/>
      <c r="AM128" s="1580"/>
      <c r="AN128" s="1580"/>
      <c r="AO128" s="1580"/>
      <c r="AP128" s="1580"/>
      <c r="AQ128" s="1580"/>
      <c r="AR128" s="1580"/>
      <c r="AS128" s="1580"/>
      <c r="AT128" s="1580"/>
      <c r="AU128" s="1580"/>
      <c r="AV128" s="1580"/>
      <c r="AW128" s="1580"/>
      <c r="AX128" s="1580"/>
      <c r="AY128" s="1580"/>
    </row>
    <row r="129" spans="1:96" ht="12.75">
      <c r="A129" s="697"/>
      <c r="B129" s="150"/>
      <c r="R129" s="264"/>
      <c r="S129" s="264"/>
      <c r="T129" s="264"/>
      <c r="U129" s="264"/>
      <c r="V129" s="264"/>
      <c r="W129" s="264"/>
      <c r="X129" s="58"/>
      <c r="Y129" s="2208"/>
      <c r="Z129" s="2208"/>
      <c r="AA129" s="2208"/>
      <c r="AB129" s="2208"/>
      <c r="AC129" s="2208"/>
      <c r="AD129" s="2208"/>
      <c r="AE129" s="2208"/>
      <c r="AF129" s="2208"/>
      <c r="AG129" s="2208"/>
      <c r="AH129" s="2208"/>
      <c r="AI129" s="2208"/>
      <c r="AJ129" s="2208"/>
      <c r="AK129" s="2208"/>
      <c r="AL129" s="697"/>
      <c r="AM129" s="1580"/>
      <c r="AN129" s="1580"/>
      <c r="AO129" s="1580"/>
      <c r="AP129" s="1580"/>
      <c r="AQ129" s="1580"/>
      <c r="AR129" s="1580"/>
      <c r="AS129" s="1580"/>
      <c r="AT129" s="1580"/>
      <c r="AU129" s="1580"/>
      <c r="AV129" s="1580"/>
      <c r="AW129" s="1580"/>
      <c r="AX129" s="1580"/>
      <c r="AY129" s="1580"/>
    </row>
    <row r="130" spans="1:96" ht="12.75">
      <c r="A130" s="177"/>
      <c r="B130" s="147"/>
      <c r="C130" s="264"/>
      <c r="R130" s="264"/>
      <c r="S130" s="264"/>
      <c r="T130" s="264"/>
      <c r="U130" s="264"/>
      <c r="V130" s="264"/>
      <c r="W130" s="264"/>
      <c r="X130" s="58"/>
      <c r="Y130" s="58"/>
      <c r="Z130" s="58" t="s">
        <v>667</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2.75"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208"/>
      <c r="Z132" s="2208"/>
      <c r="AA132" s="2208"/>
      <c r="AB132" s="2208"/>
      <c r="AC132" s="2208"/>
      <c r="AD132" s="2208"/>
      <c r="AE132" s="2208"/>
      <c r="AF132" s="2208"/>
      <c r="AG132" s="2208"/>
      <c r="AH132" s="2208"/>
      <c r="AI132" s="2208"/>
      <c r="AJ132" s="2208"/>
      <c r="AK132" s="2208"/>
      <c r="AL132" s="177"/>
      <c r="AM132" s="239"/>
      <c r="AN132" s="239"/>
      <c r="AO132" s="239"/>
      <c r="AP132" s="239"/>
      <c r="AQ132" s="239"/>
      <c r="AR132" s="239"/>
      <c r="AS132" s="239"/>
      <c r="AT132" s="239"/>
      <c r="AU132" s="239"/>
      <c r="AV132" s="239"/>
      <c r="AW132" s="239"/>
      <c r="AX132" s="239"/>
      <c r="AY132" s="239"/>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39"/>
      <c r="AN139" s="239"/>
      <c r="AO139" s="239"/>
      <c r="AP139" s="239"/>
      <c r="AQ139" s="239"/>
      <c r="AR139" s="239"/>
      <c r="AS139" s="239"/>
      <c r="AT139" s="239"/>
      <c r="AU139" s="239"/>
      <c r="AV139" s="239"/>
      <c r="AW139" s="239"/>
      <c r="AX139" s="239"/>
      <c r="AY139" s="239"/>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39"/>
      <c r="AN140" s="239"/>
      <c r="AO140" s="239"/>
      <c r="AP140" s="239"/>
      <c r="AQ140" s="239"/>
      <c r="AR140" s="239"/>
      <c r="AS140" s="239"/>
      <c r="AT140" s="239"/>
      <c r="AU140" s="239"/>
      <c r="AV140" s="239"/>
      <c r="AW140" s="239"/>
      <c r="AX140" s="239"/>
      <c r="AY140" s="239"/>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39"/>
      <c r="AN141" s="239"/>
      <c r="AO141" s="239"/>
      <c r="AP141" s="239"/>
      <c r="AQ141" s="239"/>
      <c r="AR141" s="239"/>
      <c r="AS141" s="239"/>
      <c r="AT141" s="239"/>
      <c r="AU141" s="239"/>
      <c r="AV141" s="239"/>
      <c r="AW141" s="239"/>
      <c r="AX141" s="239"/>
      <c r="AY141" s="239"/>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39"/>
      <c r="AN142" s="239"/>
      <c r="AO142" s="239"/>
      <c r="AP142" s="239"/>
      <c r="AQ142" s="239"/>
      <c r="AR142" s="239"/>
      <c r="AS142" s="239"/>
      <c r="AT142" s="239"/>
      <c r="AU142" s="239"/>
      <c r="AV142" s="239"/>
      <c r="AW142" s="239"/>
      <c r="AX142" s="239"/>
      <c r="AY142" s="239"/>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39"/>
      <c r="AN143" s="239"/>
      <c r="AO143" s="239"/>
      <c r="AP143" s="239"/>
      <c r="AQ143" s="239"/>
      <c r="AR143" s="239"/>
      <c r="AS143" s="239"/>
      <c r="AT143" s="239"/>
      <c r="AU143" s="239"/>
      <c r="AV143" s="239"/>
      <c r="AW143" s="239"/>
      <c r="AX143" s="239"/>
      <c r="AY143" s="239"/>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39"/>
      <c r="AN144" s="239"/>
      <c r="AO144" s="239"/>
      <c r="AP144" s="239"/>
      <c r="AQ144" s="239"/>
      <c r="AR144" s="239"/>
      <c r="AS144" s="239"/>
      <c r="AT144" s="239"/>
      <c r="AU144" s="239"/>
      <c r="AV144" s="239"/>
      <c r="AW144" s="239"/>
      <c r="AX144" s="239"/>
      <c r="AY144" s="239"/>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39"/>
      <c r="AN145" s="239"/>
      <c r="AO145" s="239"/>
      <c r="AP145" s="239"/>
      <c r="AQ145" s="239"/>
      <c r="AR145" s="239"/>
      <c r="AS145" s="239"/>
      <c r="AT145" s="239"/>
      <c r="AU145" s="239"/>
      <c r="AV145" s="239"/>
      <c r="AW145" s="239"/>
      <c r="AX145" s="239"/>
      <c r="AY145" s="239"/>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39"/>
      <c r="AN146" s="239"/>
      <c r="AO146" s="239"/>
      <c r="AP146" s="239"/>
      <c r="AQ146" s="239"/>
      <c r="AR146" s="239"/>
      <c r="AS146" s="239"/>
      <c r="AT146" s="239"/>
      <c r="AU146" s="239"/>
      <c r="AV146" s="239"/>
      <c r="AW146" s="239"/>
      <c r="AX146" s="239"/>
      <c r="AY146" s="239"/>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19" customFormat="1" ht="12.75" customHeight="1">
      <c r="A150" s="177"/>
      <c r="B150" s="177"/>
      <c r="C150" s="25"/>
      <c r="D150" s="177"/>
      <c r="E150" s="177"/>
      <c r="F150" s="2118"/>
      <c r="G150" s="2118"/>
      <c r="H150" s="2118"/>
      <c r="I150" s="2118"/>
      <c r="J150" s="2118"/>
      <c r="K150" s="2118"/>
      <c r="L150" s="2118"/>
      <c r="M150" s="2118"/>
      <c r="N150" s="2118"/>
      <c r="O150" s="2118"/>
      <c r="P150" s="2118"/>
      <c r="Q150" s="2118"/>
      <c r="R150" s="2118"/>
      <c r="S150" s="2118"/>
      <c r="T150" s="2118"/>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14" t="s">
        <v>2467</v>
      </c>
      <c r="P153" s="2215"/>
      <c r="Q153" s="2215"/>
      <c r="R153" s="2215"/>
      <c r="S153" s="2215"/>
      <c r="T153" s="2215"/>
      <c r="U153" s="2215"/>
      <c r="V153" s="2215"/>
      <c r="W153" s="2215"/>
      <c r="X153" s="2215"/>
      <c r="Y153" s="2215"/>
      <c r="Z153" s="2215"/>
      <c r="AA153" s="2215"/>
      <c r="AB153" s="2215"/>
      <c r="AC153" s="2215"/>
      <c r="AD153" s="2215"/>
      <c r="AE153" s="2215"/>
      <c r="AF153" s="2215"/>
      <c r="AG153" s="2215"/>
      <c r="AH153" s="2215"/>
    </row>
    <row r="154" spans="1:96" ht="12.75" customHeight="1">
      <c r="D154" s="466" t="s">
        <v>464</v>
      </c>
      <c r="F154" s="32"/>
      <c r="G154" s="32"/>
      <c r="H154" s="32"/>
      <c r="I154" s="32"/>
      <c r="J154" s="32"/>
      <c r="K154" s="32"/>
      <c r="L154" s="32"/>
      <c r="M154" s="32"/>
      <c r="N154" s="32"/>
      <c r="O154" s="2176" t="s">
        <v>2468</v>
      </c>
      <c r="P154" s="2025"/>
      <c r="Q154" s="2025"/>
      <c r="R154" s="2025"/>
      <c r="S154" s="2025"/>
      <c r="T154" s="2025"/>
      <c r="U154" s="2025"/>
      <c r="V154" s="2025"/>
      <c r="W154" s="2025"/>
      <c r="X154" s="2025"/>
      <c r="Y154" s="2025"/>
      <c r="Z154" s="2025"/>
      <c r="AA154" s="2025"/>
      <c r="AB154" s="2025"/>
      <c r="AC154" s="2025"/>
      <c r="AD154" s="2025"/>
      <c r="AE154" s="2025"/>
      <c r="AF154" s="2025"/>
      <c r="AG154" s="2025"/>
      <c r="AH154" s="2025"/>
      <c r="AZ154" s="25"/>
    </row>
    <row r="155" spans="1:96" ht="12.75">
      <c r="D155" s="13" t="s">
        <v>466</v>
      </c>
      <c r="F155" s="13"/>
      <c r="G155" s="13"/>
      <c r="H155" s="13"/>
      <c r="I155" s="13"/>
      <c r="J155" s="13"/>
      <c r="K155" s="13"/>
      <c r="L155" s="13"/>
      <c r="M155" s="13"/>
      <c r="N155" s="13"/>
      <c r="O155" s="2242" t="s">
        <v>465</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Z155" s="25"/>
    </row>
    <row r="156" spans="1:96" ht="12.75">
      <c r="D156" s="32" t="s">
        <v>324</v>
      </c>
      <c r="F156" s="32"/>
      <c r="G156" s="32"/>
      <c r="H156" s="32"/>
      <c r="I156" s="32"/>
      <c r="J156" s="32"/>
      <c r="K156" s="32"/>
      <c r="L156" s="32"/>
      <c r="M156" s="32"/>
      <c r="N156" s="32"/>
      <c r="O156" s="2028" t="s">
        <v>2469</v>
      </c>
      <c r="P156" s="2028"/>
      <c r="Q156" s="2028"/>
      <c r="R156" s="2028"/>
      <c r="S156" s="2028"/>
      <c r="T156" s="2028"/>
      <c r="U156" s="2028"/>
      <c r="V156" s="2028"/>
      <c r="W156" s="2028"/>
      <c r="X156" s="2028"/>
      <c r="Y156" s="2028"/>
      <c r="Z156" s="2028"/>
      <c r="AA156" s="2028"/>
      <c r="AB156" s="2028"/>
      <c r="AC156" s="2028"/>
      <c r="AD156" s="2028"/>
      <c r="AE156" s="2028"/>
      <c r="AF156" s="2028"/>
      <c r="AG156" s="2028"/>
      <c r="AH156" s="2028"/>
      <c r="BT156" s="12" t="s">
        <v>318</v>
      </c>
    </row>
    <row r="157" spans="1:96" ht="13.15">
      <c r="D157" s="32" t="s">
        <v>325</v>
      </c>
      <c r="F157" s="32"/>
      <c r="G157" s="32"/>
      <c r="H157" s="32"/>
      <c r="I157" s="32"/>
      <c r="J157" s="32"/>
      <c r="K157" s="32"/>
      <c r="L157" s="32"/>
      <c r="M157" s="32"/>
      <c r="N157" s="32"/>
      <c r="O157" s="2214" t="s">
        <v>2470</v>
      </c>
      <c r="P157" s="2215"/>
      <c r="Q157" s="2215"/>
      <c r="R157" s="2215"/>
      <c r="S157" s="2215"/>
      <c r="T157" s="2215"/>
      <c r="U157" s="2215"/>
      <c r="V157" s="2215"/>
      <c r="W157" s="2215"/>
      <c r="X157" s="2215"/>
      <c r="Y157" s="14"/>
      <c r="Z157" s="14"/>
      <c r="AA157" s="14"/>
      <c r="AB157" s="14"/>
      <c r="AC157" s="14"/>
      <c r="AD157" s="14"/>
      <c r="AE157" s="14"/>
      <c r="AF157" s="14"/>
      <c r="BN157" s="36" t="s">
        <v>673</v>
      </c>
      <c r="BT157" s="12" t="s">
        <v>511</v>
      </c>
    </row>
    <row r="158" spans="1:96" ht="13.15">
      <c r="D158" s="32" t="s">
        <v>326</v>
      </c>
      <c r="F158" s="32"/>
      <c r="G158" s="32"/>
      <c r="H158" s="32"/>
      <c r="I158" s="32"/>
      <c r="J158" s="32"/>
      <c r="K158" s="32"/>
      <c r="L158" s="32"/>
      <c r="M158" s="32"/>
      <c r="N158" s="32"/>
      <c r="O158" s="2229">
        <v>94541</v>
      </c>
      <c r="P158" s="2229"/>
      <c r="Q158" s="2229"/>
      <c r="R158" s="2229"/>
      <c r="S158" s="15"/>
      <c r="T158" s="15"/>
      <c r="U158" s="15"/>
      <c r="V158" s="15"/>
      <c r="W158" s="15"/>
      <c r="X158" s="15"/>
      <c r="Y158" s="15"/>
      <c r="Z158" s="15"/>
      <c r="AA158" s="15"/>
      <c r="AB158" s="15"/>
      <c r="AC158" s="15"/>
      <c r="AD158" s="15"/>
      <c r="AE158" s="15"/>
      <c r="AF158" s="15"/>
      <c r="BN158" s="36" t="s">
        <v>674</v>
      </c>
      <c r="BT158" s="12" t="s">
        <v>512</v>
      </c>
    </row>
    <row r="159" spans="1:96" ht="13.15">
      <c r="D159" s="32" t="s">
        <v>327</v>
      </c>
      <c r="F159" s="32"/>
      <c r="G159" s="32"/>
      <c r="H159" s="32"/>
      <c r="I159" s="32"/>
      <c r="J159" s="32"/>
      <c r="K159" s="32"/>
      <c r="L159" s="32"/>
      <c r="M159" s="32"/>
      <c r="N159" s="32"/>
      <c r="O159" s="2217" t="s">
        <v>2471</v>
      </c>
      <c r="P159" s="2217"/>
      <c r="Q159" s="2217"/>
      <c r="R159" s="2217"/>
      <c r="S159" s="2217"/>
      <c r="T159" s="2217"/>
      <c r="V159" s="146" t="s">
        <v>279</v>
      </c>
      <c r="W159" s="2230"/>
      <c r="X159" s="2230"/>
      <c r="Y159" s="16"/>
      <c r="Z159" s="16"/>
      <c r="AA159" s="16"/>
      <c r="AB159" s="16"/>
      <c r="AC159" s="16"/>
      <c r="AD159" s="16"/>
      <c r="AE159" s="16"/>
      <c r="AF159" s="16"/>
      <c r="BN159" s="36" t="s">
        <v>351</v>
      </c>
      <c r="BT159" s="12" t="s">
        <v>513</v>
      </c>
    </row>
    <row r="160" spans="1:96" ht="13.15">
      <c r="D160" s="32" t="s">
        <v>328</v>
      </c>
      <c r="F160" s="32"/>
      <c r="G160" s="32"/>
      <c r="H160" s="32"/>
      <c r="I160" s="32"/>
      <c r="J160" s="32"/>
      <c r="K160" s="32"/>
      <c r="L160" s="32"/>
      <c r="M160" s="32"/>
      <c r="N160" s="32"/>
      <c r="O160" s="2217"/>
      <c r="P160" s="2217"/>
      <c r="Q160" s="2217"/>
      <c r="R160" s="2217"/>
      <c r="S160" s="2217"/>
      <c r="T160" s="2217"/>
      <c r="U160" s="16"/>
      <c r="V160" s="16"/>
      <c r="W160" s="16"/>
      <c r="X160" s="16"/>
      <c r="Y160" s="16"/>
      <c r="Z160" s="16"/>
      <c r="AA160" s="16"/>
      <c r="AB160" s="16"/>
      <c r="AC160" s="16"/>
      <c r="AD160" s="16"/>
      <c r="AE160" s="16"/>
      <c r="AF160" s="16"/>
      <c r="BN160" s="36" t="s">
        <v>699</v>
      </c>
      <c r="BT160" s="12" t="s">
        <v>514</v>
      </c>
    </row>
    <row r="161" spans="1:72" ht="13.15">
      <c r="D161" s="32" t="s">
        <v>329</v>
      </c>
      <c r="F161" s="32"/>
      <c r="G161" s="32"/>
      <c r="H161" s="32"/>
      <c r="I161" s="32"/>
      <c r="J161" s="32"/>
      <c r="K161" s="32"/>
      <c r="L161" s="32"/>
      <c r="M161" s="32"/>
      <c r="N161" s="32"/>
      <c r="O161" s="2209" t="s">
        <v>2472</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708</v>
      </c>
      <c r="BN161" s="36" t="s">
        <v>700</v>
      </c>
      <c r="BT161" s="12" t="s">
        <v>515</v>
      </c>
    </row>
    <row r="162" spans="1:72" ht="13.15">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580</v>
      </c>
      <c r="BN162" s="36" t="s">
        <v>701</v>
      </c>
      <c r="BT162" s="12" t="s">
        <v>516</v>
      </c>
    </row>
    <row r="163" spans="1:72" ht="13.15">
      <c r="C163" s="141" t="s">
        <v>86</v>
      </c>
      <c r="D163" s="235" t="s">
        <v>87</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702</v>
      </c>
      <c r="BT163" s="12" t="s">
        <v>517</v>
      </c>
    </row>
    <row r="164" spans="1:72" ht="13.15">
      <c r="C164" s="141"/>
      <c r="D164" s="2218" t="s">
        <v>1462</v>
      </c>
      <c r="E164" s="2218"/>
      <c r="F164" s="2218"/>
      <c r="G164" s="2218"/>
      <c r="H164" s="2218"/>
      <c r="I164" s="2218"/>
      <c r="J164" s="2218"/>
      <c r="K164" s="2218"/>
      <c r="L164" s="2218"/>
      <c r="M164" s="2218"/>
      <c r="N164" s="2218"/>
      <c r="O164" s="2218"/>
      <c r="P164" s="2218"/>
      <c r="Q164" s="2218"/>
      <c r="R164" s="2218"/>
      <c r="S164" s="2218"/>
      <c r="T164" s="2218"/>
      <c r="U164" s="2218"/>
      <c r="V164" s="2218"/>
      <c r="W164" s="2218"/>
      <c r="X164" s="2218"/>
      <c r="Y164" s="2218"/>
      <c r="Z164" s="2218"/>
      <c r="AA164" s="2218"/>
      <c r="AB164" s="2218"/>
      <c r="AC164" s="2218"/>
      <c r="AD164" s="2218"/>
      <c r="AE164" s="2218"/>
      <c r="AF164" s="2218"/>
      <c r="AG164" s="2218"/>
      <c r="AH164" s="2218"/>
      <c r="AI164" s="39"/>
      <c r="AJ164" s="39"/>
      <c r="AK164" s="39"/>
      <c r="AL164" s="39"/>
      <c r="BN164" s="36" t="s">
        <v>703</v>
      </c>
      <c r="BT164" s="12" t="s">
        <v>518</v>
      </c>
    </row>
    <row r="165" spans="1:72" ht="13.15">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704</v>
      </c>
      <c r="BT165" s="12" t="s">
        <v>519</v>
      </c>
    </row>
    <row r="166" spans="1:72" ht="13.15">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706</v>
      </c>
      <c r="BT166" s="12" t="s">
        <v>520</v>
      </c>
    </row>
    <row r="167" spans="1:72" ht="13.15">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709</v>
      </c>
      <c r="BT167" s="12" t="s">
        <v>521</v>
      </c>
    </row>
    <row r="168" spans="1:72" ht="13.15">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710</v>
      </c>
      <c r="BT168" s="12" t="s">
        <v>522</v>
      </c>
    </row>
    <row r="169" spans="1:72" ht="13.15">
      <c r="A169" s="2075" t="s">
        <v>574</v>
      </c>
      <c r="B169" s="2075"/>
      <c r="C169" s="2075"/>
      <c r="D169" s="2075"/>
      <c r="E169" s="2075"/>
      <c r="F169" s="2075"/>
      <c r="G169" s="2075"/>
      <c r="H169" s="2075"/>
      <c r="I169" s="2075"/>
      <c r="J169" s="2075"/>
      <c r="K169" s="2075"/>
      <c r="L169" s="2075"/>
      <c r="M169" s="2075"/>
      <c r="N169" s="2075"/>
      <c r="O169" s="2075"/>
      <c r="P169" s="2075"/>
      <c r="Q169" s="2075"/>
      <c r="R169" s="2075"/>
      <c r="S169" s="2075"/>
      <c r="T169" s="2075"/>
      <c r="U169" s="2075"/>
      <c r="V169" s="2075"/>
      <c r="W169" s="2075"/>
      <c r="X169" s="2075"/>
      <c r="Y169" s="2075"/>
      <c r="Z169" s="2075"/>
      <c r="AA169" s="2075"/>
      <c r="AB169" s="2075"/>
      <c r="AC169" s="2075"/>
      <c r="AD169" s="2075"/>
      <c r="AE169" s="2075"/>
      <c r="AF169" s="2075"/>
      <c r="AG169" s="2075"/>
      <c r="AH169" s="2075"/>
      <c r="AI169" s="2075"/>
      <c r="AJ169" s="2075"/>
      <c r="AK169" s="2075"/>
      <c r="AL169" s="2075"/>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76"/>
      <c r="B170" s="2076"/>
      <c r="C170" s="2076"/>
      <c r="D170" s="2076"/>
      <c r="E170" s="2076"/>
      <c r="F170" s="2076"/>
      <c r="G170" s="2076"/>
      <c r="H170" s="2076"/>
      <c r="I170" s="2076"/>
      <c r="J170" s="2076"/>
      <c r="K170" s="2076"/>
      <c r="L170" s="2076"/>
      <c r="M170" s="2076"/>
      <c r="N170" s="2076"/>
      <c r="O170" s="2076"/>
      <c r="P170" s="2076"/>
      <c r="Q170" s="2076"/>
      <c r="R170" s="2076"/>
      <c r="S170" s="2076"/>
      <c r="T170" s="2076"/>
      <c r="U170" s="2076"/>
      <c r="V170" s="2076"/>
      <c r="W170" s="2076"/>
      <c r="X170" s="2076"/>
      <c r="Y170" s="2076"/>
      <c r="Z170" s="2076"/>
      <c r="AA170" s="2076"/>
      <c r="AB170" s="2076"/>
      <c r="AC170" s="2076"/>
      <c r="AD170" s="2076"/>
      <c r="AE170" s="2076"/>
      <c r="AF170" s="2076"/>
      <c r="AG170" s="2076"/>
      <c r="AH170" s="2076"/>
      <c r="AI170" s="2076"/>
      <c r="AJ170" s="2076"/>
      <c r="AK170" s="2076"/>
      <c r="AL170" s="2076"/>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525</v>
      </c>
    </row>
    <row r="172" spans="1:72" ht="13.1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526</v>
      </c>
    </row>
    <row r="173" spans="1:72" ht="13.15">
      <c r="A173" s="25"/>
      <c r="C173" s="38"/>
      <c r="D173" s="39" t="s">
        <v>332</v>
      </c>
      <c r="J173" s="2231" t="s">
        <v>391</v>
      </c>
      <c r="K173" s="2231"/>
      <c r="L173" s="2231"/>
      <c r="M173" s="2231"/>
      <c r="N173" s="2231"/>
      <c r="O173" s="2231"/>
      <c r="P173" s="2231"/>
      <c r="Q173" s="2231"/>
      <c r="R173" s="2231"/>
      <c r="S173" s="223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527</v>
      </c>
    </row>
    <row r="174" spans="1:72" ht="13.15">
      <c r="A174" s="25"/>
      <c r="C174" s="38"/>
      <c r="D174" s="58" t="s">
        <v>1414</v>
      </c>
      <c r="E174" s="25"/>
      <c r="F174" s="25"/>
      <c r="G174" s="25"/>
      <c r="H174" s="25"/>
      <c r="I174" s="25"/>
      <c r="J174" s="2028" t="s">
        <v>2473</v>
      </c>
      <c r="K174" s="2028"/>
      <c r="L174" s="2028"/>
      <c r="M174" s="2028"/>
      <c r="N174" s="2028"/>
      <c r="O174" s="2028"/>
      <c r="P174" s="2028"/>
      <c r="Q174" s="2028"/>
      <c r="R174" s="2028"/>
      <c r="S174" s="2028"/>
      <c r="T174" s="2028"/>
      <c r="U174" s="2028"/>
      <c r="V174" s="2028"/>
      <c r="W174" s="2028"/>
      <c r="X174" s="2028"/>
      <c r="Y174" s="2028"/>
      <c r="Z174" s="2028"/>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528</v>
      </c>
    </row>
    <row r="175" spans="1:72" ht="13.15">
      <c r="A175" s="25"/>
      <c r="C175" s="13"/>
      <c r="D175" s="58" t="s">
        <v>333</v>
      </c>
      <c r="F175" s="719"/>
      <c r="G175" s="719"/>
      <c r="H175" s="719"/>
      <c r="I175" s="719"/>
      <c r="J175" s="719"/>
      <c r="K175" s="719"/>
      <c r="L175" s="719"/>
      <c r="M175" s="719"/>
      <c r="N175" s="719"/>
      <c r="O175" s="42"/>
      <c r="Q175" s="25"/>
      <c r="R175" s="25"/>
      <c r="T175" s="719"/>
      <c r="U175" s="2051" t="s">
        <v>708</v>
      </c>
      <c r="V175" s="205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529</v>
      </c>
    </row>
    <row r="176" spans="1:72" ht="13.15">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160"/>
      <c r="V176" s="2160"/>
      <c r="W176" s="4" t="s">
        <v>317</v>
      </c>
      <c r="X176" s="2235"/>
      <c r="Y176" s="223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530</v>
      </c>
    </row>
    <row r="177" spans="1:96" s="719" customFormat="1" ht="13.15">
      <c r="A177" s="25"/>
      <c r="B177" s="12"/>
      <c r="C177" s="43"/>
      <c r="D177" s="25" t="s">
        <v>257</v>
      </c>
      <c r="E177" s="12"/>
      <c r="F177" s="12"/>
      <c r="G177" s="12"/>
      <c r="H177" s="12"/>
      <c r="I177" s="12"/>
      <c r="J177" s="12"/>
      <c r="K177" s="12"/>
      <c r="L177" s="12"/>
      <c r="M177" s="25"/>
      <c r="N177" s="12"/>
      <c r="O177" s="12"/>
      <c r="P177" s="12"/>
      <c r="Q177" s="12"/>
      <c r="R177" s="2051" t="s">
        <v>708</v>
      </c>
      <c r="S177" s="205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531</v>
      </c>
      <c r="CR177" s="25"/>
    </row>
    <row r="178" spans="1:96" s="719" customFormat="1" ht="13.15">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25"/>
      <c r="AG178" s="2425"/>
      <c r="AH178" s="4" t="s">
        <v>317</v>
      </c>
      <c r="AI178" s="2192"/>
      <c r="AJ178" s="2192"/>
      <c r="AK178" s="2192"/>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3.15">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3.15">
      <c r="A180" s="25"/>
      <c r="B180" s="12"/>
      <c r="C180" s="43"/>
      <c r="D180" s="681" t="s">
        <v>467</v>
      </c>
      <c r="E180" s="25"/>
      <c r="X180" s="2051" t="s">
        <v>708</v>
      </c>
      <c r="Y180" s="2051"/>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2.95" customHeight="1">
      <c r="A181" s="25"/>
      <c r="B181" s="12"/>
      <c r="C181" s="44"/>
      <c r="E181" s="7" t="s">
        <v>1056</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3.15">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3.1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3.15">
      <c r="A184" s="25"/>
      <c r="C184" s="45"/>
      <c r="D184" s="25" t="s">
        <v>615</v>
      </c>
      <c r="E184" s="25"/>
      <c r="F184" s="25"/>
      <c r="G184" s="25"/>
      <c r="H184" s="25"/>
      <c r="I184" s="2137" t="str">
        <f>H18</f>
        <v>Mission Paradise</v>
      </c>
      <c r="J184" s="2137"/>
      <c r="K184" s="2137"/>
      <c r="L184" s="2137"/>
      <c r="M184" s="2137"/>
      <c r="N184" s="2137"/>
      <c r="O184" s="2137"/>
      <c r="P184" s="2137"/>
      <c r="Q184" s="2137"/>
      <c r="R184" s="2137"/>
      <c r="S184" s="2137"/>
      <c r="T184" s="2137"/>
      <c r="U184" s="2137"/>
      <c r="V184" s="2137"/>
      <c r="W184" s="2137"/>
      <c r="X184" s="2137"/>
      <c r="Y184" s="2137"/>
      <c r="Z184" s="2137"/>
      <c r="AA184" s="2137"/>
      <c r="AB184" s="2137"/>
      <c r="AC184" s="2137"/>
      <c r="AD184" s="2137"/>
      <c r="AE184" s="2137"/>
      <c r="AF184" s="25"/>
      <c r="AH184" s="25"/>
      <c r="AJ184" s="3"/>
      <c r="AK184" s="3"/>
      <c r="AL184" s="3"/>
      <c r="AM184" s="681"/>
      <c r="AN184" s="681"/>
      <c r="AO184" s="681"/>
      <c r="AP184" s="681"/>
      <c r="AQ184" s="681"/>
      <c r="AR184" s="681"/>
      <c r="AS184" s="681"/>
      <c r="AT184" s="681"/>
      <c r="AU184" s="681"/>
      <c r="AV184" s="681"/>
      <c r="AW184" s="681"/>
      <c r="AX184" s="681"/>
      <c r="AY184" s="681"/>
      <c r="BC184" s="25" t="s">
        <v>624</v>
      </c>
      <c r="BN184" s="36" t="s">
        <v>237</v>
      </c>
      <c r="BT184" s="12" t="s">
        <v>65</v>
      </c>
    </row>
    <row r="185" spans="1:96" ht="13.15">
      <c r="A185" s="25"/>
      <c r="C185" s="45"/>
      <c r="D185" s="25" t="s">
        <v>616</v>
      </c>
      <c r="E185" s="25"/>
      <c r="F185" s="25"/>
      <c r="G185" s="25"/>
      <c r="H185" s="25"/>
      <c r="I185" s="2027" t="s">
        <v>2474</v>
      </c>
      <c r="J185" s="2027"/>
      <c r="K185" s="2027"/>
      <c r="L185" s="2027"/>
      <c r="M185" s="2027"/>
      <c r="N185" s="2027"/>
      <c r="O185" s="2027"/>
      <c r="P185" s="2027"/>
      <c r="Q185" s="2027"/>
      <c r="R185" s="2027"/>
      <c r="S185" s="2027"/>
      <c r="T185" s="2027"/>
      <c r="U185" s="2027"/>
      <c r="V185" s="2027"/>
      <c r="W185" s="2027"/>
      <c r="X185" s="2027"/>
      <c r="Y185" s="2027"/>
      <c r="Z185" s="2027"/>
      <c r="AA185" s="2027"/>
      <c r="AB185" s="2027"/>
      <c r="AC185" s="2027"/>
      <c r="AD185" s="2027"/>
      <c r="AE185" s="2027"/>
      <c r="AF185" s="25"/>
      <c r="AH185" s="25"/>
      <c r="AJ185" s="3"/>
      <c r="AK185" s="3"/>
      <c r="AL185" s="3"/>
      <c r="AM185" s="681"/>
      <c r="AN185" s="681"/>
      <c r="AO185" s="681"/>
      <c r="AP185" s="681"/>
      <c r="AQ185" s="681"/>
      <c r="AR185" s="681"/>
      <c r="AS185" s="681"/>
      <c r="AT185" s="681"/>
      <c r="AU185" s="681"/>
      <c r="AV185" s="681"/>
      <c r="AW185" s="681"/>
      <c r="AX185" s="681"/>
      <c r="AY185" s="681"/>
      <c r="BC185" s="25" t="s">
        <v>625</v>
      </c>
      <c r="BN185" s="36" t="s">
        <v>238</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3.15">
      <c r="A187" s="25"/>
      <c r="C187" s="45"/>
      <c r="D187" s="25"/>
      <c r="E187" s="2079" t="s">
        <v>628</v>
      </c>
      <c r="F187" s="2079"/>
      <c r="G187" s="2079"/>
      <c r="H187" s="2079"/>
      <c r="I187" s="2079"/>
      <c r="J187" s="2079"/>
      <c r="K187" s="2079"/>
      <c r="L187" s="2079"/>
      <c r="M187" s="2079"/>
      <c r="N187" s="2079"/>
      <c r="O187" s="2079"/>
      <c r="P187" s="2079"/>
      <c r="Q187" s="2079"/>
      <c r="R187" s="2079"/>
      <c r="S187" s="2079"/>
      <c r="T187" s="2079"/>
      <c r="U187" s="2079"/>
      <c r="V187" s="2079"/>
      <c r="W187" s="2079"/>
      <c r="X187" s="2079"/>
      <c r="Y187" s="2079"/>
      <c r="Z187" s="2079"/>
      <c r="AA187" s="2079"/>
      <c r="AB187" s="2079"/>
      <c r="AC187" s="2079"/>
      <c r="AD187" s="2079"/>
      <c r="AE187" s="2079"/>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3.15">
      <c r="A188" s="25"/>
      <c r="C188" s="45"/>
      <c r="D188" s="25"/>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2080"/>
      <c r="AD188" s="2080"/>
      <c r="AE188" s="2080"/>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3.15">
      <c r="A189" s="25"/>
      <c r="C189" s="45"/>
      <c r="D189" s="25" t="s">
        <v>617</v>
      </c>
      <c r="E189" s="25"/>
      <c r="I189" s="2028" t="s">
        <v>2470</v>
      </c>
      <c r="J189" s="2028"/>
      <c r="K189" s="2028"/>
      <c r="L189" s="2028"/>
      <c r="M189" s="2028"/>
      <c r="N189" s="2028"/>
      <c r="O189" s="2028"/>
      <c r="P189" s="2028"/>
      <c r="Q189" s="25" t="s">
        <v>619</v>
      </c>
      <c r="T189" s="2028" t="s">
        <v>511</v>
      </c>
      <c r="U189" s="2028"/>
      <c r="V189" s="2028"/>
      <c r="W189" s="2028"/>
      <c r="X189" s="2028"/>
      <c r="Y189" s="2028"/>
      <c r="Z189" s="2028"/>
      <c r="AA189" s="2028"/>
      <c r="AB189" s="2028"/>
      <c r="AC189" s="2028"/>
      <c r="AD189" s="2028"/>
      <c r="AE189" s="2028"/>
      <c r="AH189" s="25"/>
      <c r="AJ189" s="3"/>
      <c r="AK189" s="3"/>
      <c r="AL189" s="3"/>
      <c r="AM189" s="681"/>
      <c r="AN189" s="681"/>
      <c r="AO189" s="681"/>
      <c r="AP189" s="681"/>
      <c r="AQ189" s="681"/>
      <c r="AR189" s="681"/>
      <c r="AS189" s="681"/>
      <c r="AT189" s="681"/>
      <c r="AU189" s="681"/>
      <c r="AV189" s="681"/>
      <c r="AW189" s="681"/>
      <c r="AX189" s="681"/>
      <c r="AY189" s="681"/>
      <c r="BC189" s="719" t="s">
        <v>318</v>
      </c>
      <c r="BH189" s="58" t="s">
        <v>628</v>
      </c>
      <c r="BN189" s="36" t="s">
        <v>243</v>
      </c>
      <c r="BT189" s="12" t="s">
        <v>70</v>
      </c>
    </row>
    <row r="190" spans="1:96" ht="13.15">
      <c r="A190" s="25"/>
      <c r="C190" s="46"/>
      <c r="D190" s="25" t="s">
        <v>620</v>
      </c>
      <c r="E190" s="25"/>
      <c r="F190" s="25"/>
      <c r="G190" s="25"/>
      <c r="I190" s="2027">
        <v>94544</v>
      </c>
      <c r="J190" s="2027"/>
      <c r="K190" s="2027"/>
      <c r="L190" s="2027"/>
      <c r="M190" s="2027"/>
      <c r="N190" s="2027"/>
      <c r="O190" s="25" t="s">
        <v>622</v>
      </c>
      <c r="P190" s="25"/>
      <c r="Q190" s="25"/>
      <c r="R190" s="25"/>
      <c r="S190" s="25"/>
      <c r="T190" s="2227">
        <v>4379</v>
      </c>
      <c r="U190" s="2227"/>
      <c r="V190" s="2227"/>
      <c r="W190" s="2227"/>
      <c r="X190" s="2227"/>
      <c r="Y190" s="2227"/>
      <c r="Z190" s="2227"/>
      <c r="AA190" s="2227"/>
      <c r="AB190" s="2227"/>
      <c r="AC190" s="2227"/>
      <c r="AD190" s="2227"/>
      <c r="AE190" s="2227"/>
      <c r="AF190" s="25"/>
      <c r="AH190" s="25"/>
      <c r="AJ190" s="3"/>
      <c r="AK190" s="3"/>
      <c r="AL190" s="3"/>
      <c r="AM190" s="681"/>
      <c r="AN190" s="681"/>
      <c r="AO190" s="681"/>
      <c r="AP190" s="681"/>
      <c r="AQ190" s="681"/>
      <c r="AR190" s="681"/>
      <c r="AS190" s="681"/>
      <c r="AT190" s="681"/>
      <c r="AU190" s="681"/>
      <c r="AV190" s="681"/>
      <c r="AW190" s="681"/>
      <c r="AX190" s="681"/>
      <c r="AY190" s="681"/>
      <c r="BC190" s="719" t="s">
        <v>1156</v>
      </c>
      <c r="BH190" s="719" t="s">
        <v>1156</v>
      </c>
      <c r="BN190" s="36" t="s">
        <v>672</v>
      </c>
      <c r="BT190" s="12" t="s">
        <v>71</v>
      </c>
    </row>
    <row r="191" spans="1:96" ht="13.15">
      <c r="A191" s="25"/>
      <c r="C191" s="46"/>
      <c r="D191" s="25" t="s">
        <v>497</v>
      </c>
      <c r="E191" s="25"/>
      <c r="F191" s="25"/>
      <c r="G191" s="25"/>
      <c r="H191" s="25"/>
      <c r="I191" s="25"/>
      <c r="J191" s="25"/>
      <c r="K191" s="25"/>
      <c r="L191" s="25"/>
      <c r="M191" s="25"/>
      <c r="N191" s="2078" t="s">
        <v>2476</v>
      </c>
      <c r="O191" s="2079"/>
      <c r="P191" s="2079"/>
      <c r="Q191" s="2079"/>
      <c r="R191" s="2079"/>
      <c r="S191" s="2079"/>
      <c r="T191" s="2079"/>
      <c r="U191" s="2079"/>
      <c r="V191" s="2079"/>
      <c r="W191" s="2079"/>
      <c r="X191" s="2079"/>
      <c r="Y191" s="2079"/>
      <c r="Z191" s="2079"/>
      <c r="AA191" s="2079"/>
      <c r="AB191" s="2079"/>
      <c r="AC191" s="2079"/>
      <c r="AD191" s="2079"/>
      <c r="AE191" s="2079"/>
      <c r="AF191" s="25"/>
      <c r="AH191" s="25"/>
      <c r="AJ191" s="3"/>
      <c r="AK191" s="3"/>
      <c r="AL191" s="3"/>
      <c r="AM191" s="681"/>
      <c r="AN191" s="681"/>
      <c r="AO191" s="681"/>
      <c r="AP191" s="681"/>
      <c r="AQ191" s="681"/>
      <c r="AR191" s="681"/>
      <c r="AS191" s="681"/>
      <c r="AT191" s="681"/>
      <c r="AU191" s="681"/>
      <c r="AV191" s="681"/>
      <c r="AW191" s="681"/>
      <c r="AX191" s="681"/>
      <c r="AY191" s="681"/>
      <c r="BC191" s="719" t="s">
        <v>1155</v>
      </c>
      <c r="BH191" s="719" t="s">
        <v>1155</v>
      </c>
      <c r="BN191" s="36" t="s">
        <v>728</v>
      </c>
      <c r="BT191" s="12" t="s">
        <v>772</v>
      </c>
    </row>
    <row r="192" spans="1:96" ht="13.15">
      <c r="A192" s="25"/>
      <c r="C192" s="46"/>
      <c r="D192" s="25"/>
      <c r="E192" s="25"/>
      <c r="F192" s="25"/>
      <c r="G192" s="25"/>
      <c r="H192" s="25"/>
      <c r="I192" s="25"/>
      <c r="J192" s="25"/>
      <c r="K192" s="25"/>
      <c r="L192" s="25"/>
      <c r="M192" s="170"/>
      <c r="N192" s="2080"/>
      <c r="O192" s="2080"/>
      <c r="P192" s="2080"/>
      <c r="Q192" s="2080"/>
      <c r="R192" s="2080"/>
      <c r="S192" s="2080"/>
      <c r="T192" s="2080"/>
      <c r="U192" s="2080"/>
      <c r="V192" s="2080"/>
      <c r="W192" s="2080"/>
      <c r="X192" s="2080"/>
      <c r="Y192" s="2080"/>
      <c r="Z192" s="2080"/>
      <c r="AA192" s="2080"/>
      <c r="AB192" s="2080"/>
      <c r="AC192" s="2080"/>
      <c r="AD192" s="2080"/>
      <c r="AE192" s="2080"/>
      <c r="AF192" s="25"/>
      <c r="AH192" s="25"/>
      <c r="AJ192" s="3"/>
      <c r="AK192" s="3"/>
      <c r="AL192" s="3"/>
      <c r="AM192" s="681"/>
      <c r="AN192" s="681"/>
      <c r="AO192" s="681"/>
      <c r="AP192" s="681"/>
      <c r="AQ192" s="681"/>
      <c r="AR192" s="681"/>
      <c r="AS192" s="681"/>
      <c r="AT192" s="681"/>
      <c r="AU192" s="681"/>
      <c r="AV192" s="681"/>
      <c r="AW192" s="681"/>
      <c r="AX192" s="681"/>
      <c r="AY192" s="681"/>
      <c r="BC192" s="719" t="s">
        <v>1158</v>
      </c>
      <c r="BH192" s="58" t="s">
        <v>1989</v>
      </c>
      <c r="BN192" s="36" t="s">
        <v>729</v>
      </c>
      <c r="BT192" s="12" t="s">
        <v>773</v>
      </c>
    </row>
    <row r="193" spans="1:96" ht="13.15">
      <c r="A193" s="25"/>
      <c r="B193" s="719"/>
      <c r="C193" s="46"/>
      <c r="D193" s="687" t="s">
        <v>2027</v>
      </c>
      <c r="E193" s="25"/>
      <c r="F193" s="25"/>
      <c r="G193" s="25"/>
      <c r="H193" s="25"/>
      <c r="I193" s="25"/>
      <c r="J193" s="25"/>
      <c r="K193" s="25"/>
      <c r="L193" s="25"/>
      <c r="M193" s="170"/>
      <c r="N193" s="1519"/>
      <c r="O193" s="1519"/>
      <c r="P193" s="1519"/>
      <c r="Q193" s="1519"/>
      <c r="R193" s="1519"/>
      <c r="S193" s="1519"/>
      <c r="T193" s="2221" t="s">
        <v>2475</v>
      </c>
      <c r="U193" s="2221"/>
      <c r="V193" s="2221"/>
      <c r="W193" s="2221"/>
      <c r="X193" s="2221"/>
      <c r="Y193" s="2221"/>
      <c r="Z193" s="2221"/>
      <c r="AA193" s="2221"/>
      <c r="AB193" s="2221"/>
      <c r="AC193" s="2221"/>
      <c r="AD193" s="2221"/>
      <c r="AE193" s="2221"/>
      <c r="AF193" s="2221"/>
      <c r="AG193" s="2221"/>
      <c r="AH193" s="2221"/>
      <c r="AI193" s="2221"/>
      <c r="AJ193" s="681"/>
      <c r="AK193" s="681"/>
      <c r="AL193" s="681"/>
      <c r="AM193" s="681"/>
      <c r="AN193" s="681"/>
      <c r="AO193" s="681"/>
      <c r="AP193" s="681"/>
      <c r="AQ193" s="681"/>
      <c r="AR193" s="681"/>
      <c r="AS193" s="681"/>
      <c r="AT193" s="681"/>
      <c r="AU193" s="681"/>
      <c r="AV193" s="681"/>
      <c r="AW193" s="681"/>
      <c r="AX193" s="681"/>
      <c r="AY193" s="681"/>
      <c r="BC193" s="719" t="s">
        <v>1157</v>
      </c>
      <c r="BH193" s="58" t="s">
        <v>1990</v>
      </c>
      <c r="BN193" s="36" t="s">
        <v>730</v>
      </c>
      <c r="BT193" s="12" t="s">
        <v>774</v>
      </c>
    </row>
    <row r="194" spans="1:96" ht="13.15">
      <c r="A194" s="25"/>
      <c r="C194" s="46"/>
      <c r="D194" s="25" t="s">
        <v>342</v>
      </c>
      <c r="E194" s="25"/>
      <c r="F194" s="25"/>
      <c r="G194" s="25"/>
      <c r="H194" s="25"/>
      <c r="I194" s="25"/>
      <c r="J194" s="25"/>
      <c r="K194" s="25"/>
      <c r="L194" s="25"/>
      <c r="M194" s="25"/>
      <c r="N194" s="25"/>
      <c r="O194" s="25"/>
      <c r="P194" s="25"/>
      <c r="Q194" s="25"/>
      <c r="R194" s="25"/>
      <c r="T194" s="2051" t="s">
        <v>580</v>
      </c>
      <c r="U194" s="2051"/>
      <c r="W194" s="25" t="s">
        <v>724</v>
      </c>
      <c r="X194" s="25"/>
      <c r="Y194" s="25"/>
      <c r="Z194" s="25"/>
      <c r="AA194" s="25"/>
      <c r="AB194" s="25"/>
      <c r="AC194" s="25"/>
      <c r="AD194" s="25"/>
      <c r="AE194" s="25"/>
      <c r="AF194" s="25"/>
      <c r="AG194" s="25"/>
      <c r="AH194" s="2051">
        <v>15</v>
      </c>
      <c r="AI194" s="2051"/>
      <c r="AJ194" s="3"/>
      <c r="AK194" s="3"/>
      <c r="AL194" s="3"/>
      <c r="AM194" s="681"/>
      <c r="AN194" s="681"/>
      <c r="AO194" s="681"/>
      <c r="AP194" s="681"/>
      <c r="AQ194" s="681"/>
      <c r="AR194" s="681"/>
      <c r="AS194" s="681"/>
      <c r="AT194" s="681"/>
      <c r="AU194" s="681"/>
      <c r="AV194" s="681"/>
      <c r="AW194" s="681"/>
      <c r="AX194" s="681"/>
      <c r="AY194" s="681"/>
      <c r="BC194" s="719" t="s">
        <v>1646</v>
      </c>
      <c r="BN194" s="36" t="s">
        <v>731</v>
      </c>
      <c r="BT194" s="12" t="s">
        <v>775</v>
      </c>
    </row>
    <row r="195" spans="1:96" s="719" customFormat="1" ht="13.15">
      <c r="A195" s="25"/>
      <c r="B195" s="12"/>
      <c r="C195" s="46"/>
      <c r="D195" s="25" t="s">
        <v>406</v>
      </c>
      <c r="E195" s="25"/>
      <c r="F195" s="25"/>
      <c r="G195" s="25"/>
      <c r="H195" s="25"/>
      <c r="I195" s="25"/>
      <c r="J195" s="25"/>
      <c r="K195" s="25"/>
      <c r="L195" s="25"/>
      <c r="M195" s="25"/>
      <c r="N195" s="25"/>
      <c r="O195" s="25"/>
      <c r="P195" s="25"/>
      <c r="Q195" s="25"/>
      <c r="R195" s="25"/>
      <c r="S195" s="12"/>
      <c r="T195" s="2048" t="s">
        <v>708</v>
      </c>
      <c r="U195" s="2048"/>
      <c r="V195" s="12"/>
      <c r="W195" s="25" t="s">
        <v>725</v>
      </c>
      <c r="X195" s="25"/>
      <c r="Y195" s="25"/>
      <c r="Z195" s="25"/>
      <c r="AA195" s="25"/>
      <c r="AB195" s="25"/>
      <c r="AC195" s="25"/>
      <c r="AD195" s="25"/>
      <c r="AE195" s="25"/>
      <c r="AF195" s="25"/>
      <c r="AG195" s="25"/>
      <c r="AH195" s="2051">
        <v>20</v>
      </c>
      <c r="AI195" s="2051"/>
      <c r="AJ195" s="3"/>
      <c r="AK195" s="3"/>
      <c r="AL195" s="3"/>
      <c r="AM195" s="681"/>
      <c r="AN195" s="681"/>
      <c r="AO195" s="681"/>
      <c r="AP195" s="681"/>
      <c r="AQ195" s="681"/>
      <c r="AR195" s="681"/>
      <c r="AS195" s="681"/>
      <c r="AT195" s="681"/>
      <c r="AU195" s="681"/>
      <c r="AV195" s="681"/>
      <c r="AW195" s="681"/>
      <c r="AX195" s="681"/>
      <c r="AY195" s="681"/>
      <c r="BC195" s="719" t="s">
        <v>2449</v>
      </c>
      <c r="BN195" s="36" t="s">
        <v>249</v>
      </c>
      <c r="BT195" s="12" t="s">
        <v>776</v>
      </c>
      <c r="CR195" s="25"/>
    </row>
    <row r="196" spans="1:96" ht="13.15">
      <c r="A196" s="25"/>
      <c r="C196" s="46"/>
      <c r="D196" s="177" t="s">
        <v>174</v>
      </c>
      <c r="E196" s="25"/>
      <c r="F196" s="25"/>
      <c r="G196" s="25"/>
      <c r="H196" s="25"/>
      <c r="I196" s="25"/>
      <c r="J196" s="25"/>
      <c r="K196" s="25"/>
      <c r="L196" s="25"/>
      <c r="M196" s="25"/>
      <c r="N196" s="25"/>
      <c r="O196" s="25"/>
      <c r="P196" s="25"/>
      <c r="Q196" s="25"/>
      <c r="R196" s="25"/>
      <c r="T196" s="2048" t="s">
        <v>708</v>
      </c>
      <c r="U196" s="2048"/>
      <c r="W196" s="25" t="s">
        <v>726</v>
      </c>
      <c r="X196" s="25"/>
      <c r="Y196" s="25"/>
      <c r="Z196" s="25"/>
      <c r="AA196" s="25"/>
      <c r="AB196" s="25"/>
      <c r="AC196" s="25"/>
      <c r="AD196" s="25"/>
      <c r="AE196" s="25"/>
      <c r="AF196" s="25"/>
      <c r="AG196" s="25"/>
      <c r="AH196" s="2051">
        <v>10</v>
      </c>
      <c r="AI196" s="2051"/>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75" customHeight="1">
      <c r="A197" s="25"/>
      <c r="B197" s="719"/>
      <c r="C197" s="46"/>
      <c r="D197" s="239" t="s">
        <v>2019</v>
      </c>
      <c r="E197" s="25"/>
      <c r="F197" s="25"/>
      <c r="G197" s="25"/>
      <c r="H197" s="25"/>
      <c r="I197" s="25"/>
      <c r="J197" s="25"/>
      <c r="K197" s="25"/>
      <c r="L197" s="25"/>
      <c r="M197" s="25"/>
      <c r="N197" s="25"/>
      <c r="O197" s="25"/>
      <c r="P197" s="25"/>
      <c r="Q197" s="25"/>
      <c r="R197" s="25"/>
      <c r="S197" s="719"/>
      <c r="T197" s="2048">
        <v>0</v>
      </c>
      <c r="U197" s="204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75"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051" t="s">
        <v>708</v>
      </c>
      <c r="Z198" s="205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943</v>
      </c>
      <c r="BD198" s="680"/>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81"/>
      <c r="AH199" s="1801"/>
      <c r="AI199" s="1801"/>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942</v>
      </c>
      <c r="BD199" s="717"/>
      <c r="BE199" s="21"/>
      <c r="BF199" s="21"/>
      <c r="BN199" s="36" t="s">
        <v>741</v>
      </c>
      <c r="BO199" s="719"/>
      <c r="BP199" s="719"/>
      <c r="BQ199" s="719"/>
      <c r="BR199" s="719"/>
      <c r="BS199" s="719"/>
      <c r="BT199" s="54" t="s">
        <v>198</v>
      </c>
      <c r="BU199" s="719"/>
      <c r="BV199" s="53"/>
      <c r="CR199" s="112"/>
    </row>
    <row r="200" spans="1:96" s="51" customFormat="1" ht="12.75" customHeight="1">
      <c r="A200" s="25"/>
      <c r="B200" s="12"/>
      <c r="C200" s="46"/>
      <c r="D200" s="333" t="s">
        <v>996</v>
      </c>
      <c r="E200" s="25"/>
      <c r="F200" s="25"/>
      <c r="G200" s="25"/>
      <c r="H200" s="25"/>
      <c r="I200" s="25"/>
      <c r="J200" s="25"/>
      <c r="K200" s="25"/>
      <c r="L200" s="25"/>
      <c r="M200" s="25"/>
      <c r="N200" s="25"/>
      <c r="O200" s="25"/>
      <c r="P200" s="25"/>
      <c r="Q200" s="25"/>
      <c r="R200" s="25"/>
      <c r="S200" s="39"/>
      <c r="T200" s="234"/>
      <c r="U200" s="234"/>
      <c r="V200" s="39"/>
      <c r="W200" s="333" t="s">
        <v>995</v>
      </c>
      <c r="X200" s="25"/>
      <c r="Y200" s="25"/>
      <c r="Z200" s="25"/>
      <c r="AA200" s="25"/>
      <c r="AB200" s="25"/>
      <c r="AC200" s="25"/>
      <c r="AD200" s="25"/>
      <c r="AE200" s="25"/>
      <c r="AF200" s="25"/>
      <c r="AG200" s="3"/>
      <c r="AH200" s="234"/>
      <c r="AI200" s="234"/>
      <c r="AJ200" s="3"/>
      <c r="AK200" s="3"/>
      <c r="AL200" s="3"/>
      <c r="AM200" s="681"/>
      <c r="AN200" s="681"/>
      <c r="AO200" s="681"/>
      <c r="AP200" s="681"/>
      <c r="AQ200" s="681"/>
      <c r="AR200" s="681"/>
      <c r="AS200" s="681"/>
      <c r="AT200" s="681"/>
      <c r="AU200" s="681"/>
      <c r="AV200" s="681"/>
      <c r="AW200" s="681"/>
      <c r="AX200" s="681"/>
      <c r="AY200" s="681"/>
      <c r="AZ200" s="52"/>
      <c r="BA200" s="52"/>
      <c r="BB200" s="21"/>
      <c r="BC200" s="686" t="s">
        <v>1181</v>
      </c>
      <c r="BD200" s="683"/>
      <c r="BE200" s="21"/>
      <c r="BF200" s="21"/>
      <c r="BN200" s="36" t="s">
        <v>742</v>
      </c>
      <c r="BO200" s="12"/>
      <c r="BP200" s="12"/>
      <c r="BQ200" s="12"/>
      <c r="BR200" s="12"/>
      <c r="BS200" s="12"/>
      <c r="BT200" s="54" t="s">
        <v>199</v>
      </c>
      <c r="BU200" s="12"/>
      <c r="CR200" s="112"/>
    </row>
    <row r="201" spans="1:96" s="51" customFormat="1" ht="13.15">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648</v>
      </c>
      <c r="BD201" s="683"/>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1182</v>
      </c>
      <c r="BD202" s="683"/>
      <c r="BN202" s="36" t="s">
        <v>744</v>
      </c>
      <c r="BO202" s="51"/>
      <c r="BP202" s="54"/>
      <c r="BQ202" s="54"/>
      <c r="BR202" s="54"/>
      <c r="BS202" s="54"/>
      <c r="BT202" s="55" t="s">
        <v>201</v>
      </c>
    </row>
    <row r="203" spans="1:96" ht="12.75" customHeight="1">
      <c r="A203" s="25"/>
      <c r="C203" s="25"/>
      <c r="D203" s="2137" t="s">
        <v>405</v>
      </c>
      <c r="E203" s="2137"/>
      <c r="F203" s="2137"/>
      <c r="G203" s="2137"/>
      <c r="H203" s="2137"/>
      <c r="I203" s="2137"/>
      <c r="J203" s="2137"/>
      <c r="K203" s="2137"/>
      <c r="L203" s="2137"/>
      <c r="M203" s="2137"/>
      <c r="P203" s="2240">
        <f>M26</f>
        <v>2402947</v>
      </c>
      <c r="Q203" s="2234"/>
      <c r="R203" s="2234"/>
      <c r="S203" s="2234"/>
      <c r="T203" s="2234"/>
      <c r="U203" s="2234"/>
      <c r="V203" s="25"/>
      <c r="W203" s="25"/>
      <c r="X203" s="25"/>
      <c r="Y203" s="25"/>
      <c r="Z203" s="2232" t="s">
        <v>2477</v>
      </c>
      <c r="AA203" s="2232"/>
      <c r="AB203" s="2232"/>
      <c r="AC203" s="2232"/>
      <c r="AD203" s="2232"/>
      <c r="AE203" s="2232"/>
      <c r="AF203" s="223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1183</v>
      </c>
      <c r="BD203" s="680"/>
      <c r="BN203" s="36" t="s">
        <v>745</v>
      </c>
      <c r="BO203" s="51"/>
      <c r="BP203" s="54"/>
      <c r="BQ203" s="54"/>
      <c r="BR203" s="54"/>
      <c r="BS203" s="55"/>
      <c r="BT203" s="55" t="s">
        <v>202</v>
      </c>
    </row>
    <row r="204" spans="1:96" ht="12.75" customHeight="1">
      <c r="A204" s="25"/>
      <c r="C204" s="45"/>
      <c r="D204" s="2222" t="s">
        <v>1484</v>
      </c>
      <c r="E204" s="2137"/>
      <c r="F204" s="2137"/>
      <c r="G204" s="2137"/>
      <c r="H204" s="2137"/>
      <c r="I204" s="2137"/>
      <c r="J204" s="2137"/>
      <c r="K204" s="2137"/>
      <c r="L204" s="2137"/>
      <c r="M204" s="2137"/>
      <c r="P204" s="2234">
        <f>M27</f>
        <v>7957277</v>
      </c>
      <c r="Q204" s="2234"/>
      <c r="R204" s="2234"/>
      <c r="S204" s="2234"/>
      <c r="T204" s="2234"/>
      <c r="U204" s="2234"/>
      <c r="V204" s="47"/>
      <c r="W204" s="58" t="s">
        <v>2233</v>
      </c>
      <c r="Z204" s="2232"/>
      <c r="AA204" s="2232"/>
      <c r="AB204" s="2232"/>
      <c r="AC204" s="2232"/>
      <c r="AD204" s="2232"/>
      <c r="AE204" s="2232"/>
      <c r="AF204" s="2232"/>
      <c r="AG204" s="25" t="s">
        <v>1485</v>
      </c>
      <c r="AH204" s="25"/>
      <c r="AI204" s="25"/>
      <c r="AJ204" s="25"/>
      <c r="AK204" s="25"/>
      <c r="AL204" s="25"/>
      <c r="AM204" s="25"/>
      <c r="AN204" s="25"/>
      <c r="AO204" s="25"/>
      <c r="AP204" s="2051" t="s">
        <v>708</v>
      </c>
      <c r="AQ204" s="2051"/>
      <c r="AR204" s="681"/>
      <c r="AS204" s="681"/>
      <c r="AT204" s="681"/>
      <c r="AU204" s="681"/>
      <c r="AV204" s="681"/>
      <c r="AW204" s="681"/>
      <c r="AX204" s="681"/>
      <c r="AY204" s="681"/>
      <c r="BC204" s="684" t="s">
        <v>647</v>
      </c>
      <c r="BD204" s="680"/>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3"/>
      <c r="AA205" s="2233"/>
      <c r="AB205" s="2233"/>
      <c r="AC205" s="2233"/>
      <c r="AD205" s="2233"/>
      <c r="AE205" s="2233"/>
      <c r="AF205" s="2233"/>
      <c r="AH205" s="25"/>
      <c r="AJ205" s="3"/>
      <c r="AK205" s="3"/>
      <c r="AL205" s="3"/>
      <c r="AM205" s="681"/>
      <c r="AN205" s="681"/>
      <c r="AO205" s="681"/>
      <c r="AP205" s="681"/>
      <c r="AQ205" s="681"/>
      <c r="AR205" s="681"/>
      <c r="AS205" s="681"/>
      <c r="AT205" s="681"/>
      <c r="AU205" s="681"/>
      <c r="AV205" s="681"/>
      <c r="AW205" s="681"/>
      <c r="AX205" s="681"/>
      <c r="AY205" s="681"/>
      <c r="BC205" s="684" t="s">
        <v>1140</v>
      </c>
      <c r="BD205" s="680"/>
      <c r="BN205" s="36" t="s">
        <v>114</v>
      </c>
      <c r="BT205" s="55" t="s">
        <v>179</v>
      </c>
      <c r="BU205" s="51"/>
    </row>
    <row r="206" spans="1:96" ht="13.1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1184</v>
      </c>
      <c r="BD206" s="680"/>
      <c r="BN206" s="36" t="s">
        <v>115</v>
      </c>
      <c r="BT206" s="55" t="s">
        <v>204</v>
      </c>
      <c r="BU206" s="56"/>
    </row>
    <row r="207" spans="1:96" ht="13.15">
      <c r="A207" s="25"/>
      <c r="C207" s="45"/>
      <c r="D207" s="2215" t="s">
        <v>2478</v>
      </c>
      <c r="E207" s="2215"/>
      <c r="F207" s="2215"/>
      <c r="G207" s="2215"/>
      <c r="H207" s="2215"/>
      <c r="I207" s="2215"/>
      <c r="J207" s="2215"/>
      <c r="K207" s="2215"/>
      <c r="L207" s="2215"/>
      <c r="M207" s="22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1432</v>
      </c>
      <c r="BD207" s="680"/>
      <c r="BN207" s="36" t="s">
        <v>48</v>
      </c>
      <c r="BT207" s="55" t="s">
        <v>205</v>
      </c>
    </row>
    <row r="208" spans="1:96" ht="13.1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1185</v>
      </c>
      <c r="BD208" s="680"/>
      <c r="BN208" s="36" t="s">
        <v>49</v>
      </c>
      <c r="BT208" s="55" t="s">
        <v>206</v>
      </c>
    </row>
    <row r="209" spans="1:96" ht="13.15">
      <c r="A209" s="50" t="s">
        <v>627</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698</v>
      </c>
      <c r="BD209" s="680"/>
      <c r="BN209" s="36" t="s">
        <v>50</v>
      </c>
      <c r="BT209" s="55" t="s">
        <v>207</v>
      </c>
    </row>
    <row r="210" spans="1:96" ht="13.15">
      <c r="C210" s="45"/>
      <c r="D210" s="2215" t="s">
        <v>1155</v>
      </c>
      <c r="E210" s="2215"/>
      <c r="F210" s="2215"/>
      <c r="G210" s="2215"/>
      <c r="H210" s="2215"/>
      <c r="I210" s="2215"/>
      <c r="J210" s="2215"/>
      <c r="K210" s="2215"/>
      <c r="L210" s="2215"/>
      <c r="M210" s="221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15">
      <c r="A211" s="719"/>
      <c r="B211" s="719"/>
      <c r="C211" s="45"/>
      <c r="D211" s="719" t="s">
        <v>1469</v>
      </c>
      <c r="E211" s="719"/>
      <c r="F211" s="719"/>
      <c r="G211" s="719"/>
      <c r="H211" s="719"/>
      <c r="I211" s="719"/>
      <c r="J211" s="719"/>
      <c r="K211" s="719"/>
      <c r="L211" s="719"/>
      <c r="M211" s="719"/>
      <c r="N211" s="719"/>
      <c r="O211" s="719"/>
      <c r="P211" s="719"/>
      <c r="Q211" s="719"/>
      <c r="R211" s="719"/>
      <c r="S211" s="719"/>
      <c r="T211" s="719"/>
      <c r="U211" s="719"/>
      <c r="V211" s="719"/>
      <c r="W211" s="719"/>
      <c r="X211" s="719"/>
      <c r="Y211" s="2051"/>
      <c r="Z211" s="205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15">
      <c r="D212" s="58" t="s">
        <v>1988</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318</v>
      </c>
      <c r="BN212" s="36" t="s">
        <v>52</v>
      </c>
      <c r="BT212" s="55" t="s">
        <v>209</v>
      </c>
    </row>
    <row r="213" spans="1:96" s="719" customFormat="1" ht="13.15">
      <c r="D213" s="2083" t="s">
        <v>628</v>
      </c>
      <c r="E213" s="2083"/>
      <c r="F213" s="2083"/>
      <c r="G213" s="2083"/>
      <c r="H213" s="2083"/>
      <c r="I213" s="2083"/>
      <c r="J213" s="2083"/>
      <c r="K213" s="2083"/>
      <c r="L213" s="2083"/>
      <c r="M213" s="2083"/>
      <c r="N213" s="2083"/>
      <c r="O213" s="2083"/>
      <c r="P213" s="2083"/>
      <c r="Q213" s="2083"/>
      <c r="R213" s="2083"/>
      <c r="S213" s="2083"/>
      <c r="T213" s="2083"/>
      <c r="U213" s="2083"/>
      <c r="V213" s="2083"/>
      <c r="W213" s="2083"/>
      <c r="X213" s="2083"/>
      <c r="Y213" s="2083"/>
      <c r="Z213" s="2083"/>
      <c r="AG213" s="681"/>
      <c r="AJ213" s="681"/>
      <c r="AK213" s="681"/>
      <c r="AL213" s="681"/>
      <c r="AM213" s="681"/>
      <c r="AN213" s="681"/>
      <c r="AO213" s="681"/>
      <c r="AP213" s="681"/>
      <c r="AQ213" s="681"/>
      <c r="AR213" s="681"/>
      <c r="AS213" s="681"/>
      <c r="AT213" s="681"/>
      <c r="AU213" s="681"/>
      <c r="AV213" s="681"/>
      <c r="AW213" s="681"/>
      <c r="AX213" s="681"/>
      <c r="AY213" s="681"/>
      <c r="BC213" s="12" t="s">
        <v>561</v>
      </c>
      <c r="BN213" s="36" t="s">
        <v>53</v>
      </c>
      <c r="BT213" s="55" t="s">
        <v>210</v>
      </c>
      <c r="CR213" s="25"/>
    </row>
    <row r="214" spans="1:96" ht="13.15">
      <c r="A214" s="719"/>
      <c r="B214" s="719"/>
      <c r="C214" s="719"/>
      <c r="D214" s="58" t="s">
        <v>2020</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2" t="s">
        <v>2479</v>
      </c>
      <c r="AC214" s="2082"/>
      <c r="AD214" s="2082"/>
      <c r="AE214" s="2082"/>
      <c r="AF214" s="2082"/>
      <c r="AG214" s="2082"/>
      <c r="AH214" s="2082"/>
      <c r="AI214" s="2082"/>
      <c r="AJ214" s="2082"/>
      <c r="AK214" s="2082"/>
      <c r="AL214" s="2082"/>
      <c r="AM214" s="46"/>
      <c r="AN214" s="46"/>
      <c r="AO214" s="46"/>
      <c r="AP214" s="46"/>
      <c r="AQ214" s="46"/>
      <c r="AR214" s="46"/>
      <c r="AS214" s="46"/>
      <c r="AT214" s="46"/>
      <c r="AU214" s="46"/>
      <c r="AV214" s="46"/>
      <c r="AW214" s="46"/>
      <c r="AX214" s="46"/>
      <c r="AY214" s="46"/>
      <c r="AZ214" s="719"/>
      <c r="BA214" s="719"/>
      <c r="BC214" s="12" t="s">
        <v>565</v>
      </c>
      <c r="BN214" s="36" t="s">
        <v>337</v>
      </c>
      <c r="BT214" s="55" t="s">
        <v>211</v>
      </c>
    </row>
    <row r="215" spans="1:96" s="719" customFormat="1" ht="12.75" customHeight="1">
      <c r="A215" s="12"/>
      <c r="B215" s="12"/>
      <c r="C215" s="12"/>
      <c r="D215" s="58" t="s">
        <v>2018</v>
      </c>
      <c r="Z215" s="69"/>
      <c r="AB215" s="2082" t="s">
        <v>628</v>
      </c>
      <c r="AC215" s="2082"/>
      <c r="AD215" s="2082"/>
      <c r="AE215" s="2082"/>
      <c r="AF215" s="2082"/>
      <c r="AG215" s="2082"/>
      <c r="AH215" s="2082"/>
      <c r="AI215" s="2082"/>
      <c r="AJ215" s="2082"/>
      <c r="AK215" s="2082"/>
      <c r="AL215" s="2082"/>
      <c r="AM215" s="46"/>
      <c r="AN215" s="46"/>
      <c r="AO215" s="46"/>
      <c r="AP215" s="46"/>
      <c r="AQ215" s="46"/>
      <c r="AR215" s="46"/>
      <c r="AS215" s="46"/>
      <c r="AT215" s="46"/>
      <c r="AU215" s="46"/>
      <c r="AV215" s="46"/>
      <c r="AW215" s="46"/>
      <c r="AX215" s="46"/>
      <c r="AY215" s="46"/>
      <c r="BC215" s="39" t="s">
        <v>562</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19" customFormat="1" ht="13.15">
      <c r="A217" s="504" t="s">
        <v>629</v>
      </c>
      <c r="B217" s="39"/>
      <c r="C217" s="504" t="s">
        <v>1441</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563</v>
      </c>
      <c r="CR217" s="25"/>
    </row>
    <row r="218" spans="1:96" ht="13.15">
      <c r="A218" s="50"/>
      <c r="C218" s="50"/>
      <c r="D218" s="7" t="s">
        <v>1088</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564</v>
      </c>
    </row>
    <row r="219" spans="1:96" s="39" customFormat="1" ht="12.75" customHeight="1">
      <c r="A219" s="50"/>
      <c r="B219" s="12"/>
      <c r="C219" s="50"/>
      <c r="D219" s="2215" t="s">
        <v>1183</v>
      </c>
      <c r="E219" s="2215"/>
      <c r="F219" s="2215"/>
      <c r="G219" s="2215"/>
      <c r="H219" s="2215"/>
      <c r="I219" s="2215"/>
      <c r="J219" s="2215"/>
      <c r="K219" s="2215"/>
      <c r="L219" s="2215"/>
      <c r="M219" s="2215"/>
      <c r="N219" s="2215"/>
      <c r="O219" s="2215"/>
      <c r="P219" s="2215"/>
      <c r="Q219" s="2215"/>
      <c r="R219" s="2215"/>
      <c r="S219" s="2215"/>
      <c r="T219" s="2215"/>
      <c r="U219" s="2215"/>
      <c r="V219" s="2215"/>
      <c r="W219" s="2215"/>
      <c r="X219" s="2215"/>
      <c r="Y219" s="2215"/>
      <c r="Z219" s="221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8"/>
      <c r="BA219" s="238"/>
      <c r="BC219" s="12" t="s">
        <v>397</v>
      </c>
      <c r="CR219" s="681"/>
    </row>
    <row r="220" spans="1:96" ht="13.1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3.15">
      <c r="A221" s="2075" t="s">
        <v>575</v>
      </c>
      <c r="B221" s="2075"/>
      <c r="C221" s="2075"/>
      <c r="D221" s="2075"/>
      <c r="E221" s="2075"/>
      <c r="F221" s="2075"/>
      <c r="G221" s="2075"/>
      <c r="H221" s="2075"/>
      <c r="I221" s="2075"/>
      <c r="J221" s="2075"/>
      <c r="K221" s="2075"/>
      <c r="L221" s="2075"/>
      <c r="M221" s="2075"/>
      <c r="N221" s="2075"/>
      <c r="O221" s="2075"/>
      <c r="P221" s="2075"/>
      <c r="Q221" s="2075"/>
      <c r="R221" s="2075"/>
      <c r="S221" s="2075"/>
      <c r="T221" s="2075"/>
      <c r="U221" s="2075"/>
      <c r="V221" s="2075"/>
      <c r="W221" s="2075"/>
      <c r="X221" s="2075"/>
      <c r="Y221" s="2075"/>
      <c r="Z221" s="2075"/>
      <c r="AA221" s="2075"/>
      <c r="AB221" s="2075"/>
      <c r="AC221" s="2075"/>
      <c r="AD221" s="2075"/>
      <c r="AE221" s="2075"/>
      <c r="AF221" s="2075"/>
      <c r="AG221" s="2075"/>
      <c r="AH221" s="2075"/>
      <c r="AI221" s="2075"/>
      <c r="AJ221" s="2075"/>
      <c r="AK221" s="2075"/>
      <c r="AL221" s="2075"/>
      <c r="AM221" s="144"/>
      <c r="AN221" s="144"/>
      <c r="AO221" s="144"/>
      <c r="AP221" s="144"/>
      <c r="AQ221" s="144"/>
      <c r="AR221" s="144"/>
      <c r="AS221" s="144"/>
      <c r="AT221" s="144"/>
      <c r="AU221" s="144"/>
      <c r="AV221" s="144"/>
      <c r="AW221" s="144"/>
      <c r="AX221" s="144"/>
      <c r="AY221" s="144"/>
      <c r="BA221" s="58"/>
    </row>
    <row r="222" spans="1:96" ht="13.5" thickBot="1">
      <c r="A222" s="2076"/>
      <c r="B222" s="2076"/>
      <c r="C222" s="2076"/>
      <c r="D222" s="2076"/>
      <c r="E222" s="2076"/>
      <c r="F222" s="2076"/>
      <c r="G222" s="2076"/>
      <c r="H222" s="2076"/>
      <c r="I222" s="2076"/>
      <c r="J222" s="2076"/>
      <c r="K222" s="2076"/>
      <c r="L222" s="2076"/>
      <c r="M222" s="2076"/>
      <c r="N222" s="2076"/>
      <c r="O222" s="2076"/>
      <c r="P222" s="2076"/>
      <c r="Q222" s="2076"/>
      <c r="R222" s="2076"/>
      <c r="S222" s="2076"/>
      <c r="T222" s="2076"/>
      <c r="U222" s="2076"/>
      <c r="V222" s="2076"/>
      <c r="W222" s="2076"/>
      <c r="X222" s="2076"/>
      <c r="Y222" s="2076"/>
      <c r="Z222" s="2076"/>
      <c r="AA222" s="2076"/>
      <c r="AB222" s="2076"/>
      <c r="AC222" s="2076"/>
      <c r="AD222" s="2076"/>
      <c r="AE222" s="2076"/>
      <c r="AF222" s="2076"/>
      <c r="AG222" s="2076"/>
      <c r="AH222" s="2076"/>
      <c r="AI222" s="2076"/>
      <c r="AJ222" s="2076"/>
      <c r="AK222" s="2076"/>
      <c r="AL222" s="2076"/>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330</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1" t="s">
        <v>580</v>
      </c>
      <c r="AJ225" s="2051"/>
      <c r="AL225" s="58"/>
      <c r="AM225" s="238"/>
      <c r="AN225" s="238"/>
      <c r="AO225" s="238"/>
      <c r="AP225" s="238"/>
      <c r="AQ225" s="238"/>
      <c r="AR225" s="238"/>
      <c r="AS225" s="238"/>
      <c r="AT225" s="238"/>
      <c r="AU225" s="238"/>
      <c r="AV225" s="238"/>
      <c r="AW225" s="238"/>
      <c r="AX225" s="238"/>
      <c r="AY225" s="238"/>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1" t="s">
        <v>580</v>
      </c>
      <c r="AJ226" s="2051"/>
      <c r="AL226" s="58"/>
      <c r="AM226" s="238"/>
      <c r="AN226" s="238"/>
      <c r="AO226" s="238"/>
      <c r="AP226" s="238"/>
      <c r="AQ226" s="238"/>
      <c r="AR226" s="238"/>
      <c r="AS226" s="238"/>
      <c r="AT226" s="238"/>
      <c r="AU226" s="238"/>
      <c r="AV226" s="238"/>
      <c r="AW226" s="238"/>
      <c r="AX226" s="238"/>
      <c r="AY226" s="238"/>
      <c r="AZ226" s="7"/>
      <c r="BB226" s="382" t="s">
        <v>573</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1" t="s">
        <v>580</v>
      </c>
      <c r="AJ227" s="2051"/>
      <c r="AL227" s="58"/>
      <c r="AM227" s="238"/>
      <c r="AN227" s="238"/>
      <c r="AO227" s="238"/>
      <c r="AP227" s="238"/>
      <c r="AQ227" s="238"/>
      <c r="AR227" s="238"/>
      <c r="AS227" s="238"/>
      <c r="AT227" s="238"/>
      <c r="AU227" s="238"/>
      <c r="AV227" s="238"/>
      <c r="AW227" s="238"/>
      <c r="AX227" s="238"/>
      <c r="AY227" s="238"/>
      <c r="BA227" s="58"/>
      <c r="BB227" s="382" t="s">
        <v>573</v>
      </c>
      <c r="BG227" s="389">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1" t="s">
        <v>628</v>
      </c>
      <c r="AJ228" s="2051"/>
      <c r="AL228" s="58"/>
      <c r="AM228" s="238"/>
      <c r="AN228" s="238"/>
      <c r="AO228" s="238"/>
      <c r="AP228" s="238"/>
      <c r="AQ228" s="238"/>
      <c r="AR228" s="238"/>
      <c r="AS228" s="238"/>
      <c r="AT228" s="238"/>
      <c r="AU228" s="238"/>
      <c r="AV228" s="238"/>
      <c r="AW228" s="238"/>
      <c r="AX228" s="238"/>
      <c r="AY228" s="238"/>
      <c r="AZ228" s="7"/>
      <c r="BA228" s="58"/>
      <c r="BB228" s="383" t="s">
        <v>573</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83" t="s">
        <v>573</v>
      </c>
      <c r="BG229" s="389">
        <f>IF(AND(AND($M$248="for profit",$M$256="nonprofit",$M$264="(select one)")),2,0)</f>
        <v>0</v>
      </c>
      <c r="BO229" s="61"/>
    </row>
    <row r="230" spans="1:69" ht="13.15">
      <c r="A230" s="50" t="s">
        <v>613</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83" t="s">
        <v>573</v>
      </c>
      <c r="BG230" s="388">
        <f>IF(AND(AND($M$248="nonprofit",$M$256="for profit",$M$264="(select one)")),2,0)</f>
        <v>0</v>
      </c>
      <c r="BO230" s="61"/>
    </row>
    <row r="231" spans="1:69" ht="12.75">
      <c r="D231" s="57" t="s">
        <v>505</v>
      </c>
      <c r="E231" s="57"/>
      <c r="F231" s="57"/>
      <c r="G231" s="57"/>
      <c r="H231" s="57"/>
      <c r="I231" s="57"/>
      <c r="J231" s="57"/>
      <c r="K231" s="7"/>
      <c r="M231" s="2228" t="str">
        <f>H16</f>
        <v>Mission Paradise, L.P.</v>
      </c>
      <c r="N231" s="2228"/>
      <c r="O231" s="2228"/>
      <c r="P231" s="2228"/>
      <c r="Q231" s="2228"/>
      <c r="R231" s="2228"/>
      <c r="S231" s="2228"/>
      <c r="T231" s="2228"/>
      <c r="U231" s="2228"/>
      <c r="V231" s="2228"/>
      <c r="W231" s="2228"/>
      <c r="X231" s="2228"/>
      <c r="Y231" s="2228"/>
      <c r="Z231" s="2228"/>
      <c r="AA231" s="2228"/>
      <c r="AB231" s="2228"/>
      <c r="AC231" s="2228"/>
      <c r="AD231" s="2228"/>
      <c r="AE231" s="2228"/>
      <c r="AF231" s="2228"/>
      <c r="AG231" s="2228"/>
      <c r="AH231" s="2228"/>
      <c r="AI231" s="2228"/>
      <c r="AJ231" s="2228"/>
      <c r="AK231" s="2228"/>
      <c r="BA231" s="58"/>
      <c r="BB231" s="384"/>
      <c r="BG231" s="387"/>
      <c r="BQ231" s="61"/>
    </row>
    <row r="232" spans="1:69" ht="13.15">
      <c r="D232" s="57" t="s">
        <v>90</v>
      </c>
      <c r="E232" s="57"/>
      <c r="F232" s="57"/>
      <c r="G232" s="57"/>
      <c r="H232" s="57"/>
      <c r="I232" s="57"/>
      <c r="J232" s="57"/>
      <c r="K232" s="7"/>
      <c r="M232" s="2214" t="s">
        <v>2480</v>
      </c>
      <c r="N232" s="2215"/>
      <c r="O232" s="2215"/>
      <c r="P232" s="2215"/>
      <c r="Q232" s="2215"/>
      <c r="R232" s="2215"/>
      <c r="S232" s="2215"/>
      <c r="T232" s="2215"/>
      <c r="U232" s="2215"/>
      <c r="V232" s="2215"/>
      <c r="W232" s="2215"/>
      <c r="X232" s="2215"/>
      <c r="Y232" s="2215"/>
      <c r="Z232" s="2215"/>
      <c r="AA232" s="2215"/>
      <c r="AB232" s="2215"/>
      <c r="AC232" s="2215"/>
      <c r="AD232" s="2215"/>
      <c r="AE232" s="2215"/>
      <c r="AZ232" s="7"/>
      <c r="BA232" s="58"/>
      <c r="BB232" s="334" t="s">
        <v>573</v>
      </c>
      <c r="BG232" s="389">
        <f>IF(AND(AND($M$248="nonprofit",$M$256="nonprofit",$M$264="for profit")),2,0)</f>
        <v>0</v>
      </c>
      <c r="BQ232" s="61"/>
    </row>
    <row r="233" spans="1:69" ht="13.15">
      <c r="D233" s="57" t="s">
        <v>617</v>
      </c>
      <c r="E233" s="57"/>
      <c r="M233" s="2214" t="s">
        <v>2481</v>
      </c>
      <c r="N233" s="2215"/>
      <c r="O233" s="2215"/>
      <c r="P233" s="2215"/>
      <c r="Q233" s="2215"/>
      <c r="R233" s="2215"/>
      <c r="S233" s="2215"/>
      <c r="T233" s="2215"/>
      <c r="V233" s="59" t="s">
        <v>91</v>
      </c>
      <c r="W233" s="2176" t="s">
        <v>2482</v>
      </c>
      <c r="X233" s="2025"/>
      <c r="Y233" s="57" t="s">
        <v>620</v>
      </c>
      <c r="AC233" s="2215">
        <v>94901</v>
      </c>
      <c r="AD233" s="2215"/>
      <c r="AE233" s="2215"/>
      <c r="BB233" s="334" t="s">
        <v>573</v>
      </c>
      <c r="BG233" s="389">
        <f>IF(AND(AND($M$248="nonprofit",$M$256="for profit",$M$264="nonprofit")),2,0)</f>
        <v>0</v>
      </c>
    </row>
    <row r="234" spans="1:69" ht="13.15">
      <c r="D234" s="60" t="s">
        <v>92</v>
      </c>
      <c r="E234" s="7"/>
      <c r="F234" s="7"/>
      <c r="G234" s="7"/>
      <c r="H234" s="7"/>
      <c r="I234" s="7"/>
      <c r="J234" s="7"/>
      <c r="K234" s="29"/>
      <c r="M234" s="2214" t="s">
        <v>2483</v>
      </c>
      <c r="N234" s="2215"/>
      <c r="O234" s="2215"/>
      <c r="P234" s="2215"/>
      <c r="Q234" s="2215"/>
      <c r="R234" s="2215"/>
      <c r="S234" s="2215"/>
      <c r="T234" s="2215"/>
      <c r="U234" s="2215"/>
      <c r="V234" s="2215"/>
      <c r="W234" s="2215"/>
      <c r="X234" s="2215"/>
      <c r="Y234" s="2215"/>
      <c r="Z234" s="2215"/>
      <c r="AA234" s="2215"/>
      <c r="AB234" s="2215"/>
      <c r="AC234" s="2215"/>
      <c r="AD234" s="2215"/>
      <c r="AE234" s="2215"/>
      <c r="AI234" s="7"/>
      <c r="AJ234" s="7"/>
      <c r="AK234" s="7"/>
      <c r="AL234" s="7"/>
      <c r="AM234" s="130"/>
      <c r="AN234" s="130"/>
      <c r="AO234" s="130"/>
      <c r="AP234" s="130"/>
      <c r="AQ234" s="130"/>
      <c r="AR234" s="130"/>
      <c r="AS234" s="130"/>
      <c r="AT234" s="130"/>
      <c r="AU234" s="130"/>
      <c r="AV234" s="130"/>
      <c r="AW234" s="130"/>
      <c r="AX234" s="130"/>
      <c r="AY234" s="130"/>
      <c r="AZ234" s="7"/>
      <c r="BB234" s="334" t="s">
        <v>573</v>
      </c>
      <c r="BG234" s="388">
        <f>IF(AND(AND($M$248="for profit",$M$256="nonprofit",$M$264="nonprofit")),2,0)</f>
        <v>0</v>
      </c>
      <c r="BO234" s="61"/>
    </row>
    <row r="235" spans="1:69" ht="13.15">
      <c r="D235" s="60" t="s">
        <v>93</v>
      </c>
      <c r="E235" s="7"/>
      <c r="F235" s="7"/>
      <c r="M235" s="2178" t="s">
        <v>2484</v>
      </c>
      <c r="N235" s="2054"/>
      <c r="O235" s="2054"/>
      <c r="P235" s="2054"/>
      <c r="Q235" s="2054"/>
      <c r="R235" s="2054"/>
      <c r="S235" s="7" t="s">
        <v>212</v>
      </c>
      <c r="T235" s="7"/>
      <c r="U235" s="2025"/>
      <c r="V235" s="2025"/>
      <c r="W235" s="2025"/>
      <c r="X235" s="7" t="s">
        <v>94</v>
      </c>
      <c r="Z235" s="2054"/>
      <c r="AA235" s="2054"/>
      <c r="AB235" s="2054"/>
      <c r="AC235" s="2054"/>
      <c r="AD235" s="2054"/>
      <c r="AE235" s="2054"/>
      <c r="BB235" s="385"/>
      <c r="BG235" s="386"/>
    </row>
    <row r="236" spans="1:69" ht="12.75">
      <c r="D236" s="60" t="s">
        <v>95</v>
      </c>
      <c r="E236" s="7"/>
      <c r="F236" s="7"/>
      <c r="M236" s="2209" t="s">
        <v>2485</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572</v>
      </c>
      <c r="BG236" s="389">
        <f>IF(AND(AND($M$248="nonprofit",$M$256="nonprofit",$M$264="(select one)")),1,0)</f>
        <v>0</v>
      </c>
    </row>
    <row r="237" spans="1:69" ht="13.15">
      <c r="A237" s="50" t="s">
        <v>623</v>
      </c>
      <c r="C237" s="37" t="s">
        <v>560</v>
      </c>
      <c r="M237" s="2027" t="s">
        <v>563</v>
      </c>
      <c r="N237" s="2027"/>
      <c r="O237" s="2027"/>
      <c r="P237" s="2027"/>
      <c r="Q237" s="2027"/>
      <c r="R237" s="2027"/>
      <c r="S237" s="2027"/>
      <c r="T237" s="2027"/>
      <c r="U237" s="387" t="s">
        <v>978</v>
      </c>
      <c r="V237" s="325"/>
      <c r="W237" s="325"/>
      <c r="X237" s="325"/>
      <c r="Y237" s="325"/>
      <c r="Z237" s="325"/>
      <c r="AA237" s="2223" t="s">
        <v>2486</v>
      </c>
      <c r="AB237" s="2219"/>
      <c r="AC237" s="2219"/>
      <c r="AD237" s="2219"/>
      <c r="AE237" s="2219"/>
      <c r="AF237" s="2219"/>
      <c r="AG237" s="2219"/>
      <c r="AH237" s="2219"/>
      <c r="AI237" s="2219"/>
      <c r="AJ237" s="2219"/>
      <c r="AK237" s="2219"/>
      <c r="AL237" s="58"/>
      <c r="AM237" s="238"/>
      <c r="AN237" s="238"/>
      <c r="AO237" s="238"/>
      <c r="AP237" s="238"/>
      <c r="AQ237" s="238"/>
      <c r="AR237" s="238"/>
      <c r="AS237" s="238"/>
      <c r="AT237" s="238"/>
      <c r="AU237" s="238"/>
      <c r="AV237" s="238"/>
      <c r="AW237" s="238"/>
      <c r="AX237" s="238"/>
      <c r="AY237" s="238"/>
      <c r="BB237" s="383" t="s">
        <v>572</v>
      </c>
      <c r="BG237" s="389">
        <f>IF(AND(AND($M$248="nonprofit",$M$256="nonprofit",$M$264="nonprofit")),1,0)</f>
        <v>0</v>
      </c>
    </row>
    <row r="238" spans="1:69" ht="12.75">
      <c r="D238" s="12" t="s">
        <v>566</v>
      </c>
      <c r="M238" s="2028"/>
      <c r="N238" s="2028"/>
      <c r="O238" s="2028"/>
      <c r="P238" s="2028"/>
      <c r="Q238" s="2028"/>
      <c r="R238" s="2028"/>
      <c r="S238" s="2028"/>
      <c r="T238" s="2028"/>
      <c r="U238" s="2028"/>
      <c r="V238" s="2028"/>
      <c r="W238" s="2028"/>
      <c r="X238" s="2028"/>
      <c r="Y238" s="2028"/>
      <c r="Z238" s="2028"/>
      <c r="AA238" s="2028"/>
      <c r="AB238" s="2028"/>
      <c r="AC238" s="2028"/>
      <c r="AD238" s="2028"/>
      <c r="AE238" s="2028"/>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83" t="s">
        <v>572</v>
      </c>
      <c r="BG238" s="389">
        <f>IF(AND(AND($M$248="nonprofit",$M$256="(select one)",$M$264="(select one)")),1,0)</f>
        <v>1</v>
      </c>
      <c r="BN238" s="61"/>
    </row>
    <row r="239" spans="1:69" ht="12.75">
      <c r="D239" s="60"/>
      <c r="K239" s="3"/>
      <c r="BB239" s="383" t="s">
        <v>945</v>
      </c>
      <c r="BG239" s="389">
        <f>IF(AND(AND($M$248="for profit",$M$256="for profit",$M$264="(select one)")),3,0)</f>
        <v>0</v>
      </c>
    </row>
    <row r="240" spans="1:69" ht="13.15">
      <c r="A240" s="50" t="s">
        <v>626</v>
      </c>
      <c r="C240" s="50" t="s">
        <v>1384</v>
      </c>
      <c r="D240" s="60"/>
      <c r="K240" s="3"/>
      <c r="L240" s="14"/>
      <c r="M240" s="14"/>
      <c r="N240" s="14"/>
      <c r="BB240" s="383" t="s">
        <v>945</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83" t="s">
        <v>945</v>
      </c>
      <c r="BG241" s="389">
        <f>IF(AND(AND($M$248="for profit",$M$256="(select one)",$M$264="(select one)")),3,0)</f>
        <v>0</v>
      </c>
    </row>
    <row r="242" spans="1:72" ht="13.15">
      <c r="A242" s="29"/>
      <c r="B242" s="7"/>
      <c r="C242" s="136" t="s">
        <v>508</v>
      </c>
      <c r="D242" s="57" t="s">
        <v>567</v>
      </c>
      <c r="E242" s="57"/>
      <c r="F242" s="57"/>
      <c r="G242" s="57"/>
      <c r="H242" s="57"/>
      <c r="I242" s="57"/>
      <c r="J242" s="57"/>
      <c r="K242" s="57"/>
      <c r="L242" s="7"/>
      <c r="M242" s="2212" t="s">
        <v>2487</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2488</v>
      </c>
      <c r="AG242" s="2211"/>
      <c r="AH242" s="2211"/>
      <c r="AI242" s="2211"/>
      <c r="AJ242" s="2211"/>
      <c r="AK242" s="221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14" t="s">
        <v>2480</v>
      </c>
      <c r="N243" s="2215"/>
      <c r="O243" s="2215"/>
      <c r="P243" s="2215"/>
      <c r="Q243" s="2215"/>
      <c r="R243" s="2215"/>
      <c r="S243" s="2215"/>
      <c r="T243" s="2215"/>
      <c r="U243" s="2215"/>
      <c r="V243" s="2215"/>
      <c r="W243" s="2215"/>
      <c r="X243" s="2215"/>
      <c r="Y243" s="2215"/>
      <c r="Z243" s="2215"/>
      <c r="AA243" s="2215"/>
      <c r="AB243" s="2215"/>
      <c r="AC243" s="2215"/>
      <c r="AD243" s="2215"/>
      <c r="AE243" s="2215"/>
      <c r="AF243" s="58" t="s">
        <v>1380</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214" t="s">
        <v>2481</v>
      </c>
      <c r="N244" s="2215"/>
      <c r="O244" s="2215"/>
      <c r="P244" s="2215"/>
      <c r="Q244" s="2215"/>
      <c r="R244" s="2215"/>
      <c r="S244" s="2215"/>
      <c r="T244" s="2215"/>
      <c r="V244" s="59" t="s">
        <v>91</v>
      </c>
      <c r="W244" s="2176" t="s">
        <v>2482</v>
      </c>
      <c r="X244" s="2025"/>
      <c r="Y244" s="57" t="s">
        <v>620</v>
      </c>
      <c r="AC244" s="2215">
        <v>94901</v>
      </c>
      <c r="AD244" s="2215"/>
      <c r="AE244" s="2215"/>
      <c r="AF244" s="58" t="s">
        <v>1381</v>
      </c>
      <c r="AG244" s="719"/>
      <c r="AH244" s="719"/>
      <c r="AI244" s="719"/>
      <c r="AJ244" s="719"/>
      <c r="AK244" s="719"/>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14" t="s">
        <v>2483</v>
      </c>
      <c r="N245" s="2215"/>
      <c r="O245" s="2215"/>
      <c r="P245" s="2215"/>
      <c r="Q245" s="2215"/>
      <c r="R245" s="2215"/>
      <c r="S245" s="2215"/>
      <c r="T245" s="2215"/>
      <c r="U245" s="2215"/>
      <c r="V245" s="2215"/>
      <c r="W245" s="2215"/>
      <c r="X245" s="2215"/>
      <c r="Y245" s="2215"/>
      <c r="Z245" s="2215"/>
      <c r="AA245" s="2215"/>
      <c r="AB245" s="2215"/>
      <c r="AC245" s="2215"/>
      <c r="AD245" s="2215"/>
      <c r="AE245" s="2215"/>
      <c r="AH245" s="2096">
        <v>100</v>
      </c>
      <c r="AI245" s="2096"/>
      <c r="AJ245" s="2096"/>
      <c r="AK245" s="2096"/>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1" t="str">
        <f>VLOOKUP(BG243,BG244:BH246,2,FALSE)</f>
        <v>Nonprofit</v>
      </c>
    </row>
    <row r="246" spans="1:72" ht="12.75">
      <c r="A246" s="29"/>
      <c r="B246" s="7"/>
      <c r="C246" s="7"/>
      <c r="D246" s="60" t="s">
        <v>93</v>
      </c>
      <c r="E246" s="7"/>
      <c r="F246" s="7"/>
      <c r="M246" s="2178" t="s">
        <v>2484</v>
      </c>
      <c r="N246" s="2054"/>
      <c r="O246" s="2054"/>
      <c r="P246" s="2054"/>
      <c r="Q246" s="2054"/>
      <c r="R246" s="2054"/>
      <c r="S246" s="7" t="s">
        <v>212</v>
      </c>
      <c r="T246" s="7"/>
      <c r="U246" s="2025"/>
      <c r="V246" s="2025"/>
      <c r="W246" s="2025"/>
      <c r="X246" s="7" t="s">
        <v>94</v>
      </c>
      <c r="Z246" s="2054"/>
      <c r="AA246" s="2054"/>
      <c r="AB246" s="2054"/>
      <c r="AC246" s="2054"/>
      <c r="AD246" s="2054"/>
      <c r="AE246" s="2054"/>
      <c r="BB246" s="7" t="s">
        <v>178</v>
      </c>
      <c r="BG246" s="12">
        <v>3</v>
      </c>
      <c r="BH246" s="12" t="s">
        <v>571</v>
      </c>
      <c r="BN246" s="390"/>
      <c r="BO246" s="39"/>
    </row>
    <row r="247" spans="1:72" ht="12.75">
      <c r="A247" s="29"/>
      <c r="B247" s="7"/>
      <c r="C247" s="7"/>
      <c r="D247" s="60" t="s">
        <v>95</v>
      </c>
      <c r="E247" s="7"/>
      <c r="F247" s="7"/>
      <c r="M247" s="2209" t="s">
        <v>2485</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570</v>
      </c>
      <c r="E248" s="7"/>
      <c r="F248" s="7"/>
      <c r="G248" s="7"/>
      <c r="H248" s="7"/>
      <c r="I248" s="7"/>
      <c r="J248" s="7"/>
      <c r="K248" s="7"/>
      <c r="L248" s="7"/>
      <c r="M248" s="2027" t="s">
        <v>569</v>
      </c>
      <c r="N248" s="2027"/>
      <c r="O248" s="2027"/>
      <c r="P248" s="2027"/>
      <c r="Q248" s="2027"/>
      <c r="R248" s="2027"/>
      <c r="S248" s="2027"/>
      <c r="T248" s="2027"/>
      <c r="U248" s="387" t="s">
        <v>978</v>
      </c>
      <c r="V248" s="325"/>
      <c r="W248" s="325"/>
      <c r="X248" s="325"/>
      <c r="Y248" s="325"/>
      <c r="Z248" s="325"/>
      <c r="AA248" s="2223" t="s">
        <v>2486</v>
      </c>
      <c r="AB248" s="2219"/>
      <c r="AC248" s="2219"/>
      <c r="AD248" s="2219"/>
      <c r="AE248" s="2219"/>
      <c r="AF248" s="2219"/>
      <c r="AG248" s="2219"/>
      <c r="AH248" s="2219"/>
      <c r="AI248" s="2219"/>
      <c r="AJ248" s="2219"/>
      <c r="AK248" s="2219"/>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1035</v>
      </c>
      <c r="E250" s="57"/>
      <c r="F250" s="57"/>
      <c r="G250" s="57"/>
      <c r="H250" s="57"/>
      <c r="I250" s="57"/>
      <c r="J250" s="57"/>
      <c r="K250" s="57"/>
      <c r="L250" s="7"/>
      <c r="M250" s="2211"/>
      <c r="N250" s="2211"/>
      <c r="O250" s="2211"/>
      <c r="P250" s="2211"/>
      <c r="Q250" s="2211"/>
      <c r="R250" s="2211"/>
      <c r="S250" s="2211"/>
      <c r="T250" s="2211"/>
      <c r="U250" s="2211"/>
      <c r="V250" s="2211"/>
      <c r="W250" s="2211"/>
      <c r="X250" s="2211"/>
      <c r="Y250" s="2211"/>
      <c r="Z250" s="2211"/>
      <c r="AA250" s="2211"/>
      <c r="AB250" s="2211"/>
      <c r="AC250" s="2211"/>
      <c r="AD250" s="2211"/>
      <c r="AE250" s="2211"/>
      <c r="AF250" s="2211" t="s">
        <v>318</v>
      </c>
      <c r="AG250" s="2211"/>
      <c r="AH250" s="2211"/>
      <c r="AI250" s="2211"/>
      <c r="AJ250" s="2211"/>
      <c r="AK250" s="2211"/>
      <c r="BN250" s="61"/>
    </row>
    <row r="251" spans="1:72" ht="12.75">
      <c r="A251" s="29"/>
      <c r="B251" s="7"/>
      <c r="C251" s="7"/>
      <c r="D251" s="57" t="s">
        <v>90</v>
      </c>
      <c r="E251" s="57"/>
      <c r="F251" s="57"/>
      <c r="G251" s="57"/>
      <c r="H251" s="57"/>
      <c r="I251" s="57"/>
      <c r="J251" s="57"/>
      <c r="K251" s="57"/>
      <c r="L251" s="7"/>
      <c r="M251" s="2215"/>
      <c r="N251" s="2215"/>
      <c r="O251" s="2215"/>
      <c r="P251" s="2215"/>
      <c r="Q251" s="2215"/>
      <c r="R251" s="2215"/>
      <c r="S251" s="2215"/>
      <c r="T251" s="2215"/>
      <c r="U251" s="2215"/>
      <c r="V251" s="2215"/>
      <c r="W251" s="2215"/>
      <c r="X251" s="2215"/>
      <c r="Y251" s="2215"/>
      <c r="Z251" s="2215"/>
      <c r="AA251" s="2215"/>
      <c r="AB251" s="2215"/>
      <c r="AC251" s="2215"/>
      <c r="AD251" s="2215"/>
      <c r="AE251" s="2215"/>
      <c r="AF251" s="58" t="s">
        <v>1380</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15"/>
      <c r="N252" s="2215"/>
      <c r="O252" s="2215"/>
      <c r="P252" s="2215"/>
      <c r="Q252" s="2215"/>
      <c r="R252" s="2215"/>
      <c r="S252" s="2215"/>
      <c r="T252" s="2215"/>
      <c r="V252" s="59" t="s">
        <v>91</v>
      </c>
      <c r="W252" s="2025"/>
      <c r="X252" s="2025"/>
      <c r="Y252" s="57" t="s">
        <v>620</v>
      </c>
      <c r="AC252" s="2215"/>
      <c r="AD252" s="2215"/>
      <c r="AE252" s="2215"/>
      <c r="AF252" s="58" t="s">
        <v>1381</v>
      </c>
      <c r="AG252" s="719"/>
      <c r="AH252" s="719"/>
      <c r="AI252" s="719"/>
      <c r="AJ252" s="719"/>
      <c r="AK252" s="719"/>
      <c r="BN252" s="61"/>
    </row>
    <row r="253" spans="1:72" ht="12.75">
      <c r="A253" s="29"/>
      <c r="B253" s="7"/>
      <c r="C253" s="7"/>
      <c r="D253" s="60" t="s">
        <v>92</v>
      </c>
      <c r="E253" s="7"/>
      <c r="F253" s="7"/>
      <c r="G253" s="7"/>
      <c r="H253" s="7"/>
      <c r="I253" s="7"/>
      <c r="J253" s="7"/>
      <c r="K253" s="7"/>
      <c r="L253" s="29"/>
      <c r="M253" s="2215"/>
      <c r="N253" s="2215"/>
      <c r="O253" s="2215"/>
      <c r="P253" s="2215"/>
      <c r="Q253" s="2215"/>
      <c r="R253" s="2215"/>
      <c r="S253" s="2215"/>
      <c r="T253" s="2215"/>
      <c r="U253" s="2215"/>
      <c r="V253" s="2215"/>
      <c r="W253" s="2215"/>
      <c r="X253" s="2215"/>
      <c r="Y253" s="2215"/>
      <c r="Z253" s="2215"/>
      <c r="AA253" s="2215"/>
      <c r="AB253" s="2215"/>
      <c r="AC253" s="2215"/>
      <c r="AD253" s="2215"/>
      <c r="AE253" s="2215"/>
      <c r="AF253" s="719"/>
      <c r="AG253" s="719"/>
      <c r="AH253" s="2096"/>
      <c r="AI253" s="2096"/>
      <c r="AJ253" s="2096"/>
      <c r="AK253" s="209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4"/>
      <c r="N254" s="2054"/>
      <c r="O254" s="2054"/>
      <c r="P254" s="2054"/>
      <c r="Q254" s="2054"/>
      <c r="R254" s="2054"/>
      <c r="S254" s="7" t="s">
        <v>212</v>
      </c>
      <c r="T254" s="7"/>
      <c r="U254" s="2025"/>
      <c r="V254" s="2025"/>
      <c r="W254" s="2025"/>
      <c r="X254" s="7" t="s">
        <v>94</v>
      </c>
      <c r="Z254" s="2054"/>
      <c r="AA254" s="2054"/>
      <c r="AB254" s="2054"/>
      <c r="AC254" s="2054"/>
      <c r="AD254" s="2054"/>
      <c r="AE254" s="2054"/>
    </row>
    <row r="255" spans="1:72" ht="12.75">
      <c r="A255" s="29"/>
      <c r="B255" s="7"/>
      <c r="C255" s="7"/>
      <c r="D255" s="60" t="s">
        <v>95</v>
      </c>
      <c r="E255" s="7"/>
      <c r="F255" s="7"/>
      <c r="M255" s="2209"/>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570</v>
      </c>
      <c r="E256" s="7"/>
      <c r="F256" s="7"/>
      <c r="G256" s="7"/>
      <c r="H256" s="7"/>
      <c r="I256" s="7"/>
      <c r="J256" s="7"/>
      <c r="K256" s="7"/>
      <c r="L256" s="7"/>
      <c r="M256" s="2027" t="s">
        <v>318</v>
      </c>
      <c r="N256" s="2027"/>
      <c r="O256" s="2027"/>
      <c r="P256" s="2027"/>
      <c r="Q256" s="2027"/>
      <c r="R256" s="2027"/>
      <c r="S256" s="2027"/>
      <c r="T256" s="2027"/>
      <c r="U256" s="387" t="s">
        <v>978</v>
      </c>
      <c r="V256" s="325"/>
      <c r="W256" s="325"/>
      <c r="X256" s="325"/>
      <c r="Y256" s="325"/>
      <c r="Z256" s="325"/>
      <c r="AA256" s="2219"/>
      <c r="AB256" s="2219"/>
      <c r="AC256" s="2219"/>
      <c r="AD256" s="2219"/>
      <c r="AE256" s="2219"/>
      <c r="AF256" s="2219"/>
      <c r="AG256" s="2219"/>
      <c r="AH256" s="2219"/>
      <c r="AI256" s="2219"/>
      <c r="AJ256" s="2219"/>
      <c r="AK256" s="2219"/>
      <c r="AL256" s="58"/>
      <c r="AM256" s="238"/>
      <c r="AN256" s="238"/>
      <c r="AO256" s="238"/>
      <c r="AP256" s="238"/>
      <c r="AQ256" s="238"/>
      <c r="AR256" s="238"/>
      <c r="AS256" s="238"/>
      <c r="AT256" s="238"/>
      <c r="AU256" s="238"/>
      <c r="AV256" s="238"/>
      <c r="AW256" s="238"/>
      <c r="AX256" s="238"/>
      <c r="AY256" s="238"/>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2.75" customHeight="1">
      <c r="A258" s="23"/>
      <c r="B258" s="7"/>
      <c r="C258" s="136" t="s">
        <v>944</v>
      </c>
      <c r="D258" s="57" t="s">
        <v>567</v>
      </c>
      <c r="E258" s="57"/>
      <c r="F258" s="57"/>
      <c r="G258" s="57"/>
      <c r="H258" s="57"/>
      <c r="I258" s="57"/>
      <c r="J258" s="57"/>
      <c r="K258" s="57"/>
      <c r="L258" s="7"/>
      <c r="M258" s="2211"/>
      <c r="N258" s="2211"/>
      <c r="O258" s="2211"/>
      <c r="P258" s="2211"/>
      <c r="Q258" s="2211"/>
      <c r="R258" s="2211"/>
      <c r="S258" s="2211"/>
      <c r="T258" s="2211"/>
      <c r="U258" s="2211"/>
      <c r="V258" s="2211"/>
      <c r="W258" s="2211"/>
      <c r="X258" s="2211"/>
      <c r="Y258" s="2211"/>
      <c r="Z258" s="2211"/>
      <c r="AA258" s="2211"/>
      <c r="AB258" s="2211"/>
      <c r="AC258" s="2211"/>
      <c r="AD258" s="2211"/>
      <c r="AE258" s="2211"/>
      <c r="AF258" s="2211" t="s">
        <v>318</v>
      </c>
      <c r="AG258" s="2211"/>
      <c r="AH258" s="2211"/>
      <c r="AI258" s="2211"/>
      <c r="AJ258" s="2211"/>
      <c r="AK258" s="2211"/>
      <c r="AL258" s="58"/>
      <c r="AM258" s="238"/>
      <c r="AN258" s="238"/>
      <c r="AO258" s="238"/>
      <c r="AP258" s="238"/>
      <c r="AQ258" s="238"/>
      <c r="AR258" s="238"/>
      <c r="AS258" s="238"/>
      <c r="AT258" s="238"/>
      <c r="AU258" s="238"/>
      <c r="AV258" s="238"/>
      <c r="AW258" s="238"/>
      <c r="AX258" s="238"/>
      <c r="AY258" s="238"/>
      <c r="BN258" s="61"/>
    </row>
    <row r="259" spans="1:66" ht="12.75" customHeight="1">
      <c r="A259" s="23"/>
      <c r="B259" s="7"/>
      <c r="C259" s="7"/>
      <c r="D259" s="57" t="s">
        <v>90</v>
      </c>
      <c r="E259" s="57"/>
      <c r="F259" s="57"/>
      <c r="G259" s="57"/>
      <c r="H259" s="57"/>
      <c r="I259" s="57"/>
      <c r="J259" s="57"/>
      <c r="K259" s="57"/>
      <c r="L259" s="7"/>
      <c r="M259" s="2215"/>
      <c r="N259" s="2215"/>
      <c r="O259" s="2215"/>
      <c r="P259" s="2215"/>
      <c r="Q259" s="2215"/>
      <c r="R259" s="2215"/>
      <c r="S259" s="2215"/>
      <c r="T259" s="2215"/>
      <c r="U259" s="2215"/>
      <c r="V259" s="2215"/>
      <c r="W259" s="2215"/>
      <c r="X259" s="2215"/>
      <c r="Y259" s="2215"/>
      <c r="Z259" s="2215"/>
      <c r="AA259" s="2215"/>
      <c r="AB259" s="2215"/>
      <c r="AC259" s="2215"/>
      <c r="AD259" s="2215"/>
      <c r="AE259" s="2215"/>
      <c r="AF259" s="58" t="s">
        <v>1380</v>
      </c>
      <c r="AG259" s="719"/>
      <c r="AH259" s="719"/>
      <c r="AI259" s="719"/>
      <c r="AJ259" s="719"/>
      <c r="AK259" s="719"/>
      <c r="AL259" s="58"/>
      <c r="AM259" s="238"/>
      <c r="AN259" s="238"/>
      <c r="AO259" s="238"/>
      <c r="AP259" s="238"/>
      <c r="AQ259" s="238"/>
      <c r="AR259" s="238"/>
      <c r="AS259" s="238"/>
      <c r="AT259" s="238"/>
      <c r="AU259" s="238"/>
      <c r="AV259" s="238"/>
      <c r="AW259" s="238"/>
      <c r="AX259" s="238"/>
      <c r="AY259" s="238"/>
      <c r="BN259" s="61"/>
    </row>
    <row r="260" spans="1:66" ht="12.75" customHeight="1">
      <c r="A260" s="23"/>
      <c r="B260" s="7"/>
      <c r="C260" s="7"/>
      <c r="D260" s="57" t="s">
        <v>617</v>
      </c>
      <c r="E260" s="57"/>
      <c r="M260" s="2215"/>
      <c r="N260" s="2215"/>
      <c r="O260" s="2215"/>
      <c r="P260" s="2215"/>
      <c r="Q260" s="2215"/>
      <c r="R260" s="2215"/>
      <c r="S260" s="2215"/>
      <c r="T260" s="2215"/>
      <c r="V260" s="59" t="s">
        <v>91</v>
      </c>
      <c r="W260" s="2025"/>
      <c r="X260" s="2025"/>
      <c r="Y260" s="57" t="s">
        <v>620</v>
      </c>
      <c r="AC260" s="2215"/>
      <c r="AD260" s="2215"/>
      <c r="AE260" s="2215"/>
      <c r="AF260" s="58" t="s">
        <v>1381</v>
      </c>
      <c r="AG260" s="719"/>
      <c r="AH260" s="719"/>
      <c r="AI260" s="719"/>
      <c r="AJ260" s="719"/>
      <c r="AK260" s="719"/>
      <c r="AL260" s="58"/>
      <c r="AM260" s="238"/>
      <c r="AN260" s="238"/>
      <c r="AO260" s="238"/>
      <c r="AP260" s="238"/>
      <c r="AQ260" s="238"/>
      <c r="AR260" s="238"/>
      <c r="AS260" s="238"/>
      <c r="AT260" s="238"/>
      <c r="AU260" s="238"/>
      <c r="AV260" s="238"/>
      <c r="AW260" s="238"/>
      <c r="AX260" s="238"/>
      <c r="AY260" s="238"/>
      <c r="BN260" s="61"/>
    </row>
    <row r="261" spans="1:66" ht="13.15">
      <c r="A261" s="23"/>
      <c r="B261" s="7"/>
      <c r="C261" s="7"/>
      <c r="D261" s="60" t="s">
        <v>92</v>
      </c>
      <c r="E261" s="7"/>
      <c r="F261" s="7"/>
      <c r="G261" s="7"/>
      <c r="H261" s="7"/>
      <c r="I261" s="7"/>
      <c r="J261" s="7"/>
      <c r="K261" s="7"/>
      <c r="L261" s="29"/>
      <c r="M261" s="2215"/>
      <c r="N261" s="2215"/>
      <c r="O261" s="2215"/>
      <c r="P261" s="2215"/>
      <c r="Q261" s="2215"/>
      <c r="R261" s="2215"/>
      <c r="S261" s="2215"/>
      <c r="T261" s="2215"/>
      <c r="U261" s="2215"/>
      <c r="V261" s="2215"/>
      <c r="W261" s="2215"/>
      <c r="X261" s="2215"/>
      <c r="Y261" s="2215"/>
      <c r="Z261" s="2215"/>
      <c r="AA261" s="2215"/>
      <c r="AB261" s="2215"/>
      <c r="AC261" s="2215"/>
      <c r="AD261" s="2215"/>
      <c r="AE261" s="2215"/>
      <c r="AF261" s="719"/>
      <c r="AG261" s="719"/>
      <c r="AH261" s="2096"/>
      <c r="AI261" s="2096"/>
      <c r="AJ261" s="2096"/>
      <c r="AK261" s="2096"/>
      <c r="AL261" s="58"/>
      <c r="AM261" s="238"/>
      <c r="AN261" s="238"/>
      <c r="AO261" s="238"/>
      <c r="AP261" s="238"/>
      <c r="AQ261" s="238"/>
      <c r="AR261" s="238"/>
      <c r="AS261" s="238"/>
      <c r="AT261" s="238"/>
      <c r="AU261" s="238"/>
      <c r="AV261" s="238"/>
      <c r="AW261" s="238"/>
      <c r="AX261" s="238"/>
      <c r="AY261" s="238"/>
      <c r="BN261" s="61"/>
    </row>
    <row r="262" spans="1:66" ht="13.15">
      <c r="A262" s="23"/>
      <c r="B262" s="7"/>
      <c r="C262" s="7"/>
      <c r="D262" s="60" t="s">
        <v>93</v>
      </c>
      <c r="E262" s="7"/>
      <c r="F262" s="7"/>
      <c r="M262" s="2054"/>
      <c r="N262" s="2054"/>
      <c r="O262" s="2054"/>
      <c r="P262" s="2054"/>
      <c r="Q262" s="2054"/>
      <c r="R262" s="2054"/>
      <c r="S262" s="7" t="s">
        <v>212</v>
      </c>
      <c r="T262" s="7"/>
      <c r="U262" s="2025"/>
      <c r="V262" s="2025"/>
      <c r="W262" s="2025"/>
      <c r="X262" s="7" t="s">
        <v>94</v>
      </c>
      <c r="Z262" s="2054"/>
      <c r="AA262" s="2054"/>
      <c r="AB262" s="2054"/>
      <c r="AC262" s="2054"/>
      <c r="AD262" s="2054"/>
      <c r="AE262" s="2054"/>
      <c r="AL262" s="58"/>
      <c r="AM262" s="238"/>
      <c r="AN262" s="238"/>
      <c r="AO262" s="238"/>
      <c r="AP262" s="238"/>
      <c r="AQ262" s="238"/>
      <c r="AR262" s="238"/>
      <c r="AS262" s="238"/>
      <c r="AT262" s="238"/>
      <c r="AU262" s="238"/>
      <c r="AV262" s="238"/>
      <c r="AW262" s="238"/>
      <c r="AX262" s="238"/>
      <c r="AY262" s="238"/>
      <c r="BN262" s="61"/>
    </row>
    <row r="263" spans="1:66" ht="13.15">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5"/>
      <c r="AB263" s="2225"/>
      <c r="AC263" s="2225"/>
      <c r="AD263" s="2225"/>
      <c r="AE263" s="2225"/>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15">
      <c r="A264" s="23"/>
      <c r="B264" s="7"/>
      <c r="C264" s="136"/>
      <c r="D264" s="60" t="s">
        <v>570</v>
      </c>
      <c r="E264" s="7"/>
      <c r="F264" s="7"/>
      <c r="G264" s="7"/>
      <c r="H264" s="7"/>
      <c r="I264" s="7"/>
      <c r="J264" s="7"/>
      <c r="K264" s="7"/>
      <c r="L264" s="7"/>
      <c r="M264" s="2027" t="s">
        <v>318</v>
      </c>
      <c r="N264" s="2027"/>
      <c r="O264" s="2027"/>
      <c r="P264" s="2027"/>
      <c r="Q264" s="2027"/>
      <c r="R264" s="2027"/>
      <c r="S264" s="2027"/>
      <c r="T264" s="2027"/>
      <c r="U264" s="387" t="s">
        <v>978</v>
      </c>
      <c r="V264" s="325"/>
      <c r="W264" s="325"/>
      <c r="X264" s="325"/>
      <c r="Y264" s="325"/>
      <c r="Z264" s="325"/>
      <c r="AA264" s="2226"/>
      <c r="AB264" s="2226"/>
      <c r="AC264" s="2226"/>
      <c r="AD264" s="2226"/>
      <c r="AE264" s="2226"/>
      <c r="AF264" s="2226"/>
      <c r="AG264" s="2226"/>
      <c r="AH264" s="2226"/>
      <c r="AI264" s="2226"/>
      <c r="AJ264" s="2226"/>
      <c r="AK264" s="2226"/>
      <c r="AL264" s="58"/>
      <c r="AM264" s="238"/>
      <c r="AN264" s="238"/>
      <c r="AO264" s="238"/>
      <c r="AP264" s="238"/>
      <c r="AQ264" s="238"/>
      <c r="AR264" s="238"/>
      <c r="AS264" s="238"/>
      <c r="AT264" s="238"/>
      <c r="AU264" s="238"/>
      <c r="AV264" s="238"/>
      <c r="AW264" s="238"/>
      <c r="AX264" s="238"/>
      <c r="AY264" s="238"/>
      <c r="BN264" s="61"/>
    </row>
    <row r="265" spans="1:66" ht="12.75">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15">
      <c r="A266" s="134" t="s">
        <v>627</v>
      </c>
      <c r="B266" s="7"/>
      <c r="C266" s="50" t="s">
        <v>305</v>
      </c>
      <c r="D266" s="7"/>
      <c r="E266" s="7"/>
      <c r="F266" s="7"/>
      <c r="G266" s="7"/>
      <c r="H266" s="7"/>
      <c r="I266" s="7"/>
      <c r="J266" s="7"/>
      <c r="K266" s="7"/>
      <c r="L266" s="7"/>
      <c r="M266" s="147"/>
      <c r="N266" s="147"/>
      <c r="O266" s="147"/>
      <c r="P266" s="147"/>
      <c r="Q266" s="147"/>
      <c r="T266" s="2224" t="str">
        <f>BO245</f>
        <v>Nonprofit</v>
      </c>
      <c r="U266" s="2224"/>
      <c r="V266" s="2224"/>
      <c r="W266" s="2224"/>
      <c r="X266" s="2224"/>
      <c r="Z266" s="480" t="s">
        <v>1034</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15">
      <c r="A267" s="50"/>
      <c r="B267" s="7"/>
      <c r="C267" s="50"/>
      <c r="I267" s="7"/>
      <c r="J267" s="7"/>
      <c r="K267" s="7"/>
      <c r="L267" s="7"/>
      <c r="M267" s="147"/>
      <c r="N267" s="147"/>
      <c r="O267" s="147"/>
      <c r="P267" s="147"/>
      <c r="Q267" s="147"/>
      <c r="T267" s="7"/>
      <c r="U267" s="7"/>
      <c r="V267" s="7"/>
      <c r="W267" s="62"/>
      <c r="Z267" s="483" t="s">
        <v>870</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1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4" t="s">
        <v>1033</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5" t="s">
        <v>288</v>
      </c>
      <c r="E269" s="2215"/>
      <c r="F269" s="2215"/>
      <c r="G269" s="2215"/>
      <c r="H269" s="2215"/>
      <c r="J269" s="12" t="s">
        <v>287</v>
      </c>
      <c r="X269" s="2220"/>
      <c r="Y269" s="2220"/>
      <c r="Z269" s="2220"/>
      <c r="AA269" s="2220"/>
      <c r="AB269" s="2220"/>
      <c r="AC269" s="2220"/>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2" t="s">
        <v>2486</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8"/>
      <c r="AN273" s="238"/>
      <c r="AO273" s="238"/>
      <c r="AP273" s="238"/>
      <c r="AQ273" s="238"/>
      <c r="AR273" s="238"/>
      <c r="AS273" s="238"/>
      <c r="AT273" s="238"/>
      <c r="AU273" s="238"/>
      <c r="AV273" s="238"/>
      <c r="AW273" s="238"/>
      <c r="AX273" s="238"/>
      <c r="AY273" s="238"/>
      <c r="BN273" s="61"/>
    </row>
    <row r="274" spans="1:66" ht="12.75">
      <c r="D274" s="57" t="s">
        <v>90</v>
      </c>
      <c r="E274" s="57"/>
      <c r="F274" s="57"/>
      <c r="G274" s="57"/>
      <c r="H274" s="57"/>
      <c r="I274" s="57"/>
      <c r="J274" s="57"/>
      <c r="K274" s="7"/>
      <c r="L274" s="2214" t="s">
        <v>2480</v>
      </c>
      <c r="M274" s="2215"/>
      <c r="N274" s="2215"/>
      <c r="O274" s="2215"/>
      <c r="P274" s="2215"/>
      <c r="Q274" s="2215"/>
      <c r="R274" s="2215"/>
      <c r="S274" s="2215"/>
      <c r="T274" s="2215"/>
      <c r="U274" s="2215"/>
      <c r="V274" s="2215"/>
      <c r="W274" s="2215"/>
      <c r="X274" s="2215"/>
      <c r="Y274" s="2215"/>
      <c r="Z274" s="2215"/>
      <c r="AA274" s="2215"/>
      <c r="AB274" s="2215"/>
      <c r="AC274" s="2215"/>
      <c r="AD274" s="2215"/>
      <c r="AK274" s="58"/>
      <c r="AL274" s="58"/>
      <c r="AM274" s="238"/>
      <c r="AN274" s="238"/>
      <c r="AO274" s="238"/>
      <c r="AP274" s="238"/>
      <c r="AQ274" s="238"/>
      <c r="AR274" s="238"/>
      <c r="AS274" s="238"/>
      <c r="AT274" s="238"/>
      <c r="AU274" s="238"/>
      <c r="AV274" s="238"/>
      <c r="AW274" s="238"/>
      <c r="AX274" s="238"/>
      <c r="AY274" s="238"/>
      <c r="BN274" s="61"/>
    </row>
    <row r="275" spans="1:66" ht="12.75">
      <c r="D275" s="57" t="s">
        <v>617</v>
      </c>
      <c r="E275" s="57"/>
      <c r="L275" s="2214" t="s">
        <v>2481</v>
      </c>
      <c r="M275" s="2215"/>
      <c r="N275" s="2215"/>
      <c r="O275" s="2215"/>
      <c r="P275" s="2215"/>
      <c r="Q275" s="2215"/>
      <c r="R275" s="2215"/>
      <c r="S275" s="2215"/>
      <c r="U275" s="59" t="s">
        <v>91</v>
      </c>
      <c r="V275" s="2176" t="s">
        <v>2482</v>
      </c>
      <c r="W275" s="2025"/>
      <c r="X275" s="57" t="s">
        <v>620</v>
      </c>
      <c r="AB275" s="2215">
        <v>94901</v>
      </c>
      <c r="AC275" s="2215"/>
      <c r="AD275" s="2215"/>
      <c r="AK275" s="58"/>
      <c r="AL275" s="58"/>
      <c r="AM275" s="238"/>
      <c r="AN275" s="238"/>
      <c r="AO275" s="238"/>
      <c r="AP275" s="238"/>
      <c r="AQ275" s="238"/>
      <c r="AR275" s="238"/>
      <c r="AS275" s="238"/>
      <c r="AT275" s="238"/>
      <c r="AU275" s="238"/>
      <c r="AV275" s="238"/>
      <c r="AW275" s="238"/>
      <c r="AX275" s="238"/>
      <c r="AY275" s="238"/>
      <c r="BN275" s="61"/>
    </row>
    <row r="276" spans="1:66" ht="12.75" customHeight="1">
      <c r="D276" s="60" t="s">
        <v>92</v>
      </c>
      <c r="E276" s="7"/>
      <c r="F276" s="7"/>
      <c r="G276" s="7"/>
      <c r="H276" s="7"/>
      <c r="I276" s="7"/>
      <c r="J276" s="7"/>
      <c r="K276" s="29"/>
      <c r="L276" s="2214" t="s">
        <v>2483</v>
      </c>
      <c r="M276" s="2215"/>
      <c r="N276" s="2215"/>
      <c r="O276" s="2215"/>
      <c r="P276" s="2215"/>
      <c r="Q276" s="2215"/>
      <c r="R276" s="2215"/>
      <c r="S276" s="2215"/>
      <c r="T276" s="2215"/>
      <c r="U276" s="2215"/>
      <c r="V276" s="2215"/>
      <c r="W276" s="2215"/>
      <c r="X276" s="2215"/>
      <c r="Y276" s="2215"/>
      <c r="Z276" s="2215"/>
      <c r="AA276" s="2215"/>
      <c r="AB276" s="2215"/>
      <c r="AC276" s="2215"/>
      <c r="AD276" s="2215"/>
      <c r="AI276" s="7"/>
      <c r="AJ276" s="7"/>
      <c r="AK276" s="58"/>
      <c r="AL276" s="58"/>
      <c r="AM276" s="238"/>
      <c r="AN276" s="238"/>
      <c r="AO276" s="238"/>
      <c r="AP276" s="238"/>
      <c r="AQ276" s="238"/>
      <c r="AR276" s="238"/>
      <c r="AS276" s="238"/>
      <c r="AT276" s="238"/>
      <c r="AU276" s="238"/>
      <c r="AV276" s="238"/>
      <c r="AW276" s="238"/>
      <c r="AX276" s="238"/>
      <c r="AY276" s="238"/>
      <c r="BN276" s="61"/>
    </row>
    <row r="277" spans="1:66" ht="12.75">
      <c r="D277" s="60" t="s">
        <v>93</v>
      </c>
      <c r="E277" s="7"/>
      <c r="F277" s="7"/>
      <c r="L277" s="2178" t="s">
        <v>2484</v>
      </c>
      <c r="M277" s="2054"/>
      <c r="N277" s="2054"/>
      <c r="O277" s="2054"/>
      <c r="P277" s="2054"/>
      <c r="Q277" s="2054"/>
      <c r="R277" s="7" t="s">
        <v>212</v>
      </c>
      <c r="S277" s="7"/>
      <c r="T277" s="2025"/>
      <c r="U277" s="2025"/>
      <c r="V277" s="2025"/>
      <c r="W277" s="7" t="s">
        <v>94</v>
      </c>
      <c r="Y277" s="2054"/>
      <c r="Z277" s="2054"/>
      <c r="AA277" s="2054"/>
      <c r="AB277" s="2054"/>
      <c r="AC277" s="2054"/>
      <c r="AD277" s="2054"/>
      <c r="BN277" s="61"/>
    </row>
    <row r="278" spans="1:66" ht="12.75">
      <c r="D278" s="60" t="s">
        <v>95</v>
      </c>
      <c r="E278" s="7"/>
      <c r="F278" s="7"/>
      <c r="L278" s="2209" t="s">
        <v>2485</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2.75">
      <c r="D279" s="58" t="s">
        <v>660</v>
      </c>
      <c r="E279" s="58"/>
      <c r="F279" s="58"/>
      <c r="G279" s="58"/>
      <c r="H279" s="58"/>
      <c r="I279" s="58"/>
      <c r="L279" s="2176" t="s">
        <v>2489</v>
      </c>
      <c r="M279" s="2176"/>
      <c r="N279" s="2176"/>
      <c r="O279" s="2176"/>
      <c r="P279" s="2176"/>
      <c r="Q279" s="2176"/>
      <c r="R279" s="2176"/>
      <c r="S279" s="2176"/>
      <c r="T279" s="2176"/>
      <c r="U279" s="2176"/>
      <c r="V279" s="2176"/>
      <c r="W279" s="2176"/>
      <c r="X279" s="2176"/>
      <c r="Y279" s="2176"/>
      <c r="Z279" s="2176"/>
      <c r="AA279" s="2176"/>
      <c r="AB279" s="2176"/>
      <c r="AC279" s="2176"/>
      <c r="AD279" s="2176"/>
      <c r="AK279" s="58"/>
      <c r="AL279" s="58"/>
      <c r="AM279" s="238"/>
      <c r="AN279" s="238"/>
      <c r="AO279" s="238"/>
      <c r="AP279" s="238"/>
      <c r="AQ279" s="238"/>
      <c r="AR279" s="238"/>
      <c r="AS279" s="238"/>
      <c r="AT279" s="238"/>
      <c r="AU279" s="238"/>
      <c r="AV279" s="238"/>
      <c r="AW279" s="238"/>
      <c r="AX279" s="238"/>
      <c r="AY279" s="238"/>
      <c r="BN279" s="61"/>
    </row>
    <row r="280" spans="1:66" ht="12.75">
      <c r="L280" s="35" t="s">
        <v>661</v>
      </c>
      <c r="BN280" s="61"/>
    </row>
    <row r="281" spans="1:66" ht="13.15">
      <c r="A281" s="2075" t="s">
        <v>576</v>
      </c>
      <c r="B281" s="2075"/>
      <c r="C281" s="2075"/>
      <c r="D281" s="2075"/>
      <c r="E281" s="2075"/>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2075"/>
      <c r="AC281" s="2075"/>
      <c r="AD281" s="2075"/>
      <c r="AE281" s="2075"/>
      <c r="AF281" s="2075"/>
      <c r="AG281" s="2075"/>
      <c r="AH281" s="2075"/>
      <c r="AI281" s="2075"/>
      <c r="AJ281" s="2075"/>
      <c r="AK281" s="2075"/>
      <c r="AL281" s="2075"/>
      <c r="AM281" s="144"/>
      <c r="AN281" s="144"/>
      <c r="AO281" s="144"/>
      <c r="AP281" s="144"/>
      <c r="AQ281" s="144"/>
      <c r="AR281" s="144"/>
      <c r="AS281" s="144"/>
      <c r="AT281" s="144"/>
      <c r="AU281" s="144"/>
      <c r="AV281" s="144"/>
      <c r="AW281" s="144"/>
      <c r="AX281" s="144"/>
      <c r="AY281" s="144"/>
      <c r="BN281" s="61"/>
    </row>
    <row r="282" spans="1:66" ht="13.5" thickBot="1">
      <c r="A282" s="2076"/>
      <c r="B282" s="2076"/>
      <c r="C282" s="2076"/>
      <c r="D282" s="2076"/>
      <c r="E282" s="2076"/>
      <c r="F282" s="2076"/>
      <c r="G282" s="2076"/>
      <c r="H282" s="2076"/>
      <c r="I282" s="2076"/>
      <c r="J282" s="2076"/>
      <c r="K282" s="2076"/>
      <c r="L282" s="2076"/>
      <c r="M282" s="2076"/>
      <c r="N282" s="2076"/>
      <c r="O282" s="2076"/>
      <c r="P282" s="2076"/>
      <c r="Q282" s="2076"/>
      <c r="R282" s="2076"/>
      <c r="S282" s="2076"/>
      <c r="T282" s="2076"/>
      <c r="U282" s="2076"/>
      <c r="V282" s="2076"/>
      <c r="W282" s="2076"/>
      <c r="X282" s="2076"/>
      <c r="Y282" s="2076"/>
      <c r="Z282" s="2076"/>
      <c r="AA282" s="2076"/>
      <c r="AB282" s="2076"/>
      <c r="AC282" s="2076"/>
      <c r="AD282" s="2076"/>
      <c r="AE282" s="2076"/>
      <c r="AF282" s="2076"/>
      <c r="AG282" s="2076"/>
      <c r="AH282" s="2076"/>
      <c r="AI282" s="2076"/>
      <c r="AJ282" s="2076"/>
      <c r="AK282" s="2076"/>
      <c r="AL282" s="2076"/>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214" t="s">
        <v>2486</v>
      </c>
      <c r="I286" s="2028"/>
      <c r="J286" s="2028"/>
      <c r="K286" s="2028"/>
      <c r="L286" s="2028"/>
      <c r="M286" s="2028"/>
      <c r="N286" s="2028"/>
      <c r="O286" s="2028"/>
      <c r="P286" s="2028"/>
      <c r="Q286" s="2028"/>
      <c r="R286" s="2028"/>
      <c r="T286" s="58" t="s">
        <v>602</v>
      </c>
      <c r="V286" s="58"/>
      <c r="W286" s="58"/>
      <c r="X286" s="58"/>
      <c r="Y286" s="58"/>
      <c r="AA286" s="2214" t="s">
        <v>2494</v>
      </c>
      <c r="AB286" s="2028"/>
      <c r="AC286" s="2028"/>
      <c r="AD286" s="2028"/>
      <c r="AE286" s="2028"/>
      <c r="AF286" s="2028"/>
      <c r="AG286" s="2028"/>
      <c r="AH286" s="2028"/>
      <c r="AI286" s="2028"/>
      <c r="AJ286" s="2028"/>
      <c r="AK286" s="2028"/>
      <c r="BN286" s="61"/>
    </row>
    <row r="287" spans="1:66" ht="12.75">
      <c r="B287" s="58" t="s">
        <v>506</v>
      </c>
      <c r="C287" s="58"/>
      <c r="D287" s="58"/>
      <c r="E287" s="58"/>
      <c r="F287" s="58"/>
      <c r="H287" s="2176" t="s">
        <v>2480</v>
      </c>
      <c r="I287" s="2027"/>
      <c r="J287" s="2027"/>
      <c r="K287" s="2027"/>
      <c r="L287" s="2027"/>
      <c r="M287" s="2027"/>
      <c r="N287" s="2027"/>
      <c r="O287" s="2027"/>
      <c r="P287" s="2027"/>
      <c r="Q287" s="2027"/>
      <c r="R287" s="2027"/>
      <c r="T287" s="58" t="s">
        <v>506</v>
      </c>
      <c r="V287" s="58"/>
      <c r="W287" s="58"/>
      <c r="X287" s="58"/>
      <c r="Y287" s="58"/>
      <c r="AA287" s="2176" t="s">
        <v>2495</v>
      </c>
      <c r="AB287" s="2027"/>
      <c r="AC287" s="2027"/>
      <c r="AD287" s="2027"/>
      <c r="AE287" s="2027"/>
      <c r="AF287" s="2027"/>
      <c r="AG287" s="2027"/>
      <c r="AH287" s="2027"/>
      <c r="AI287" s="2027"/>
      <c r="AJ287" s="2027"/>
      <c r="AK287" s="2027"/>
      <c r="BN287" s="61"/>
    </row>
    <row r="288" spans="1:66" ht="12.75">
      <c r="B288" s="58" t="s">
        <v>507</v>
      </c>
      <c r="C288" s="58"/>
      <c r="D288" s="58"/>
      <c r="E288" s="58"/>
      <c r="F288" s="58"/>
      <c r="H288" s="2176" t="s">
        <v>2490</v>
      </c>
      <c r="I288" s="2027"/>
      <c r="J288" s="2027"/>
      <c r="K288" s="2027"/>
      <c r="L288" s="2027"/>
      <c r="M288" s="2027"/>
      <c r="N288" s="2027"/>
      <c r="O288" s="2027"/>
      <c r="P288" s="2027"/>
      <c r="Q288" s="2027"/>
      <c r="R288" s="2027"/>
      <c r="T288" s="58" t="s">
        <v>79</v>
      </c>
      <c r="V288" s="58"/>
      <c r="W288" s="58"/>
      <c r="X288" s="58"/>
      <c r="Y288" s="58"/>
      <c r="AA288" s="2176" t="s">
        <v>2496</v>
      </c>
      <c r="AB288" s="2027"/>
      <c r="AC288" s="2027"/>
      <c r="AD288" s="2027"/>
      <c r="AE288" s="2027"/>
      <c r="AF288" s="2027"/>
      <c r="AG288" s="2027"/>
      <c r="AH288" s="2027"/>
      <c r="AI288" s="2027"/>
      <c r="AJ288" s="2027"/>
      <c r="AK288" s="2027"/>
      <c r="BN288" s="61"/>
    </row>
    <row r="289" spans="2:66" ht="12.75" customHeight="1">
      <c r="B289" s="58" t="s">
        <v>92</v>
      </c>
      <c r="C289" s="58"/>
      <c r="D289" s="58"/>
      <c r="E289" s="58"/>
      <c r="F289" s="58"/>
      <c r="H289" s="2176" t="s">
        <v>2491</v>
      </c>
      <c r="I289" s="2027"/>
      <c r="J289" s="2027"/>
      <c r="K289" s="2027"/>
      <c r="L289" s="2027"/>
      <c r="M289" s="2027"/>
      <c r="N289" s="2027"/>
      <c r="O289" s="2027"/>
      <c r="P289" s="2027"/>
      <c r="Q289" s="2027"/>
      <c r="R289" s="2027"/>
      <c r="T289" s="58" t="s">
        <v>92</v>
      </c>
      <c r="V289" s="58"/>
      <c r="W289" s="58"/>
      <c r="X289" s="58"/>
      <c r="Y289" s="58"/>
      <c r="AA289" s="2176" t="s">
        <v>2497</v>
      </c>
      <c r="AB289" s="2027"/>
      <c r="AC289" s="2027"/>
      <c r="AD289" s="2027"/>
      <c r="AE289" s="2027"/>
      <c r="AF289" s="2027"/>
      <c r="AG289" s="2027"/>
      <c r="AH289" s="2027"/>
      <c r="AI289" s="2027"/>
      <c r="AJ289" s="2027"/>
      <c r="AK289" s="2027"/>
      <c r="BN289" s="61"/>
    </row>
    <row r="290" spans="2:66" ht="12.75" customHeight="1">
      <c r="B290" s="58" t="s">
        <v>93</v>
      </c>
      <c r="C290" s="58"/>
      <c r="D290" s="58"/>
      <c r="E290" s="58"/>
      <c r="F290" s="58"/>
      <c r="G290" s="58"/>
      <c r="H290" s="2193" t="s">
        <v>2492</v>
      </c>
      <c r="I290" s="2194"/>
      <c r="J290" s="2194"/>
      <c r="K290" s="2194"/>
      <c r="L290" s="2194"/>
      <c r="M290" s="2194"/>
      <c r="N290" s="7" t="s">
        <v>212</v>
      </c>
      <c r="O290" s="7"/>
      <c r="P290" s="2215"/>
      <c r="Q290" s="2215"/>
      <c r="R290" s="2215"/>
      <c r="S290" s="58"/>
      <c r="T290" s="58" t="s">
        <v>93</v>
      </c>
      <c r="V290" s="58"/>
      <c r="W290" s="58"/>
      <c r="X290" s="58"/>
      <c r="Y290" s="58"/>
      <c r="AA290" s="2194">
        <v>9252517246</v>
      </c>
      <c r="AB290" s="2194"/>
      <c r="AC290" s="2194"/>
      <c r="AD290" s="2194"/>
      <c r="AE290" s="2194"/>
      <c r="AF290" s="2194"/>
      <c r="AG290" s="7" t="s">
        <v>212</v>
      </c>
      <c r="AH290" s="7"/>
      <c r="AI290" s="2215"/>
      <c r="AJ290" s="2215"/>
      <c r="AK290" s="2215"/>
      <c r="BN290" s="61"/>
    </row>
    <row r="291" spans="2:66" ht="12.75" customHeight="1">
      <c r="B291" s="58" t="s">
        <v>94</v>
      </c>
      <c r="C291" s="58"/>
      <c r="D291" s="58"/>
      <c r="E291" s="58"/>
      <c r="F291" s="58"/>
      <c r="G291" s="58"/>
      <c r="H291" s="2193" t="s">
        <v>2492</v>
      </c>
      <c r="I291" s="2194"/>
      <c r="J291" s="2194"/>
      <c r="K291" s="2194"/>
      <c r="L291" s="2194"/>
      <c r="M291" s="2194"/>
      <c r="N291" s="60"/>
      <c r="O291" s="60"/>
      <c r="P291" s="62"/>
      <c r="Q291" s="62"/>
      <c r="R291" s="62"/>
      <c r="S291" s="58"/>
      <c r="T291" s="58" t="s">
        <v>94</v>
      </c>
      <c r="V291" s="58"/>
      <c r="W291" s="58"/>
      <c r="X291" s="58"/>
      <c r="Y291" s="58"/>
      <c r="AA291" s="2054"/>
      <c r="AB291" s="2054"/>
      <c r="AC291" s="2054"/>
      <c r="AD291" s="2054"/>
      <c r="AE291" s="2054"/>
      <c r="AF291" s="2054"/>
      <c r="AG291" s="60"/>
      <c r="AH291" s="60"/>
      <c r="AI291" s="62"/>
      <c r="AJ291" s="62"/>
      <c r="AK291" s="62"/>
      <c r="BN291" s="61"/>
    </row>
    <row r="292" spans="2:66" ht="12.75" customHeight="1">
      <c r="B292" s="58" t="s">
        <v>80</v>
      </c>
      <c r="C292" s="58"/>
      <c r="D292" s="58"/>
      <c r="E292" s="58"/>
      <c r="F292" s="58"/>
      <c r="G292" s="58"/>
      <c r="H292" s="2176" t="s">
        <v>2493</v>
      </c>
      <c r="I292" s="2027"/>
      <c r="J292" s="2027"/>
      <c r="K292" s="2027"/>
      <c r="L292" s="2027"/>
      <c r="M292" s="2027"/>
      <c r="N292" s="2028"/>
      <c r="O292" s="2028"/>
      <c r="P292" s="2028"/>
      <c r="Q292" s="2028"/>
      <c r="R292" s="2028"/>
      <c r="S292" s="58"/>
      <c r="T292" s="58" t="s">
        <v>80</v>
      </c>
      <c r="V292" s="58"/>
      <c r="W292" s="58"/>
      <c r="X292" s="58"/>
      <c r="Y292" s="58"/>
      <c r="AA292" s="2176" t="s">
        <v>2498</v>
      </c>
      <c r="AB292" s="2027"/>
      <c r="AC292" s="2027"/>
      <c r="AD292" s="2027"/>
      <c r="AE292" s="2027"/>
      <c r="AF292" s="2027"/>
      <c r="AG292" s="2028"/>
      <c r="AH292" s="2028"/>
      <c r="AI292" s="2028"/>
      <c r="AJ292" s="2028"/>
      <c r="AK292" s="202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214" t="s">
        <v>2499</v>
      </c>
      <c r="I294" s="2028"/>
      <c r="J294" s="2028"/>
      <c r="K294" s="2028"/>
      <c r="L294" s="2028"/>
      <c r="M294" s="2028"/>
      <c r="N294" s="2028"/>
      <c r="O294" s="2028"/>
      <c r="P294" s="2028"/>
      <c r="Q294" s="2028"/>
      <c r="R294" s="2028"/>
      <c r="T294" s="58" t="s">
        <v>376</v>
      </c>
      <c r="V294" s="58"/>
      <c r="W294" s="58"/>
      <c r="X294" s="58"/>
      <c r="Y294" s="58"/>
      <c r="AA294" s="2214" t="s">
        <v>2505</v>
      </c>
      <c r="AB294" s="2028"/>
      <c r="AC294" s="2028"/>
      <c r="AD294" s="2028"/>
      <c r="AE294" s="2028"/>
      <c r="AF294" s="2028"/>
      <c r="AG294" s="2028"/>
      <c r="AH294" s="2028"/>
      <c r="AI294" s="2028"/>
      <c r="AJ294" s="2028"/>
      <c r="AK294" s="2028"/>
      <c r="BN294" s="61"/>
    </row>
    <row r="295" spans="2:66" ht="12.75">
      <c r="B295" s="58" t="s">
        <v>506</v>
      </c>
      <c r="C295" s="58"/>
      <c r="D295" s="58"/>
      <c r="E295" s="58"/>
      <c r="F295" s="58"/>
      <c r="H295" s="2176" t="s">
        <v>2500</v>
      </c>
      <c r="I295" s="2027"/>
      <c r="J295" s="2027"/>
      <c r="K295" s="2027"/>
      <c r="L295" s="2027"/>
      <c r="M295" s="2027"/>
      <c r="N295" s="2027"/>
      <c r="O295" s="2027"/>
      <c r="P295" s="2027"/>
      <c r="Q295" s="2027"/>
      <c r="R295" s="2027"/>
      <c r="T295" s="58" t="s">
        <v>506</v>
      </c>
      <c r="V295" s="58"/>
      <c r="W295" s="58"/>
      <c r="X295" s="58"/>
      <c r="Y295" s="58"/>
      <c r="AA295" s="2176" t="s">
        <v>2506</v>
      </c>
      <c r="AB295" s="2027"/>
      <c r="AC295" s="2027"/>
      <c r="AD295" s="2027"/>
      <c r="AE295" s="2027"/>
      <c r="AF295" s="2027"/>
      <c r="AG295" s="2027"/>
      <c r="AH295" s="2027"/>
      <c r="AI295" s="2027"/>
      <c r="AJ295" s="2027"/>
      <c r="AK295" s="2027"/>
      <c r="BN295" s="61"/>
    </row>
    <row r="296" spans="2:66" ht="12.75">
      <c r="B296" s="58" t="s">
        <v>507</v>
      </c>
      <c r="C296" s="58"/>
      <c r="D296" s="58"/>
      <c r="E296" s="58"/>
      <c r="F296" s="58"/>
      <c r="H296" s="2176" t="s">
        <v>2501</v>
      </c>
      <c r="I296" s="2027"/>
      <c r="J296" s="2027"/>
      <c r="K296" s="2027"/>
      <c r="L296" s="2027"/>
      <c r="M296" s="2027"/>
      <c r="N296" s="2027"/>
      <c r="O296" s="2027"/>
      <c r="P296" s="2027"/>
      <c r="Q296" s="2027"/>
      <c r="R296" s="2027"/>
      <c r="T296" s="58" t="s">
        <v>79</v>
      </c>
      <c r="V296" s="58"/>
      <c r="W296" s="58"/>
      <c r="X296" s="58"/>
      <c r="Y296" s="58"/>
      <c r="AA296" s="2176" t="s">
        <v>2507</v>
      </c>
      <c r="AB296" s="2027"/>
      <c r="AC296" s="2027"/>
      <c r="AD296" s="2027"/>
      <c r="AE296" s="2027"/>
      <c r="AF296" s="2027"/>
      <c r="AG296" s="2027"/>
      <c r="AH296" s="2027"/>
      <c r="AI296" s="2027"/>
      <c r="AJ296" s="2027"/>
      <c r="AK296" s="2027"/>
      <c r="BN296" s="61"/>
    </row>
    <row r="297" spans="2:66" ht="12.75">
      <c r="B297" s="58" t="s">
        <v>92</v>
      </c>
      <c r="C297" s="58"/>
      <c r="D297" s="58"/>
      <c r="E297" s="58"/>
      <c r="F297" s="58"/>
      <c r="H297" s="2176" t="s">
        <v>2502</v>
      </c>
      <c r="I297" s="2027"/>
      <c r="J297" s="2027"/>
      <c r="K297" s="2027"/>
      <c r="L297" s="2027"/>
      <c r="M297" s="2027"/>
      <c r="N297" s="2027"/>
      <c r="O297" s="2027"/>
      <c r="P297" s="2027"/>
      <c r="Q297" s="2027"/>
      <c r="R297" s="2027"/>
      <c r="T297" s="58" t="s">
        <v>92</v>
      </c>
      <c r="V297" s="58"/>
      <c r="W297" s="58"/>
      <c r="X297" s="58"/>
      <c r="Y297" s="58"/>
      <c r="AA297" s="2176" t="s">
        <v>2508</v>
      </c>
      <c r="AB297" s="2027"/>
      <c r="AC297" s="2027"/>
      <c r="AD297" s="2027"/>
      <c r="AE297" s="2027"/>
      <c r="AF297" s="2027"/>
      <c r="AG297" s="2027"/>
      <c r="AH297" s="2027"/>
      <c r="AI297" s="2027"/>
      <c r="AJ297" s="2027"/>
      <c r="AK297" s="2027"/>
      <c r="BN297" s="61"/>
    </row>
    <row r="298" spans="2:66" ht="12.75">
      <c r="B298" s="58" t="s">
        <v>93</v>
      </c>
      <c r="C298" s="58"/>
      <c r="D298" s="58"/>
      <c r="E298" s="58"/>
      <c r="F298" s="58"/>
      <c r="G298" s="58"/>
      <c r="H298" s="2193" t="s">
        <v>2503</v>
      </c>
      <c r="I298" s="2194"/>
      <c r="J298" s="2194"/>
      <c r="K298" s="2194"/>
      <c r="L298" s="2194"/>
      <c r="M298" s="2194"/>
      <c r="N298" s="7" t="s">
        <v>212</v>
      </c>
      <c r="O298" s="7"/>
      <c r="P298" s="2215"/>
      <c r="Q298" s="2215"/>
      <c r="R298" s="2215"/>
      <c r="S298" s="58"/>
      <c r="T298" s="58" t="s">
        <v>93</v>
      </c>
      <c r="V298" s="58"/>
      <c r="W298" s="58"/>
      <c r="X298" s="58"/>
      <c r="Y298" s="58"/>
      <c r="AA298" s="2193" t="s">
        <v>2509</v>
      </c>
      <c r="AB298" s="2194"/>
      <c r="AC298" s="2194"/>
      <c r="AD298" s="2194"/>
      <c r="AE298" s="2194"/>
      <c r="AF298" s="2194"/>
      <c r="AG298" s="7" t="s">
        <v>212</v>
      </c>
      <c r="AH298" s="7"/>
      <c r="AI298" s="2215"/>
      <c r="AJ298" s="2215"/>
      <c r="AK298" s="2215"/>
      <c r="BN298" s="61"/>
    </row>
    <row r="299" spans="2:66" ht="12.75" customHeight="1">
      <c r="B299" s="58" t="s">
        <v>94</v>
      </c>
      <c r="C299" s="58"/>
      <c r="D299" s="58"/>
      <c r="E299" s="58"/>
      <c r="F299" s="58"/>
      <c r="G299" s="58"/>
      <c r="H299" s="2054"/>
      <c r="I299" s="2054"/>
      <c r="J299" s="2054"/>
      <c r="K299" s="2054"/>
      <c r="L299" s="2054"/>
      <c r="M299" s="2054"/>
      <c r="N299" s="60"/>
      <c r="O299" s="60"/>
      <c r="P299" s="62"/>
      <c r="Q299" s="62"/>
      <c r="R299" s="62"/>
      <c r="S299" s="58"/>
      <c r="T299" s="58" t="s">
        <v>94</v>
      </c>
      <c r="V299" s="58"/>
      <c r="W299" s="58"/>
      <c r="X299" s="58"/>
      <c r="Y299" s="58"/>
      <c r="AA299" s="2054"/>
      <c r="AB299" s="2054"/>
      <c r="AC299" s="2054"/>
      <c r="AD299" s="2054"/>
      <c r="AE299" s="2054"/>
      <c r="AF299" s="2054"/>
      <c r="AG299" s="60"/>
      <c r="AH299" s="60"/>
      <c r="AI299" s="62"/>
      <c r="AJ299" s="62"/>
      <c r="AK299" s="62"/>
      <c r="BN299" s="61"/>
    </row>
    <row r="300" spans="2:66" ht="12.75" customHeight="1">
      <c r="B300" s="58" t="s">
        <v>80</v>
      </c>
      <c r="C300" s="58"/>
      <c r="D300" s="58"/>
      <c r="E300" s="58"/>
      <c r="F300" s="58"/>
      <c r="G300" s="58"/>
      <c r="H300" s="2176" t="s">
        <v>2504</v>
      </c>
      <c r="I300" s="2027"/>
      <c r="J300" s="2027"/>
      <c r="K300" s="2027"/>
      <c r="L300" s="2027"/>
      <c r="M300" s="2027"/>
      <c r="N300" s="2028"/>
      <c r="O300" s="2028"/>
      <c r="P300" s="2028"/>
      <c r="Q300" s="2028"/>
      <c r="R300" s="2028"/>
      <c r="S300" s="58"/>
      <c r="T300" s="58" t="s">
        <v>80</v>
      </c>
      <c r="V300" s="58"/>
      <c r="W300" s="58"/>
      <c r="X300" s="58"/>
      <c r="Y300" s="58"/>
      <c r="AA300" s="2176" t="s">
        <v>2510</v>
      </c>
      <c r="AB300" s="2027"/>
      <c r="AC300" s="2027"/>
      <c r="AD300" s="2027"/>
      <c r="AE300" s="2027"/>
      <c r="AF300" s="2027"/>
      <c r="AG300" s="2028"/>
      <c r="AH300" s="2028"/>
      <c r="AI300" s="2028"/>
      <c r="AJ300" s="2028"/>
      <c r="AK300" s="2028"/>
      <c r="BN300" s="61"/>
    </row>
    <row r="301" spans="2:66" ht="12.75" customHeight="1">
      <c r="BN301" s="61"/>
    </row>
    <row r="302" spans="2:66" ht="12.75" customHeight="1">
      <c r="B302" s="58" t="s">
        <v>81</v>
      </c>
      <c r="C302" s="58"/>
      <c r="D302" s="58"/>
      <c r="E302" s="58"/>
      <c r="F302" s="58"/>
      <c r="H302" s="2214" t="s">
        <v>2511</v>
      </c>
      <c r="I302" s="2028"/>
      <c r="J302" s="2028"/>
      <c r="K302" s="2028"/>
      <c r="L302" s="2028"/>
      <c r="M302" s="2028"/>
      <c r="N302" s="2028"/>
      <c r="O302" s="2028"/>
      <c r="P302" s="2028"/>
      <c r="Q302" s="2028"/>
      <c r="R302" s="2028"/>
      <c r="T302" s="7" t="s">
        <v>946</v>
      </c>
      <c r="V302" s="58"/>
      <c r="W302" s="58"/>
      <c r="X302" s="58"/>
      <c r="Y302" s="58"/>
      <c r="AA302" s="2214" t="s">
        <v>2518</v>
      </c>
      <c r="AB302" s="2028"/>
      <c r="AC302" s="2028"/>
      <c r="AD302" s="2028"/>
      <c r="AE302" s="2028"/>
      <c r="AF302" s="2028"/>
      <c r="AG302" s="2028"/>
      <c r="AH302" s="2028"/>
      <c r="AI302" s="2028"/>
      <c r="AJ302" s="2028"/>
      <c r="AK302" s="2028"/>
      <c r="BN302" s="61"/>
    </row>
    <row r="303" spans="2:66" ht="12.75">
      <c r="B303" s="58" t="s">
        <v>506</v>
      </c>
      <c r="C303" s="58"/>
      <c r="D303" s="58"/>
      <c r="E303" s="58"/>
      <c r="F303" s="58"/>
      <c r="H303" s="2176" t="s">
        <v>2512</v>
      </c>
      <c r="I303" s="2027"/>
      <c r="J303" s="2027"/>
      <c r="K303" s="2027"/>
      <c r="L303" s="2027"/>
      <c r="M303" s="2027"/>
      <c r="N303" s="2027"/>
      <c r="O303" s="2027"/>
      <c r="P303" s="2027"/>
      <c r="Q303" s="2027"/>
      <c r="R303" s="2027"/>
      <c r="T303" s="58" t="s">
        <v>506</v>
      </c>
      <c r="V303" s="58"/>
      <c r="W303" s="58"/>
      <c r="X303" s="58"/>
      <c r="Y303" s="58"/>
      <c r="AA303" s="2176" t="s">
        <v>2523</v>
      </c>
      <c r="AB303" s="2027"/>
      <c r="AC303" s="2027"/>
      <c r="AD303" s="2027"/>
      <c r="AE303" s="2027"/>
      <c r="AF303" s="2027"/>
      <c r="AG303" s="2027"/>
      <c r="AH303" s="2027"/>
      <c r="AI303" s="2027"/>
      <c r="AJ303" s="2027"/>
      <c r="AK303" s="2027"/>
      <c r="BN303" s="61"/>
    </row>
    <row r="304" spans="2:66" ht="12.75">
      <c r="B304" s="58" t="s">
        <v>507</v>
      </c>
      <c r="C304" s="58"/>
      <c r="D304" s="58"/>
      <c r="E304" s="58"/>
      <c r="F304" s="58"/>
      <c r="H304" s="2176" t="s">
        <v>2513</v>
      </c>
      <c r="I304" s="2027"/>
      <c r="J304" s="2027"/>
      <c r="K304" s="2027"/>
      <c r="L304" s="2027"/>
      <c r="M304" s="2027"/>
      <c r="N304" s="2027"/>
      <c r="O304" s="2027"/>
      <c r="P304" s="2027"/>
      <c r="Q304" s="2027"/>
      <c r="R304" s="2027"/>
      <c r="T304" s="58" t="s">
        <v>79</v>
      </c>
      <c r="V304" s="58"/>
      <c r="W304" s="58"/>
      <c r="X304" s="58"/>
      <c r="Y304" s="58"/>
      <c r="AA304" s="2176" t="s">
        <v>2524</v>
      </c>
      <c r="AB304" s="2027"/>
      <c r="AC304" s="2027"/>
      <c r="AD304" s="2027"/>
      <c r="AE304" s="2027"/>
      <c r="AF304" s="2027"/>
      <c r="AG304" s="2027"/>
      <c r="AH304" s="2027"/>
      <c r="AI304" s="2027"/>
      <c r="AJ304" s="2027"/>
      <c r="AK304" s="2027"/>
      <c r="BN304" s="61"/>
    </row>
    <row r="305" spans="2:66" ht="12.75">
      <c r="B305" s="58" t="s">
        <v>92</v>
      </c>
      <c r="C305" s="58"/>
      <c r="D305" s="58"/>
      <c r="E305" s="58"/>
      <c r="F305" s="58"/>
      <c r="H305" s="2176" t="s">
        <v>2514</v>
      </c>
      <c r="I305" s="2027"/>
      <c r="J305" s="2027"/>
      <c r="K305" s="2027"/>
      <c r="L305" s="2027"/>
      <c r="M305" s="2027"/>
      <c r="N305" s="2027"/>
      <c r="O305" s="2027"/>
      <c r="P305" s="2027"/>
      <c r="Q305" s="2027"/>
      <c r="R305" s="2027"/>
      <c r="T305" s="58" t="s">
        <v>92</v>
      </c>
      <c r="V305" s="58"/>
      <c r="W305" s="58"/>
      <c r="X305" s="58"/>
      <c r="Y305" s="58"/>
      <c r="AA305" s="2176" t="s">
        <v>2522</v>
      </c>
      <c r="AB305" s="2027"/>
      <c r="AC305" s="2027"/>
      <c r="AD305" s="2027"/>
      <c r="AE305" s="2027"/>
      <c r="AF305" s="2027"/>
      <c r="AG305" s="2027"/>
      <c r="AH305" s="2027"/>
      <c r="AI305" s="2027"/>
      <c r="AJ305" s="2027"/>
      <c r="AK305" s="2027"/>
      <c r="BN305" s="61"/>
    </row>
    <row r="306" spans="2:66" ht="12.75">
      <c r="B306" s="58" t="s">
        <v>93</v>
      </c>
      <c r="C306" s="58"/>
      <c r="D306" s="58"/>
      <c r="E306" s="58"/>
      <c r="F306" s="58"/>
      <c r="G306" s="58"/>
      <c r="H306" s="2193" t="s">
        <v>2515</v>
      </c>
      <c r="I306" s="2194"/>
      <c r="J306" s="2194"/>
      <c r="K306" s="2194"/>
      <c r="L306" s="2194"/>
      <c r="M306" s="2194"/>
      <c r="N306" s="7" t="s">
        <v>212</v>
      </c>
      <c r="O306" s="7"/>
      <c r="P306" s="2215"/>
      <c r="Q306" s="2215"/>
      <c r="R306" s="2215"/>
      <c r="S306" s="58"/>
      <c r="T306" s="58" t="s">
        <v>93</v>
      </c>
      <c r="V306" s="58"/>
      <c r="W306" s="58"/>
      <c r="X306" s="58"/>
      <c r="Y306" s="58"/>
      <c r="AA306" s="2193" t="s">
        <v>2519</v>
      </c>
      <c r="AB306" s="2194"/>
      <c r="AC306" s="2194"/>
      <c r="AD306" s="2194"/>
      <c r="AE306" s="2194"/>
      <c r="AF306" s="2194"/>
      <c r="AG306" s="7" t="s">
        <v>212</v>
      </c>
      <c r="AH306" s="7"/>
      <c r="AI306" s="2215"/>
      <c r="AJ306" s="2215"/>
      <c r="AK306" s="2215"/>
      <c r="BN306" s="61"/>
    </row>
    <row r="307" spans="2:66" ht="12.75">
      <c r="B307" s="58" t="s">
        <v>94</v>
      </c>
      <c r="C307" s="58"/>
      <c r="D307" s="58"/>
      <c r="E307" s="58"/>
      <c r="F307" s="58"/>
      <c r="G307" s="58"/>
      <c r="H307" s="2178" t="s">
        <v>2516</v>
      </c>
      <c r="I307" s="2054"/>
      <c r="J307" s="2054"/>
      <c r="K307" s="2054"/>
      <c r="L307" s="2054"/>
      <c r="M307" s="2054"/>
      <c r="N307" s="60"/>
      <c r="O307" s="60"/>
      <c r="P307" s="62"/>
      <c r="Q307" s="62"/>
      <c r="R307" s="62"/>
      <c r="S307" s="58"/>
      <c r="T307" s="58" t="s">
        <v>94</v>
      </c>
      <c r="V307" s="58"/>
      <c r="W307" s="58"/>
      <c r="X307" s="58"/>
      <c r="Y307" s="58"/>
      <c r="AA307" s="2178" t="s">
        <v>2521</v>
      </c>
      <c r="AB307" s="2054"/>
      <c r="AC307" s="2054"/>
      <c r="AD307" s="2054"/>
      <c r="AE307" s="2054"/>
      <c r="AF307" s="2054"/>
      <c r="AG307" s="60"/>
      <c r="AH307" s="60"/>
      <c r="AI307" s="62"/>
      <c r="AJ307" s="62"/>
      <c r="AK307" s="62"/>
      <c r="BN307" s="61"/>
    </row>
    <row r="308" spans="2:66" ht="12.75">
      <c r="B308" s="58" t="s">
        <v>80</v>
      </c>
      <c r="C308" s="58"/>
      <c r="D308" s="58"/>
      <c r="E308" s="58"/>
      <c r="F308" s="58"/>
      <c r="G308" s="58"/>
      <c r="H308" s="2176" t="s">
        <v>2517</v>
      </c>
      <c r="I308" s="2027"/>
      <c r="J308" s="2027"/>
      <c r="K308" s="2027"/>
      <c r="L308" s="2027"/>
      <c r="M308" s="2027"/>
      <c r="N308" s="2028"/>
      <c r="O308" s="2028"/>
      <c r="P308" s="2028"/>
      <c r="Q308" s="2028"/>
      <c r="R308" s="2028"/>
      <c r="S308" s="58"/>
      <c r="T308" s="58" t="s">
        <v>80</v>
      </c>
      <c r="V308" s="58"/>
      <c r="W308" s="58"/>
      <c r="X308" s="58"/>
      <c r="Y308" s="58"/>
      <c r="AA308" s="2176" t="s">
        <v>2520</v>
      </c>
      <c r="AB308" s="2027"/>
      <c r="AC308" s="2027"/>
      <c r="AD308" s="2027"/>
      <c r="AE308" s="2027"/>
      <c r="AF308" s="2027"/>
      <c r="AG308" s="2028"/>
      <c r="AH308" s="2028"/>
      <c r="AI308" s="2028"/>
      <c r="AJ308" s="2028"/>
      <c r="AK308" s="2028"/>
      <c r="BN308" s="61"/>
    </row>
    <row r="309" spans="2:66" ht="12.75">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214" t="s">
        <v>2511</v>
      </c>
      <c r="I310" s="2028"/>
      <c r="J310" s="2028"/>
      <c r="K310" s="2028"/>
      <c r="L310" s="2028"/>
      <c r="M310" s="2028"/>
      <c r="N310" s="2028"/>
      <c r="O310" s="2028"/>
      <c r="P310" s="2028"/>
      <c r="Q310" s="2028"/>
      <c r="R310" s="2028"/>
      <c r="S310" s="58"/>
      <c r="T310" s="58" t="s">
        <v>377</v>
      </c>
      <c r="V310" s="58"/>
      <c r="W310" s="58"/>
      <c r="X310" s="58"/>
      <c r="Y310" s="58"/>
      <c r="AA310" s="2214" t="s">
        <v>2525</v>
      </c>
      <c r="AB310" s="2028"/>
      <c r="AC310" s="2028"/>
      <c r="AD310" s="2028"/>
      <c r="AE310" s="2028"/>
      <c r="AF310" s="2028"/>
      <c r="AG310" s="2028"/>
      <c r="AH310" s="2028"/>
      <c r="AI310" s="2028"/>
      <c r="AJ310" s="2028"/>
      <c r="AK310" s="2028"/>
      <c r="BN310" s="61"/>
    </row>
    <row r="311" spans="2:66" ht="12.75">
      <c r="B311" s="58" t="s">
        <v>506</v>
      </c>
      <c r="C311" s="58"/>
      <c r="D311" s="58"/>
      <c r="E311" s="58"/>
      <c r="F311" s="58"/>
      <c r="H311" s="2176" t="s">
        <v>2512</v>
      </c>
      <c r="I311" s="2027"/>
      <c r="J311" s="2027"/>
      <c r="K311" s="2027"/>
      <c r="L311" s="2027"/>
      <c r="M311" s="2027"/>
      <c r="N311" s="2027"/>
      <c r="O311" s="2027"/>
      <c r="P311" s="2027"/>
      <c r="Q311" s="2027"/>
      <c r="R311" s="2027"/>
      <c r="S311" s="58"/>
      <c r="T311" s="58" t="s">
        <v>506</v>
      </c>
      <c r="V311" s="58"/>
      <c r="W311" s="58"/>
      <c r="X311" s="58"/>
      <c r="Y311" s="58"/>
      <c r="AA311" s="2027"/>
      <c r="AB311" s="2027"/>
      <c r="AC311" s="2027"/>
      <c r="AD311" s="2027"/>
      <c r="AE311" s="2027"/>
      <c r="AF311" s="2027"/>
      <c r="AG311" s="2027"/>
      <c r="AH311" s="2027"/>
      <c r="AI311" s="2027"/>
      <c r="AJ311" s="2027"/>
      <c r="AK311" s="2027"/>
      <c r="BN311" s="61"/>
    </row>
    <row r="312" spans="2:66" ht="12.75" customHeight="1">
      <c r="B312" s="58" t="s">
        <v>507</v>
      </c>
      <c r="C312" s="58"/>
      <c r="D312" s="58"/>
      <c r="E312" s="58"/>
      <c r="F312" s="58"/>
      <c r="H312" s="2176" t="s">
        <v>2513</v>
      </c>
      <c r="I312" s="2027"/>
      <c r="J312" s="2027"/>
      <c r="K312" s="2027"/>
      <c r="L312" s="2027"/>
      <c r="M312" s="2027"/>
      <c r="N312" s="2027"/>
      <c r="O312" s="2027"/>
      <c r="P312" s="2027"/>
      <c r="Q312" s="2027"/>
      <c r="R312" s="2027"/>
      <c r="S312" s="58"/>
      <c r="T312" s="58" t="s">
        <v>79</v>
      </c>
      <c r="V312" s="58"/>
      <c r="W312" s="58"/>
      <c r="X312" s="58"/>
      <c r="Y312" s="58"/>
      <c r="AA312" s="2027"/>
      <c r="AB312" s="2027"/>
      <c r="AC312" s="2027"/>
      <c r="AD312" s="2027"/>
      <c r="AE312" s="2027"/>
      <c r="AF312" s="2027"/>
      <c r="AG312" s="2027"/>
      <c r="AH312" s="2027"/>
      <c r="AI312" s="2027"/>
      <c r="AJ312" s="2027"/>
      <c r="AK312" s="2027"/>
      <c r="BN312" s="61"/>
    </row>
    <row r="313" spans="2:66" ht="12.75">
      <c r="B313" s="58" t="s">
        <v>92</v>
      </c>
      <c r="C313" s="58"/>
      <c r="D313" s="58"/>
      <c r="E313" s="58"/>
      <c r="F313" s="58"/>
      <c r="H313" s="2176" t="s">
        <v>2514</v>
      </c>
      <c r="I313" s="2027"/>
      <c r="J313" s="2027"/>
      <c r="K313" s="2027"/>
      <c r="L313" s="2027"/>
      <c r="M313" s="2027"/>
      <c r="N313" s="2027"/>
      <c r="O313" s="2027"/>
      <c r="P313" s="2027"/>
      <c r="Q313" s="2027"/>
      <c r="R313" s="2027"/>
      <c r="S313" s="58"/>
      <c r="T313" s="58" t="s">
        <v>92</v>
      </c>
      <c r="V313" s="58"/>
      <c r="W313" s="58"/>
      <c r="X313" s="58"/>
      <c r="Y313" s="58"/>
      <c r="AA313" s="2027"/>
      <c r="AB313" s="2027"/>
      <c r="AC313" s="2027"/>
      <c r="AD313" s="2027"/>
      <c r="AE313" s="2027"/>
      <c r="AF313" s="2027"/>
      <c r="AG313" s="2027"/>
      <c r="AH313" s="2027"/>
      <c r="AI313" s="2027"/>
      <c r="AJ313" s="2027"/>
      <c r="AK313" s="2027"/>
      <c r="BN313" s="61"/>
    </row>
    <row r="314" spans="2:66" ht="12.75">
      <c r="B314" s="58" t="s">
        <v>93</v>
      </c>
      <c r="C314" s="58"/>
      <c r="D314" s="58"/>
      <c r="E314" s="58"/>
      <c r="F314" s="58"/>
      <c r="G314" s="58"/>
      <c r="H314" s="2193" t="s">
        <v>2515</v>
      </c>
      <c r="I314" s="2194"/>
      <c r="J314" s="2194"/>
      <c r="K314" s="2194"/>
      <c r="L314" s="2194"/>
      <c r="M314" s="2194"/>
      <c r="N314" s="7" t="s">
        <v>212</v>
      </c>
      <c r="O314" s="7"/>
      <c r="P314" s="2215"/>
      <c r="Q314" s="2215"/>
      <c r="R314" s="2215"/>
      <c r="S314" s="58"/>
      <c r="T314" s="58" t="s">
        <v>93</v>
      </c>
      <c r="V314" s="58"/>
      <c r="W314" s="58"/>
      <c r="X314" s="58"/>
      <c r="Y314" s="58"/>
      <c r="AA314" s="2194"/>
      <c r="AB314" s="2194"/>
      <c r="AC314" s="2194"/>
      <c r="AD314" s="2194"/>
      <c r="AE314" s="2194"/>
      <c r="AF314" s="2194"/>
      <c r="AG314" s="7" t="s">
        <v>212</v>
      </c>
      <c r="AH314" s="7"/>
      <c r="AI314" s="2215"/>
      <c r="AJ314" s="2215"/>
      <c r="AK314" s="2215"/>
      <c r="BN314" s="61"/>
    </row>
    <row r="315" spans="2:66" ht="12.75">
      <c r="B315" s="58" t="s">
        <v>94</v>
      </c>
      <c r="C315" s="58"/>
      <c r="D315" s="58"/>
      <c r="E315" s="58"/>
      <c r="F315" s="58"/>
      <c r="G315" s="58"/>
      <c r="H315" s="2178" t="s">
        <v>2516</v>
      </c>
      <c r="I315" s="2054"/>
      <c r="J315" s="2054"/>
      <c r="K315" s="2054"/>
      <c r="L315" s="2054"/>
      <c r="M315" s="2054"/>
      <c r="N315" s="60"/>
      <c r="O315" s="60"/>
      <c r="P315" s="62"/>
      <c r="Q315" s="62"/>
      <c r="R315" s="62"/>
      <c r="S315" s="58"/>
      <c r="T315" s="58" t="s">
        <v>94</v>
      </c>
      <c r="V315" s="58"/>
      <c r="W315" s="58"/>
      <c r="X315" s="58"/>
      <c r="Y315" s="58"/>
      <c r="AA315" s="2054"/>
      <c r="AB315" s="2054"/>
      <c r="AC315" s="2054"/>
      <c r="AD315" s="2054"/>
      <c r="AE315" s="2054"/>
      <c r="AF315" s="2054"/>
      <c r="AG315" s="60"/>
      <c r="AH315" s="60"/>
      <c r="AI315" s="62"/>
      <c r="AJ315" s="62"/>
      <c r="AK315" s="62"/>
      <c r="BN315" s="61"/>
    </row>
    <row r="316" spans="2:66" ht="12.75">
      <c r="B316" s="58" t="s">
        <v>80</v>
      </c>
      <c r="C316" s="58"/>
      <c r="D316" s="58"/>
      <c r="E316" s="58"/>
      <c r="F316" s="58"/>
      <c r="G316" s="58"/>
      <c r="H316" s="2176" t="s">
        <v>2517</v>
      </c>
      <c r="I316" s="2027"/>
      <c r="J316" s="2027"/>
      <c r="K316" s="2027"/>
      <c r="L316" s="2027"/>
      <c r="M316" s="2027"/>
      <c r="N316" s="2028"/>
      <c r="O316" s="2028"/>
      <c r="P316" s="2028"/>
      <c r="Q316" s="2028"/>
      <c r="R316" s="2028"/>
      <c r="S316" s="58"/>
      <c r="T316" s="58" t="s">
        <v>80</v>
      </c>
      <c r="V316" s="58"/>
      <c r="W316" s="58"/>
      <c r="X316" s="58"/>
      <c r="Y316" s="58"/>
      <c r="AA316" s="2027"/>
      <c r="AB316" s="2027"/>
      <c r="AC316" s="2027"/>
      <c r="AD316" s="2027"/>
      <c r="AE316" s="2027"/>
      <c r="AF316" s="2027"/>
      <c r="AG316" s="2028"/>
      <c r="AH316" s="2028"/>
      <c r="AI316" s="2028"/>
      <c r="AJ316" s="2028"/>
      <c r="AK316" s="2028"/>
      <c r="BN316" s="61"/>
    </row>
    <row r="317" spans="2:66" ht="12.75">
      <c r="BN317" s="61"/>
    </row>
    <row r="318" spans="2:66" ht="12.75">
      <c r="B318" s="7" t="s">
        <v>980</v>
      </c>
      <c r="C318" s="58"/>
      <c r="D318" s="58"/>
      <c r="E318" s="58"/>
      <c r="F318" s="58"/>
      <c r="H318" s="2214" t="s">
        <v>2526</v>
      </c>
      <c r="I318" s="2028"/>
      <c r="J318" s="2028"/>
      <c r="K318" s="2028"/>
      <c r="L318" s="2028"/>
      <c r="M318" s="2028"/>
      <c r="N318" s="2028"/>
      <c r="O318" s="2028"/>
      <c r="P318" s="2028"/>
      <c r="Q318" s="2028"/>
      <c r="R318" s="2028"/>
      <c r="T318" s="58" t="s">
        <v>378</v>
      </c>
      <c r="V318" s="58"/>
      <c r="W318" s="58"/>
      <c r="X318" s="58"/>
      <c r="Y318" s="58"/>
      <c r="AA318" s="2214" t="s">
        <v>2543</v>
      </c>
      <c r="AB318" s="2028"/>
      <c r="AC318" s="2028"/>
      <c r="AD318" s="2028"/>
      <c r="AE318" s="2028"/>
      <c r="AF318" s="2028"/>
      <c r="AG318" s="2028"/>
      <c r="AH318" s="2028"/>
      <c r="AI318" s="2028"/>
      <c r="AJ318" s="2028"/>
      <c r="AK318" s="2028"/>
      <c r="BN318" s="61"/>
    </row>
    <row r="319" spans="2:66" ht="12.75">
      <c r="B319" s="58" t="s">
        <v>506</v>
      </c>
      <c r="C319" s="58"/>
      <c r="D319" s="58"/>
      <c r="E319" s="58"/>
      <c r="F319" s="58"/>
      <c r="H319" s="2176" t="s">
        <v>2527</v>
      </c>
      <c r="I319" s="2027"/>
      <c r="J319" s="2027"/>
      <c r="K319" s="2027"/>
      <c r="L319" s="2027"/>
      <c r="M319" s="2027"/>
      <c r="N319" s="2027"/>
      <c r="O319" s="2027"/>
      <c r="P319" s="2027"/>
      <c r="Q319" s="2027"/>
      <c r="R319" s="2027"/>
      <c r="T319" s="58" t="s">
        <v>506</v>
      </c>
      <c r="V319" s="58"/>
      <c r="W319" s="58"/>
      <c r="X319" s="58"/>
      <c r="Y319" s="58"/>
      <c r="AA319" s="2176" t="s">
        <v>2540</v>
      </c>
      <c r="AB319" s="2027"/>
      <c r="AC319" s="2027"/>
      <c r="AD319" s="2027"/>
      <c r="AE319" s="2027"/>
      <c r="AF319" s="2027"/>
      <c r="AG319" s="2027"/>
      <c r="AH319" s="2027"/>
      <c r="AI319" s="2027"/>
      <c r="AJ319" s="2027"/>
      <c r="AK319" s="2027"/>
      <c r="BN319" s="61"/>
    </row>
    <row r="320" spans="2:66" ht="12.75">
      <c r="B320" s="58" t="s">
        <v>507</v>
      </c>
      <c r="C320" s="58"/>
      <c r="D320" s="58"/>
      <c r="E320" s="58"/>
      <c r="F320" s="58"/>
      <c r="H320" s="2176" t="s">
        <v>2528</v>
      </c>
      <c r="I320" s="2027"/>
      <c r="J320" s="2027"/>
      <c r="K320" s="2027"/>
      <c r="L320" s="2027"/>
      <c r="M320" s="2027"/>
      <c r="N320" s="2027"/>
      <c r="O320" s="2027"/>
      <c r="P320" s="2027"/>
      <c r="Q320" s="2027"/>
      <c r="R320" s="2027"/>
      <c r="T320" s="58" t="s">
        <v>79</v>
      </c>
      <c r="V320" s="58"/>
      <c r="W320" s="58"/>
      <c r="X320" s="58"/>
      <c r="Y320" s="58"/>
      <c r="AA320" s="2176" t="s">
        <v>2541</v>
      </c>
      <c r="AB320" s="2027"/>
      <c r="AC320" s="2027"/>
      <c r="AD320" s="2027"/>
      <c r="AE320" s="2027"/>
      <c r="AF320" s="2027"/>
      <c r="AG320" s="2027"/>
      <c r="AH320" s="2027"/>
      <c r="AI320" s="2027"/>
      <c r="AJ320" s="2027"/>
      <c r="AK320" s="2027"/>
      <c r="BN320" s="61"/>
    </row>
    <row r="321" spans="1:66" ht="12.75" customHeight="1">
      <c r="A321" s="39"/>
      <c r="B321" s="58" t="s">
        <v>92</v>
      </c>
      <c r="C321" s="58"/>
      <c r="D321" s="58"/>
      <c r="E321" s="58"/>
      <c r="F321" s="58"/>
      <c r="H321" s="2176" t="s">
        <v>2529</v>
      </c>
      <c r="I321" s="2027"/>
      <c r="J321" s="2027"/>
      <c r="K321" s="2027"/>
      <c r="L321" s="2027"/>
      <c r="M321" s="2027"/>
      <c r="N321" s="2027"/>
      <c r="O321" s="2027"/>
      <c r="P321" s="2027"/>
      <c r="Q321" s="2027"/>
      <c r="R321" s="2027"/>
      <c r="T321" s="58" t="s">
        <v>92</v>
      </c>
      <c r="V321" s="58"/>
      <c r="W321" s="58"/>
      <c r="X321" s="58"/>
      <c r="Y321" s="58"/>
      <c r="AA321" s="2176" t="s">
        <v>2542</v>
      </c>
      <c r="AB321" s="2027"/>
      <c r="AC321" s="2027"/>
      <c r="AD321" s="2027"/>
      <c r="AE321" s="2027"/>
      <c r="AF321" s="2027"/>
      <c r="AG321" s="2027"/>
      <c r="AH321" s="2027"/>
      <c r="AI321" s="2027"/>
      <c r="AJ321" s="2027"/>
      <c r="AK321" s="2027"/>
      <c r="AL321" s="39"/>
      <c r="BN321" s="61"/>
    </row>
    <row r="322" spans="1:66" ht="12.75">
      <c r="A322" s="39"/>
      <c r="B322" s="58" t="s">
        <v>93</v>
      </c>
      <c r="C322" s="58"/>
      <c r="D322" s="58"/>
      <c r="E322" s="58"/>
      <c r="F322" s="58"/>
      <c r="G322" s="58"/>
      <c r="H322" s="2193" t="s">
        <v>2530</v>
      </c>
      <c r="I322" s="2194"/>
      <c r="J322" s="2194"/>
      <c r="K322" s="2194"/>
      <c r="L322" s="2194"/>
      <c r="M322" s="2194"/>
      <c r="N322" s="7" t="s">
        <v>212</v>
      </c>
      <c r="O322" s="7"/>
      <c r="P322" s="2215">
        <v>4</v>
      </c>
      <c r="Q322" s="2215"/>
      <c r="R322" s="2215"/>
      <c r="S322" s="58"/>
      <c r="T322" s="58" t="s">
        <v>93</v>
      </c>
      <c r="V322" s="58"/>
      <c r="W322" s="58"/>
      <c r="X322" s="58"/>
      <c r="Y322" s="58"/>
      <c r="AA322" s="2193" t="s">
        <v>2544</v>
      </c>
      <c r="AB322" s="2194"/>
      <c r="AC322" s="2194"/>
      <c r="AD322" s="2194"/>
      <c r="AE322" s="2194"/>
      <c r="AF322" s="2194"/>
      <c r="AG322" s="7" t="s">
        <v>212</v>
      </c>
      <c r="AH322" s="7"/>
      <c r="AI322" s="2215"/>
      <c r="AJ322" s="2215"/>
      <c r="AK322" s="2215"/>
      <c r="AL322" s="39"/>
      <c r="BN322" s="61"/>
    </row>
    <row r="323" spans="1:66" ht="12.75" customHeight="1">
      <c r="A323" s="39"/>
      <c r="B323" s="58" t="s">
        <v>94</v>
      </c>
      <c r="C323" s="58"/>
      <c r="D323" s="58"/>
      <c r="E323" s="58"/>
      <c r="F323" s="58"/>
      <c r="G323" s="58"/>
      <c r="H323" s="2054"/>
      <c r="I323" s="2054"/>
      <c r="J323" s="2054"/>
      <c r="K323" s="2054"/>
      <c r="L323" s="2054"/>
      <c r="M323" s="2054"/>
      <c r="N323" s="60"/>
      <c r="O323" s="60"/>
      <c r="P323" s="62"/>
      <c r="Q323" s="62"/>
      <c r="R323" s="62"/>
      <c r="S323" s="58"/>
      <c r="T323" s="58" t="s">
        <v>94</v>
      </c>
      <c r="V323" s="58"/>
      <c r="W323" s="58"/>
      <c r="X323" s="58"/>
      <c r="Y323" s="58"/>
      <c r="AA323" s="2054"/>
      <c r="AB323" s="2054"/>
      <c r="AC323" s="2054"/>
      <c r="AD323" s="2054"/>
      <c r="AE323" s="2054"/>
      <c r="AF323" s="2054"/>
      <c r="AG323" s="60"/>
      <c r="AH323" s="60"/>
      <c r="AI323" s="62"/>
      <c r="AJ323" s="62"/>
      <c r="AK323" s="62"/>
      <c r="AL323" s="39"/>
    </row>
    <row r="324" spans="1:66" ht="12.75">
      <c r="A324" s="39"/>
      <c r="B324" s="58" t="s">
        <v>80</v>
      </c>
      <c r="C324" s="58"/>
      <c r="D324" s="58"/>
      <c r="E324" s="58"/>
      <c r="F324" s="58"/>
      <c r="G324" s="58"/>
      <c r="H324" s="2176" t="s">
        <v>2531</v>
      </c>
      <c r="I324" s="2027"/>
      <c r="J324" s="2027"/>
      <c r="K324" s="2027"/>
      <c r="L324" s="2027"/>
      <c r="M324" s="2027"/>
      <c r="N324" s="2028"/>
      <c r="O324" s="2028"/>
      <c r="P324" s="2028"/>
      <c r="Q324" s="2028"/>
      <c r="R324" s="2028"/>
      <c r="S324" s="58"/>
      <c r="T324" s="58" t="s">
        <v>80</v>
      </c>
      <c r="V324" s="58"/>
      <c r="W324" s="58"/>
      <c r="X324" s="58"/>
      <c r="Y324" s="58"/>
      <c r="AA324" s="2176" t="s">
        <v>2545</v>
      </c>
      <c r="AB324" s="2027"/>
      <c r="AC324" s="2027"/>
      <c r="AD324" s="2027"/>
      <c r="AE324" s="2027"/>
      <c r="AF324" s="2027"/>
      <c r="AG324" s="2028"/>
      <c r="AH324" s="2028"/>
      <c r="AI324" s="2028"/>
      <c r="AJ324" s="2028"/>
      <c r="AK324" s="2028"/>
      <c r="AL324" s="39"/>
    </row>
    <row r="325" spans="1:66" ht="12.75">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214" t="s">
        <v>2546</v>
      </c>
      <c r="I326" s="2028"/>
      <c r="J326" s="2028"/>
      <c r="K326" s="2028"/>
      <c r="L326" s="2028"/>
      <c r="M326" s="2028"/>
      <c r="N326" s="2028"/>
      <c r="O326" s="2028"/>
      <c r="P326" s="2028"/>
      <c r="Q326" s="2028"/>
      <c r="R326" s="2028"/>
      <c r="T326" s="58" t="s">
        <v>380</v>
      </c>
      <c r="V326" s="58"/>
      <c r="W326" s="58"/>
      <c r="X326" s="58"/>
      <c r="Y326" s="58"/>
      <c r="AA326" s="2214" t="s">
        <v>628</v>
      </c>
      <c r="AB326" s="2028"/>
      <c r="AC326" s="2028"/>
      <c r="AD326" s="2028"/>
      <c r="AE326" s="2028"/>
      <c r="AF326" s="2028"/>
      <c r="AG326" s="2028"/>
      <c r="AH326" s="2028"/>
      <c r="AI326" s="2028"/>
      <c r="AJ326" s="2028"/>
      <c r="AK326" s="2028"/>
      <c r="AL326" s="39"/>
    </row>
    <row r="327" spans="1:66" ht="12.75">
      <c r="A327" s="39"/>
      <c r="B327" s="58" t="s">
        <v>506</v>
      </c>
      <c r="C327" s="58"/>
      <c r="D327" s="58"/>
      <c r="E327" s="58"/>
      <c r="F327" s="58"/>
      <c r="H327" s="2176" t="s">
        <v>2547</v>
      </c>
      <c r="I327" s="2027"/>
      <c r="J327" s="2027"/>
      <c r="K327" s="2027"/>
      <c r="L327" s="2027"/>
      <c r="M327" s="2027"/>
      <c r="N327" s="2027"/>
      <c r="O327" s="2027"/>
      <c r="P327" s="2027"/>
      <c r="Q327" s="2027"/>
      <c r="R327" s="2027"/>
      <c r="T327" s="58" t="s">
        <v>506</v>
      </c>
      <c r="V327" s="58"/>
      <c r="W327" s="58"/>
      <c r="X327" s="58"/>
      <c r="Y327" s="58"/>
      <c r="AA327" s="2027"/>
      <c r="AB327" s="2027"/>
      <c r="AC327" s="2027"/>
      <c r="AD327" s="2027"/>
      <c r="AE327" s="2027"/>
      <c r="AF327" s="2027"/>
      <c r="AG327" s="2027"/>
      <c r="AH327" s="2027"/>
      <c r="AI327" s="2027"/>
      <c r="AJ327" s="2027"/>
      <c r="AK327" s="2027"/>
      <c r="AL327" s="39"/>
    </row>
    <row r="328" spans="1:66" ht="12.75">
      <c r="A328" s="39"/>
      <c r="B328" s="58" t="s">
        <v>507</v>
      </c>
      <c r="C328" s="58"/>
      <c r="D328" s="58"/>
      <c r="E328" s="58"/>
      <c r="F328" s="58"/>
      <c r="H328" s="2176" t="s">
        <v>2548</v>
      </c>
      <c r="I328" s="2027"/>
      <c r="J328" s="2027"/>
      <c r="K328" s="2027"/>
      <c r="L328" s="2027"/>
      <c r="M328" s="2027"/>
      <c r="N328" s="2027"/>
      <c r="O328" s="2027"/>
      <c r="P328" s="2027"/>
      <c r="Q328" s="2027"/>
      <c r="R328" s="2027"/>
      <c r="T328" s="58" t="s">
        <v>79</v>
      </c>
      <c r="V328" s="58"/>
      <c r="W328" s="58"/>
      <c r="X328" s="58"/>
      <c r="Y328" s="58"/>
      <c r="AA328" s="2027"/>
      <c r="AB328" s="2027"/>
      <c r="AC328" s="2027"/>
      <c r="AD328" s="2027"/>
      <c r="AE328" s="2027"/>
      <c r="AF328" s="2027"/>
      <c r="AG328" s="2027"/>
      <c r="AH328" s="2027"/>
      <c r="AI328" s="2027"/>
      <c r="AJ328" s="2027"/>
      <c r="AK328" s="2027"/>
      <c r="AL328" s="39"/>
    </row>
    <row r="329" spans="1:66" ht="12.75">
      <c r="A329" s="39"/>
      <c r="B329" s="58" t="s">
        <v>92</v>
      </c>
      <c r="C329" s="58"/>
      <c r="D329" s="58"/>
      <c r="E329" s="58"/>
      <c r="F329" s="58"/>
      <c r="H329" s="2176" t="s">
        <v>2546</v>
      </c>
      <c r="I329" s="2027"/>
      <c r="J329" s="2027"/>
      <c r="K329" s="2027"/>
      <c r="L329" s="2027"/>
      <c r="M329" s="2027"/>
      <c r="N329" s="2027"/>
      <c r="O329" s="2027"/>
      <c r="P329" s="2027"/>
      <c r="Q329" s="2027"/>
      <c r="R329" s="2027"/>
      <c r="T329" s="58" t="s">
        <v>92</v>
      </c>
      <c r="V329" s="58"/>
      <c r="W329" s="58"/>
      <c r="X329" s="58"/>
      <c r="Y329" s="58"/>
      <c r="AA329" s="2027"/>
      <c r="AB329" s="2027"/>
      <c r="AC329" s="2027"/>
      <c r="AD329" s="2027"/>
      <c r="AE329" s="2027"/>
      <c r="AF329" s="2027"/>
      <c r="AG329" s="2027"/>
      <c r="AH329" s="2027"/>
      <c r="AI329" s="2027"/>
      <c r="AJ329" s="2027"/>
      <c r="AK329" s="2027"/>
      <c r="AL329" s="39"/>
    </row>
    <row r="330" spans="1:66" ht="12.75" customHeight="1">
      <c r="A330" s="39"/>
      <c r="B330" s="58" t="s">
        <v>93</v>
      </c>
      <c r="C330" s="58"/>
      <c r="D330" s="58"/>
      <c r="E330" s="58"/>
      <c r="F330" s="58"/>
      <c r="G330" s="58"/>
      <c r="H330" s="2193" t="s">
        <v>2549</v>
      </c>
      <c r="I330" s="2194"/>
      <c r="J330" s="2194"/>
      <c r="K330" s="2194"/>
      <c r="L330" s="2194"/>
      <c r="M330" s="2194"/>
      <c r="N330" s="7" t="s">
        <v>212</v>
      </c>
      <c r="O330" s="7"/>
      <c r="P330" s="2215"/>
      <c r="Q330" s="2215"/>
      <c r="R330" s="2215"/>
      <c r="S330" s="58"/>
      <c r="T330" s="58" t="s">
        <v>93</v>
      </c>
      <c r="V330" s="58"/>
      <c r="W330" s="58"/>
      <c r="X330" s="58"/>
      <c r="Y330" s="58"/>
      <c r="AA330" s="2194"/>
      <c r="AB330" s="2194"/>
      <c r="AC330" s="2194"/>
      <c r="AD330" s="2194"/>
      <c r="AE330" s="2194"/>
      <c r="AF330" s="2194"/>
      <c r="AG330" s="7" t="s">
        <v>212</v>
      </c>
      <c r="AH330" s="7"/>
      <c r="AI330" s="2215"/>
      <c r="AJ330" s="2215"/>
      <c r="AK330" s="2215"/>
      <c r="AL330" s="39"/>
    </row>
    <row r="331" spans="1:66" ht="12.75">
      <c r="A331" s="39"/>
      <c r="B331" s="58" t="s">
        <v>94</v>
      </c>
      <c r="C331" s="58"/>
      <c r="D331" s="58"/>
      <c r="E331" s="58"/>
      <c r="F331" s="58"/>
      <c r="G331" s="58"/>
      <c r="H331" s="2054"/>
      <c r="I331" s="2054"/>
      <c r="J331" s="2054"/>
      <c r="K331" s="2054"/>
      <c r="L331" s="2054"/>
      <c r="M331" s="2054"/>
      <c r="N331" s="60"/>
      <c r="O331" s="60"/>
      <c r="P331" s="62"/>
      <c r="Q331" s="62"/>
      <c r="R331" s="62"/>
      <c r="S331" s="58"/>
      <c r="T331" s="58" t="s">
        <v>94</v>
      </c>
      <c r="V331" s="58"/>
      <c r="W331" s="58"/>
      <c r="X331" s="58"/>
      <c r="Y331" s="58"/>
      <c r="AA331" s="2054"/>
      <c r="AB331" s="2054"/>
      <c r="AC331" s="2054"/>
      <c r="AD331" s="2054"/>
      <c r="AE331" s="2054"/>
      <c r="AF331" s="2054"/>
      <c r="AG331" s="60"/>
      <c r="AH331" s="60"/>
      <c r="AI331" s="62"/>
      <c r="AJ331" s="62"/>
      <c r="AK331" s="62"/>
      <c r="AL331" s="39"/>
    </row>
    <row r="332" spans="1:66" ht="12.75">
      <c r="A332" s="39"/>
      <c r="B332" s="58" t="s">
        <v>80</v>
      </c>
      <c r="C332" s="58"/>
      <c r="D332" s="58"/>
      <c r="E332" s="58"/>
      <c r="F332" s="58"/>
      <c r="G332" s="58"/>
      <c r="H332" s="2176" t="s">
        <v>2550</v>
      </c>
      <c r="I332" s="2027"/>
      <c r="J332" s="2027"/>
      <c r="K332" s="2027"/>
      <c r="L332" s="2027"/>
      <c r="M332" s="2027"/>
      <c r="N332" s="2028"/>
      <c r="O332" s="2028"/>
      <c r="P332" s="2028"/>
      <c r="Q332" s="2028"/>
      <c r="R332" s="2028"/>
      <c r="S332" s="58"/>
      <c r="T332" s="58" t="s">
        <v>80</v>
      </c>
      <c r="V332" s="58"/>
      <c r="W332" s="58"/>
      <c r="X332" s="58"/>
      <c r="Y332" s="58"/>
      <c r="AA332" s="2027"/>
      <c r="AB332" s="2027"/>
      <c r="AC332" s="2027"/>
      <c r="AD332" s="2027"/>
      <c r="AE332" s="2027"/>
      <c r="AF332" s="2027"/>
      <c r="AG332" s="2028"/>
      <c r="AH332" s="2028"/>
      <c r="AI332" s="2028"/>
      <c r="AJ332" s="2028"/>
      <c r="AK332" s="2028"/>
      <c r="AL332" s="39"/>
    </row>
    <row r="333" spans="1:66" ht="12.75"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214" t="s">
        <v>2559</v>
      </c>
      <c r="I334" s="2028"/>
      <c r="J334" s="2028"/>
      <c r="K334" s="2028"/>
      <c r="L334" s="2028"/>
      <c r="M334" s="2028"/>
      <c r="N334" s="2028"/>
      <c r="O334" s="2028"/>
      <c r="P334" s="2028"/>
      <c r="Q334" s="2028"/>
      <c r="R334" s="2028"/>
      <c r="T334" s="405" t="s">
        <v>955</v>
      </c>
      <c r="V334" s="58"/>
      <c r="W334" s="58"/>
      <c r="X334" s="58"/>
      <c r="Y334" s="58"/>
      <c r="AA334" s="2214" t="s">
        <v>2486</v>
      </c>
      <c r="AB334" s="2028"/>
      <c r="AC334" s="2028"/>
      <c r="AD334" s="2028"/>
      <c r="AE334" s="2028"/>
      <c r="AF334" s="2028"/>
      <c r="AG334" s="2028"/>
      <c r="AH334" s="2028"/>
      <c r="AI334" s="2028"/>
      <c r="AJ334" s="2028"/>
      <c r="AK334" s="2028"/>
      <c r="AL334" s="39"/>
    </row>
    <row r="335" spans="1:66" ht="12.75" customHeight="1">
      <c r="B335" s="58" t="s">
        <v>506</v>
      </c>
      <c r="C335" s="239"/>
      <c r="D335" s="239"/>
      <c r="E335" s="239"/>
      <c r="F335" s="239"/>
      <c r="G335" s="3"/>
      <c r="H335" s="2176" t="s">
        <v>2535</v>
      </c>
      <c r="I335" s="2027"/>
      <c r="J335" s="2027"/>
      <c r="K335" s="2027"/>
      <c r="L335" s="2027"/>
      <c r="M335" s="2027"/>
      <c r="N335" s="2027"/>
      <c r="O335" s="2027"/>
      <c r="P335" s="2027"/>
      <c r="Q335" s="2027"/>
      <c r="R335" s="2027"/>
      <c r="T335" s="58" t="s">
        <v>506</v>
      </c>
      <c r="V335" s="58"/>
      <c r="W335" s="58"/>
      <c r="X335" s="58"/>
      <c r="Y335" s="58"/>
      <c r="AA335" s="2176" t="s">
        <v>2480</v>
      </c>
      <c r="AB335" s="2027"/>
      <c r="AC335" s="2027"/>
      <c r="AD335" s="2027"/>
      <c r="AE335" s="2027"/>
      <c r="AF335" s="2027"/>
      <c r="AG335" s="2027"/>
      <c r="AH335" s="2027"/>
      <c r="AI335" s="2027"/>
      <c r="AJ335" s="2027"/>
      <c r="AK335" s="2027"/>
      <c r="AL335" s="39"/>
    </row>
    <row r="336" spans="1:66" ht="12.75" customHeight="1">
      <c r="B336" s="58" t="s">
        <v>79</v>
      </c>
      <c r="C336" s="239"/>
      <c r="D336" s="239"/>
      <c r="E336" s="239"/>
      <c r="F336" s="239"/>
      <c r="G336" s="3"/>
      <c r="H336" s="2176" t="s">
        <v>2536</v>
      </c>
      <c r="I336" s="2027"/>
      <c r="J336" s="2027"/>
      <c r="K336" s="2027"/>
      <c r="L336" s="2027"/>
      <c r="M336" s="2027"/>
      <c r="N336" s="2027"/>
      <c r="O336" s="2027"/>
      <c r="P336" s="2027"/>
      <c r="Q336" s="2027"/>
      <c r="R336" s="2027"/>
      <c r="T336" s="58" t="s">
        <v>79</v>
      </c>
      <c r="V336" s="58"/>
      <c r="W336" s="58"/>
      <c r="X336" s="58"/>
      <c r="Y336" s="58"/>
      <c r="AA336" s="2176" t="s">
        <v>2490</v>
      </c>
      <c r="AB336" s="2027"/>
      <c r="AC336" s="2027"/>
      <c r="AD336" s="2027"/>
      <c r="AE336" s="2027"/>
      <c r="AF336" s="2027"/>
      <c r="AG336" s="2027"/>
      <c r="AH336" s="2027"/>
      <c r="AI336" s="2027"/>
      <c r="AJ336" s="2027"/>
      <c r="AK336" s="2027"/>
      <c r="AL336" s="39"/>
    </row>
    <row r="337" spans="1:66" ht="12.75" customHeight="1">
      <c r="A337" s="39"/>
      <c r="B337" s="58" t="s">
        <v>92</v>
      </c>
      <c r="C337" s="239"/>
      <c r="D337" s="239"/>
      <c r="E337" s="239"/>
      <c r="F337" s="239"/>
      <c r="G337" s="239"/>
      <c r="H337" s="2176" t="s">
        <v>2537</v>
      </c>
      <c r="I337" s="2027"/>
      <c r="J337" s="2027"/>
      <c r="K337" s="2027"/>
      <c r="L337" s="2027"/>
      <c r="M337" s="2027"/>
      <c r="N337" s="2027"/>
      <c r="O337" s="2027"/>
      <c r="P337" s="2027"/>
      <c r="Q337" s="2027"/>
      <c r="R337" s="2027"/>
      <c r="T337" s="58" t="s">
        <v>92</v>
      </c>
      <c r="V337" s="58"/>
      <c r="W337" s="58"/>
      <c r="X337" s="58"/>
      <c r="Y337" s="58"/>
      <c r="AA337" s="2176" t="s">
        <v>2532</v>
      </c>
      <c r="AB337" s="2027"/>
      <c r="AC337" s="2027"/>
      <c r="AD337" s="2027"/>
      <c r="AE337" s="2027"/>
      <c r="AF337" s="2027"/>
      <c r="AG337" s="2027"/>
      <c r="AH337" s="2027"/>
      <c r="AI337" s="2027"/>
      <c r="AJ337" s="2027"/>
      <c r="AK337" s="2027"/>
      <c r="AL337" s="39"/>
    </row>
    <row r="338" spans="1:66" ht="12.75" customHeight="1">
      <c r="A338" s="39"/>
      <c r="B338" s="58" t="s">
        <v>93</v>
      </c>
      <c r="C338" s="239"/>
      <c r="D338" s="239"/>
      <c r="E338" s="239"/>
      <c r="F338" s="239"/>
      <c r="G338" s="239"/>
      <c r="H338" s="2193" t="s">
        <v>2538</v>
      </c>
      <c r="I338" s="2194"/>
      <c r="J338" s="2194"/>
      <c r="K338" s="2194"/>
      <c r="L338" s="2194"/>
      <c r="M338" s="2194"/>
      <c r="N338" s="7" t="s">
        <v>212</v>
      </c>
      <c r="O338" s="7"/>
      <c r="P338" s="2215"/>
      <c r="Q338" s="2215"/>
      <c r="R338" s="2215"/>
      <c r="S338" s="58"/>
      <c r="T338" s="58" t="s">
        <v>93</v>
      </c>
      <c r="V338" s="58"/>
      <c r="W338" s="58"/>
      <c r="X338" s="58"/>
      <c r="Y338" s="58"/>
      <c r="AA338" s="2193" t="s">
        <v>2533</v>
      </c>
      <c r="AB338" s="2194"/>
      <c r="AC338" s="2194"/>
      <c r="AD338" s="2194"/>
      <c r="AE338" s="2194"/>
      <c r="AF338" s="2194"/>
      <c r="AG338" s="7" t="s">
        <v>212</v>
      </c>
      <c r="AH338" s="7"/>
      <c r="AI338" s="2215"/>
      <c r="AJ338" s="2215"/>
      <c r="AK338" s="2215"/>
      <c r="AL338" s="39"/>
    </row>
    <row r="339" spans="1:66" ht="12.75">
      <c r="A339" s="39"/>
      <c r="B339" s="58" t="s">
        <v>94</v>
      </c>
      <c r="C339" s="239"/>
      <c r="D339" s="239"/>
      <c r="E339" s="239"/>
      <c r="F339" s="239"/>
      <c r="G339" s="239"/>
      <c r="H339" s="2054"/>
      <c r="I339" s="2054"/>
      <c r="J339" s="2054"/>
      <c r="K339" s="2054"/>
      <c r="L339" s="2054"/>
      <c r="M339" s="2054"/>
      <c r="N339" s="60"/>
      <c r="O339" s="60"/>
      <c r="P339" s="62"/>
      <c r="Q339" s="62"/>
      <c r="R339" s="62"/>
      <c r="S339" s="58"/>
      <c r="T339" s="58" t="s">
        <v>94</v>
      </c>
      <c r="V339" s="58"/>
      <c r="W339" s="58"/>
      <c r="X339" s="58"/>
      <c r="Y339" s="58"/>
      <c r="AA339" s="2054"/>
      <c r="AB339" s="2054"/>
      <c r="AC339" s="2054"/>
      <c r="AD339" s="2054"/>
      <c r="AE339" s="2054"/>
      <c r="AF339" s="2054"/>
      <c r="AG339" s="60"/>
      <c r="AH339" s="60"/>
      <c r="AI339" s="62"/>
      <c r="AJ339" s="62"/>
      <c r="AK339" s="62"/>
      <c r="AL339" s="39"/>
    </row>
    <row r="340" spans="1:66" ht="12.75">
      <c r="A340" s="39"/>
      <c r="B340" s="58" t="s">
        <v>80</v>
      </c>
      <c r="C340" s="236"/>
      <c r="D340" s="236"/>
      <c r="E340" s="236"/>
      <c r="F340" s="236"/>
      <c r="G340" s="236"/>
      <c r="H340" s="2176" t="s">
        <v>2539</v>
      </c>
      <c r="I340" s="2027"/>
      <c r="J340" s="2027"/>
      <c r="K340" s="2027"/>
      <c r="L340" s="2027"/>
      <c r="M340" s="2027"/>
      <c r="N340" s="2028"/>
      <c r="O340" s="2028"/>
      <c r="P340" s="2028"/>
      <c r="Q340" s="2028"/>
      <c r="R340" s="2028"/>
      <c r="S340" s="58"/>
      <c r="T340" s="58" t="s">
        <v>80</v>
      </c>
      <c r="V340" s="58"/>
      <c r="W340" s="58"/>
      <c r="X340" s="58"/>
      <c r="Y340" s="58"/>
      <c r="AA340" s="2176" t="s">
        <v>2534</v>
      </c>
      <c r="AB340" s="2027"/>
      <c r="AC340" s="2027"/>
      <c r="AD340" s="2027"/>
      <c r="AE340" s="2027"/>
      <c r="AF340" s="2027"/>
      <c r="AG340" s="2028"/>
      <c r="AH340" s="2028"/>
      <c r="AI340" s="2028"/>
      <c r="AJ340" s="2028"/>
      <c r="AK340" s="2028"/>
      <c r="AL340" s="39"/>
    </row>
    <row r="341" spans="1:66" ht="12.75"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2.75">
      <c r="A342" s="3"/>
      <c r="B342" s="239"/>
      <c r="C342" s="406"/>
      <c r="D342" s="406"/>
      <c r="E342" s="406"/>
      <c r="F342" s="406"/>
      <c r="G342" s="88"/>
      <c r="H342" s="88"/>
      <c r="I342" s="405" t="s">
        <v>956</v>
      </c>
      <c r="P342" s="2214" t="s">
        <v>628</v>
      </c>
      <c r="Q342" s="2028"/>
      <c r="R342" s="2028"/>
      <c r="S342" s="2028"/>
      <c r="T342" s="2028"/>
      <c r="U342" s="2028"/>
      <c r="V342" s="2028"/>
      <c r="W342" s="2028"/>
      <c r="X342" s="2028"/>
      <c r="Y342" s="2028"/>
      <c r="Z342" s="2028"/>
      <c r="AA342" s="2028"/>
      <c r="AB342" s="2028"/>
      <c r="AC342" s="2028"/>
      <c r="AD342" s="2028"/>
      <c r="AE342" s="2028"/>
      <c r="AF342" s="88"/>
      <c r="AG342" s="88"/>
      <c r="AH342" s="88"/>
      <c r="AI342" s="88"/>
      <c r="AJ342" s="88"/>
      <c r="AK342" s="88"/>
      <c r="AL342" s="39"/>
      <c r="BN342" s="12" t="s">
        <v>628</v>
      </c>
    </row>
    <row r="343" spans="1:66" ht="12.75">
      <c r="A343" s="3"/>
      <c r="B343" s="60"/>
      <c r="C343" s="60"/>
      <c r="D343" s="60"/>
      <c r="E343" s="60"/>
      <c r="F343" s="60"/>
      <c r="G343" s="3"/>
      <c r="H343" s="88"/>
      <c r="I343" s="7" t="s">
        <v>506</v>
      </c>
      <c r="P343" s="2027"/>
      <c r="Q343" s="2027"/>
      <c r="R343" s="2027"/>
      <c r="S343" s="2027"/>
      <c r="T343" s="2027"/>
      <c r="U343" s="2027"/>
      <c r="V343" s="2027"/>
      <c r="W343" s="2027"/>
      <c r="X343" s="2027"/>
      <c r="Y343" s="2027"/>
      <c r="Z343" s="2027"/>
      <c r="AA343" s="2027"/>
      <c r="AB343" s="2027"/>
      <c r="AC343" s="2027"/>
      <c r="AD343" s="2027"/>
      <c r="AE343" s="2027"/>
      <c r="AF343" s="88"/>
      <c r="AG343" s="88"/>
      <c r="AH343" s="88"/>
      <c r="AI343" s="88"/>
      <c r="AJ343" s="88"/>
      <c r="AK343" s="88"/>
      <c r="AL343" s="39"/>
      <c r="BN343" s="12" t="s">
        <v>708</v>
      </c>
    </row>
    <row r="344" spans="1:66" ht="12.75">
      <c r="A344" s="3"/>
      <c r="B344" s="60"/>
      <c r="C344" s="60"/>
      <c r="D344" s="60"/>
      <c r="E344" s="60"/>
      <c r="F344" s="60"/>
      <c r="G344" s="3"/>
      <c r="H344" s="88"/>
      <c r="I344" s="7" t="s">
        <v>79</v>
      </c>
      <c r="P344" s="2027"/>
      <c r="Q344" s="2027"/>
      <c r="R344" s="2027"/>
      <c r="S344" s="2027"/>
      <c r="T344" s="2027"/>
      <c r="U344" s="2027"/>
      <c r="V344" s="2027"/>
      <c r="W344" s="2027"/>
      <c r="X344" s="2027"/>
      <c r="Y344" s="2027"/>
      <c r="Z344" s="2027"/>
      <c r="AA344" s="2027"/>
      <c r="AB344" s="2027"/>
      <c r="AC344" s="2027"/>
      <c r="AD344" s="2027"/>
      <c r="AE344" s="2027"/>
      <c r="AF344" s="88"/>
      <c r="AG344" s="88"/>
      <c r="AH344" s="88"/>
      <c r="AI344" s="88"/>
      <c r="AJ344" s="88"/>
      <c r="AK344" s="88"/>
      <c r="AL344" s="39"/>
      <c r="BN344" s="12" t="s">
        <v>580</v>
      </c>
    </row>
    <row r="345" spans="1:66" ht="12.75">
      <c r="A345" s="3"/>
      <c r="B345" s="60"/>
      <c r="C345" s="60"/>
      <c r="D345" s="60"/>
      <c r="E345" s="60"/>
      <c r="F345" s="60"/>
      <c r="G345" s="60"/>
      <c r="H345" s="88"/>
      <c r="I345" s="7" t="s">
        <v>92</v>
      </c>
      <c r="P345" s="2027"/>
      <c r="Q345" s="2027"/>
      <c r="R345" s="2027"/>
      <c r="S345" s="2027"/>
      <c r="T345" s="2027"/>
      <c r="U345" s="2027"/>
      <c r="V345" s="2027"/>
      <c r="W345" s="2027"/>
      <c r="X345" s="2027"/>
      <c r="Y345" s="2027"/>
      <c r="Z345" s="2027"/>
      <c r="AA345" s="2027"/>
      <c r="AB345" s="2027"/>
      <c r="AC345" s="2027"/>
      <c r="AD345" s="2027"/>
      <c r="AE345" s="2027"/>
      <c r="AF345" s="88"/>
      <c r="AG345" s="88"/>
      <c r="AH345" s="88"/>
      <c r="AI345" s="88"/>
      <c r="AJ345" s="88"/>
      <c r="AK345" s="88"/>
      <c r="AL345" s="39"/>
    </row>
    <row r="346" spans="1:66" ht="12.75">
      <c r="A346" s="3"/>
      <c r="B346" s="60"/>
      <c r="C346" s="60"/>
      <c r="D346" s="60"/>
      <c r="E346" s="60"/>
      <c r="F346" s="60"/>
      <c r="G346" s="60"/>
      <c r="H346" s="465"/>
      <c r="I346" s="7" t="s">
        <v>93</v>
      </c>
      <c r="P346" s="2054"/>
      <c r="Q346" s="2054"/>
      <c r="R346" s="2054"/>
      <c r="S346" s="2054"/>
      <c r="T346" s="2054"/>
      <c r="U346" s="2054"/>
      <c r="V346" s="2054"/>
      <c r="W346" s="2054"/>
      <c r="X346" s="2054"/>
      <c r="Y346" s="2054"/>
      <c r="Z346" s="2054"/>
      <c r="AA346" s="7" t="s">
        <v>212</v>
      </c>
      <c r="AB346" s="7"/>
      <c r="AC346" s="2025"/>
      <c r="AD346" s="2025"/>
      <c r="AE346" s="2025"/>
      <c r="AF346" s="465"/>
      <c r="AG346" s="60"/>
      <c r="AH346" s="60"/>
      <c r="AI346" s="406"/>
      <c r="AJ346" s="406"/>
      <c r="AK346" s="406"/>
      <c r="AL346" s="39"/>
    </row>
    <row r="347" spans="1:66" ht="12.75" customHeight="1">
      <c r="A347" s="3"/>
      <c r="B347" s="60"/>
      <c r="C347" s="60"/>
      <c r="D347" s="60"/>
      <c r="E347" s="60"/>
      <c r="F347" s="60"/>
      <c r="G347" s="60"/>
      <c r="H347" s="465"/>
      <c r="I347" s="7" t="s">
        <v>94</v>
      </c>
      <c r="P347" s="2054"/>
      <c r="Q347" s="2054"/>
      <c r="R347" s="2054"/>
      <c r="S347" s="2054"/>
      <c r="T347" s="2054"/>
      <c r="U347" s="2054"/>
      <c r="V347" s="2054"/>
      <c r="W347" s="2054"/>
      <c r="X347" s="2054"/>
      <c r="Y347" s="2054"/>
      <c r="Z347" s="2054"/>
      <c r="AF347" s="465"/>
      <c r="AG347" s="60"/>
      <c r="AH347" s="60"/>
      <c r="AI347" s="62"/>
      <c r="AJ347" s="62"/>
      <c r="AK347" s="62"/>
      <c r="AL347" s="39"/>
    </row>
    <row r="348" spans="1:66" ht="12.75">
      <c r="A348" s="3"/>
      <c r="B348" s="60"/>
      <c r="C348" s="406"/>
      <c r="D348" s="406"/>
      <c r="E348" s="406"/>
      <c r="F348" s="406"/>
      <c r="G348" s="406"/>
      <c r="H348" s="88"/>
      <c r="I348" s="7" t="s">
        <v>80</v>
      </c>
      <c r="P348" s="2028"/>
      <c r="Q348" s="2028"/>
      <c r="R348" s="2028"/>
      <c r="S348" s="2028"/>
      <c r="T348" s="2028"/>
      <c r="U348" s="2028"/>
      <c r="V348" s="2028"/>
      <c r="W348" s="2028"/>
      <c r="X348" s="2028"/>
      <c r="Y348" s="2028"/>
      <c r="Z348" s="2028"/>
      <c r="AA348" s="2028"/>
      <c r="AB348" s="2028"/>
      <c r="AC348" s="2028"/>
      <c r="AD348" s="2028"/>
      <c r="AE348" s="202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075" t="s">
        <v>577</v>
      </c>
      <c r="B350" s="2075"/>
      <c r="C350" s="2075"/>
      <c r="D350" s="2075"/>
      <c r="E350" s="2075"/>
      <c r="F350" s="2075"/>
      <c r="G350" s="2075"/>
      <c r="H350" s="2075"/>
      <c r="I350" s="2075"/>
      <c r="J350" s="2075"/>
      <c r="K350" s="2075"/>
      <c r="L350" s="2075"/>
      <c r="M350" s="2075"/>
      <c r="N350" s="2075"/>
      <c r="O350" s="2075"/>
      <c r="P350" s="2075"/>
      <c r="Q350" s="2075"/>
      <c r="R350" s="2075"/>
      <c r="S350" s="2075"/>
      <c r="T350" s="2075"/>
      <c r="U350" s="2075"/>
      <c r="V350" s="2075"/>
      <c r="W350" s="2075"/>
      <c r="X350" s="2075"/>
      <c r="Y350" s="2075"/>
      <c r="Z350" s="2075"/>
      <c r="AA350" s="2075"/>
      <c r="AB350" s="2075"/>
      <c r="AC350" s="2075"/>
      <c r="AD350" s="2075"/>
      <c r="AE350" s="2075"/>
      <c r="AF350" s="2075"/>
      <c r="AG350" s="2075"/>
      <c r="AH350" s="2075"/>
      <c r="AI350" s="2075"/>
      <c r="AJ350" s="2075"/>
      <c r="AK350" s="2075"/>
      <c r="AL350" s="2075"/>
      <c r="AM350" s="144"/>
      <c r="AN350" s="144"/>
      <c r="AO350" s="144"/>
      <c r="AP350" s="144"/>
      <c r="AQ350" s="144"/>
      <c r="AR350" s="144"/>
      <c r="AS350" s="144"/>
      <c r="AT350" s="144"/>
      <c r="AU350" s="144"/>
      <c r="AV350" s="144"/>
      <c r="AW350" s="144"/>
      <c r="AX350" s="144"/>
      <c r="AY350" s="144"/>
    </row>
    <row r="351" spans="1:66" ht="13.5" thickBot="1">
      <c r="A351" s="2076"/>
      <c r="B351" s="2076"/>
      <c r="C351" s="2076"/>
      <c r="D351" s="2076"/>
      <c r="E351" s="2076"/>
      <c r="F351" s="2076"/>
      <c r="G351" s="2076"/>
      <c r="H351" s="2076"/>
      <c r="I351" s="2076"/>
      <c r="J351" s="2076"/>
      <c r="K351" s="2076"/>
      <c r="L351" s="2076"/>
      <c r="M351" s="2076"/>
      <c r="N351" s="2076"/>
      <c r="O351" s="2076"/>
      <c r="P351" s="2076"/>
      <c r="Q351" s="2076"/>
      <c r="R351" s="2076"/>
      <c r="S351" s="2076"/>
      <c r="T351" s="2076"/>
      <c r="U351" s="2076"/>
      <c r="V351" s="2076"/>
      <c r="W351" s="2076"/>
      <c r="X351" s="2076"/>
      <c r="Y351" s="2076"/>
      <c r="Z351" s="2076"/>
      <c r="AA351" s="2076"/>
      <c r="AB351" s="2076"/>
      <c r="AC351" s="2076"/>
      <c r="AD351" s="2076"/>
      <c r="AE351" s="2076"/>
      <c r="AF351" s="2076"/>
      <c r="AG351" s="2076"/>
      <c r="AH351" s="2076"/>
      <c r="AI351" s="2076"/>
      <c r="AJ351" s="2076"/>
      <c r="AK351" s="2076"/>
      <c r="AL351" s="2076"/>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1" t="s">
        <v>580</v>
      </c>
      <c r="N354" s="2051"/>
      <c r="P354" s="12" t="s">
        <v>2017</v>
      </c>
      <c r="AJ354" s="2051" t="s">
        <v>708</v>
      </c>
      <c r="AK354" s="2051"/>
    </row>
    <row r="355" spans="1:37" ht="12.75" customHeight="1">
      <c r="D355" s="58" t="s">
        <v>2006</v>
      </c>
      <c r="M355" s="2051" t="s">
        <v>628</v>
      </c>
      <c r="N355" s="2051"/>
      <c r="P355" s="58" t="s">
        <v>2232</v>
      </c>
      <c r="AJ355" s="2386" t="s">
        <v>628</v>
      </c>
      <c r="AK355" s="2124"/>
    </row>
    <row r="356" spans="1:37" ht="12.75" customHeight="1">
      <c r="D356" s="12" t="s">
        <v>749</v>
      </c>
      <c r="M356" s="2051" t="s">
        <v>628</v>
      </c>
      <c r="N356" s="2051"/>
      <c r="P356" s="719" t="s">
        <v>2016</v>
      </c>
      <c r="AJ356" s="2051" t="s">
        <v>628</v>
      </c>
      <c r="AK356" s="2051"/>
    </row>
    <row r="357" spans="1:37" ht="12.75" customHeight="1">
      <c r="D357" s="12" t="s">
        <v>750</v>
      </c>
      <c r="M357" s="2051" t="s">
        <v>628</v>
      </c>
      <c r="N357" s="205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1" t="s">
        <v>628</v>
      </c>
      <c r="O362" s="2051"/>
      <c r="P362" s="69"/>
      <c r="Q362" s="69"/>
      <c r="R362" s="69"/>
      <c r="S362" s="69"/>
      <c r="T362" s="69"/>
      <c r="U362" s="69"/>
      <c r="V362" s="69"/>
      <c r="W362" s="69"/>
      <c r="X362" s="69"/>
      <c r="Y362" s="70"/>
      <c r="Z362" s="70"/>
      <c r="AC362" s="69"/>
      <c r="AD362" s="69"/>
      <c r="AE362" s="69"/>
    </row>
    <row r="363" spans="1:37" ht="12.75" customHeight="1">
      <c r="E363" s="12" t="s">
        <v>383</v>
      </c>
      <c r="Y363" s="2051" t="s">
        <v>628</v>
      </c>
      <c r="Z363" s="2051"/>
    </row>
    <row r="364" spans="1:37" ht="12.75" customHeight="1">
      <c r="D364" s="7" t="s">
        <v>1060</v>
      </c>
      <c r="Q364" s="2028" t="s">
        <v>628</v>
      </c>
      <c r="R364" s="2028"/>
      <c r="S364" s="2028"/>
      <c r="T364" s="2028"/>
      <c r="U364" s="2028"/>
      <c r="V364" s="2028"/>
      <c r="W364" s="2028"/>
      <c r="X364" s="2028"/>
      <c r="Y364" s="2028"/>
      <c r="Z364" s="2028"/>
      <c r="AA364" s="2028"/>
      <c r="AB364" s="2028"/>
      <c r="AC364" s="2028"/>
      <c r="AD364" s="2028"/>
      <c r="AE364" s="2028"/>
      <c r="AF364" s="2028"/>
      <c r="AG364" s="202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1" t="s">
        <v>628</v>
      </c>
      <c r="K366" s="2051"/>
      <c r="L366" s="69"/>
      <c r="M366" s="69"/>
      <c r="N366" s="69"/>
      <c r="O366" s="69"/>
      <c r="P366" s="69"/>
      <c r="Q366" s="69"/>
      <c r="R366" s="69"/>
      <c r="S366" s="69"/>
      <c r="T366" s="69"/>
      <c r="U366" s="69"/>
      <c r="V366" s="69"/>
      <c r="W366" s="69"/>
      <c r="X366" s="69"/>
      <c r="Y366" s="69"/>
      <c r="Z366" s="69"/>
      <c r="AC366" s="69"/>
      <c r="AD366" s="69"/>
      <c r="AE366" s="69"/>
    </row>
    <row r="367" spans="1:37" ht="12.75" customHeight="1">
      <c r="E367" s="2382" t="s">
        <v>751</v>
      </c>
      <c r="F367" s="2382"/>
      <c r="G367" s="2382"/>
      <c r="H367" s="2382"/>
      <c r="I367" s="2382"/>
      <c r="J367" s="2382"/>
      <c r="K367" s="2382"/>
      <c r="L367" s="2382"/>
      <c r="M367" s="2382"/>
      <c r="N367" s="2382"/>
      <c r="O367" s="2382"/>
      <c r="P367" s="2382"/>
      <c r="Q367" s="2382"/>
      <c r="R367" s="2382"/>
      <c r="S367" s="2382"/>
      <c r="T367" s="2382"/>
      <c r="U367" s="2382"/>
      <c r="V367" s="2382"/>
      <c r="W367" s="2382"/>
      <c r="X367" s="2382"/>
      <c r="Y367" s="2382"/>
      <c r="Z367" s="2382"/>
      <c r="AA367" s="2382"/>
      <c r="AB367" s="2382"/>
      <c r="AC367" s="2382"/>
      <c r="AD367" s="2382"/>
      <c r="AE367" s="2382"/>
      <c r="AF367" s="2382"/>
      <c r="AG367" s="2382"/>
      <c r="AH367" s="2382"/>
    </row>
    <row r="368" spans="1:37" ht="12.75" customHeight="1">
      <c r="E368" s="2382"/>
      <c r="F368" s="2382"/>
      <c r="G368" s="2382"/>
      <c r="H368" s="2382"/>
      <c r="I368" s="2382"/>
      <c r="J368" s="2382"/>
      <c r="K368" s="2382"/>
      <c r="L368" s="2382"/>
      <c r="M368" s="2382"/>
      <c r="N368" s="2382"/>
      <c r="O368" s="2382"/>
      <c r="P368" s="2382"/>
      <c r="Q368" s="2382"/>
      <c r="R368" s="2382"/>
      <c r="S368" s="2382"/>
      <c r="T368" s="2382"/>
      <c r="U368" s="2382"/>
      <c r="V368" s="2382"/>
      <c r="W368" s="2382"/>
      <c r="X368" s="2382"/>
      <c r="Y368" s="2382"/>
      <c r="Z368" s="2382"/>
      <c r="AA368" s="2382"/>
      <c r="AB368" s="2382"/>
      <c r="AC368" s="2382"/>
      <c r="AD368" s="2382"/>
      <c r="AE368" s="2382"/>
      <c r="AF368" s="2382"/>
      <c r="AG368" s="2382"/>
      <c r="AH368" s="2382"/>
    </row>
    <row r="369" spans="1:36" ht="12.75" customHeight="1">
      <c r="E369" s="7" t="s">
        <v>481</v>
      </c>
      <c r="F369" s="7"/>
      <c r="G369" s="7"/>
      <c r="H369" s="7"/>
      <c r="I369" s="7"/>
      <c r="J369" s="7"/>
      <c r="K369" s="7"/>
      <c r="L369" s="7"/>
      <c r="N369" s="2053"/>
      <c r="O369" s="2053"/>
      <c r="P369" s="2053"/>
      <c r="Q369" s="2053"/>
      <c r="R369" s="7"/>
      <c r="U369" s="7" t="s">
        <v>482</v>
      </c>
      <c r="V369" s="7"/>
      <c r="W369" s="7"/>
      <c r="X369" s="7"/>
      <c r="Y369" s="7"/>
      <c r="Z369" s="7"/>
      <c r="AA369" s="7"/>
      <c r="AB369" s="7"/>
      <c r="AC369" s="2053"/>
      <c r="AD369" s="2053"/>
      <c r="AE369" s="2053"/>
      <c r="AF369" s="2053"/>
    </row>
    <row r="370" spans="1:36" ht="12.75" customHeight="1">
      <c r="E370" s="7" t="s">
        <v>483</v>
      </c>
      <c r="F370" s="7"/>
      <c r="G370" s="7"/>
      <c r="H370" s="7"/>
      <c r="I370" s="7"/>
      <c r="J370" s="7"/>
      <c r="K370" s="7"/>
      <c r="L370" s="7"/>
      <c r="N370" s="2053"/>
      <c r="O370" s="2053"/>
      <c r="P370" s="2053"/>
      <c r="Q370" s="2053"/>
      <c r="R370" s="7"/>
      <c r="U370" s="7" t="s">
        <v>0</v>
      </c>
      <c r="V370" s="7"/>
      <c r="W370" s="7"/>
      <c r="X370" s="7"/>
      <c r="Y370" s="7"/>
      <c r="Z370" s="7"/>
      <c r="AA370" s="7"/>
      <c r="AB370" s="7"/>
      <c r="AC370" s="2053"/>
      <c r="AD370" s="2053"/>
      <c r="AE370" s="2053"/>
      <c r="AF370" s="2053"/>
    </row>
    <row r="371" spans="1:36" ht="12.75" customHeight="1">
      <c r="E371" s="7" t="s">
        <v>1</v>
      </c>
      <c r="F371" s="7"/>
      <c r="G371" s="7"/>
      <c r="H371" s="7"/>
      <c r="I371" s="7"/>
      <c r="J371" s="7"/>
      <c r="K371" s="7"/>
      <c r="L371" s="7"/>
      <c r="N371" s="2053"/>
      <c r="O371" s="2053"/>
      <c r="P371" s="2053"/>
      <c r="Q371" s="2053"/>
      <c r="R371" s="7"/>
      <c r="V371" s="7"/>
      <c r="W371" s="7"/>
      <c r="X371" s="7"/>
      <c r="Y371" s="7"/>
      <c r="Z371" s="7"/>
      <c r="AA371" s="7"/>
      <c r="AB371" s="7"/>
    </row>
    <row r="372" spans="1:36" ht="12.75" customHeight="1">
      <c r="E372" s="7" t="s">
        <v>2</v>
      </c>
      <c r="F372" s="7"/>
      <c r="G372" s="7"/>
      <c r="H372" s="7"/>
      <c r="I372" s="7"/>
      <c r="J372" s="7"/>
      <c r="K372" s="7"/>
      <c r="L372" s="7"/>
      <c r="N372" s="2055"/>
      <c r="O372" s="2055"/>
      <c r="P372" s="2055"/>
      <c r="Q372" s="2055"/>
      <c r="R372" s="2055"/>
      <c r="S372" s="2055"/>
      <c r="T372" s="2055"/>
      <c r="U372" s="2055"/>
      <c r="V372" s="2055"/>
      <c r="W372" s="2055"/>
      <c r="X372" s="2055"/>
      <c r="Y372" s="2055"/>
      <c r="Z372" s="2055"/>
      <c r="AA372" s="2055"/>
      <c r="AB372" s="2055"/>
      <c r="AC372" s="2055"/>
      <c r="AD372" s="2055"/>
      <c r="AE372" s="2055"/>
      <c r="AF372" s="2055"/>
    </row>
    <row r="373" spans="1:36" ht="12.75" customHeight="1">
      <c r="E373" s="7"/>
      <c r="F373" s="7"/>
      <c r="G373" s="7"/>
      <c r="H373" s="7"/>
      <c r="I373" s="7"/>
      <c r="J373" s="7"/>
      <c r="K373" s="7"/>
      <c r="L373" s="7"/>
      <c r="N373" s="2056"/>
      <c r="O373" s="2056"/>
      <c r="P373" s="2056"/>
      <c r="Q373" s="2056"/>
      <c r="R373" s="2056"/>
      <c r="S373" s="2056"/>
      <c r="T373" s="2056"/>
      <c r="U373" s="2056"/>
      <c r="V373" s="2056"/>
      <c r="W373" s="2056"/>
      <c r="X373" s="2056"/>
      <c r="Y373" s="2056"/>
      <c r="Z373" s="2056"/>
      <c r="AA373" s="2056"/>
      <c r="AB373" s="2056"/>
      <c r="AC373" s="2056"/>
      <c r="AD373" s="2056"/>
      <c r="AE373" s="2056"/>
      <c r="AF373" s="2056"/>
    </row>
    <row r="374" spans="1:36" ht="12.75" customHeight="1">
      <c r="C374" s="915"/>
      <c r="E374" s="7"/>
      <c r="F374" s="7"/>
      <c r="G374" s="7"/>
      <c r="H374" s="7"/>
      <c r="I374" s="7"/>
      <c r="J374" s="7"/>
      <c r="K374" s="7"/>
      <c r="L374" s="7"/>
    </row>
    <row r="375" spans="1:36" ht="12.75" customHeight="1">
      <c r="D375" s="50" t="s">
        <v>1055</v>
      </c>
      <c r="E375" s="50"/>
      <c r="F375" s="7"/>
      <c r="G375" s="7"/>
      <c r="H375" s="7"/>
      <c r="I375" s="7"/>
      <c r="J375" s="7"/>
      <c r="K375" s="7"/>
      <c r="L375" s="7"/>
    </row>
    <row r="376" spans="1:36" ht="12.75" customHeight="1">
      <c r="E376" s="7" t="s">
        <v>1057</v>
      </c>
      <c r="F376" s="7"/>
      <c r="G376" s="7"/>
      <c r="H376" s="7"/>
      <c r="I376" s="7"/>
      <c r="J376" s="7"/>
      <c r="K376" s="7"/>
      <c r="L376" s="7"/>
      <c r="N376" s="25" t="s">
        <v>315</v>
      </c>
      <c r="P376" s="25"/>
      <c r="Q376" s="25" t="s">
        <v>316</v>
      </c>
      <c r="S376" s="2077"/>
      <c r="T376" s="2077"/>
      <c r="U376" s="4" t="s">
        <v>317</v>
      </c>
      <c r="V376" s="2077"/>
      <c r="W376" s="2077"/>
      <c r="Y376" s="25" t="s">
        <v>315</v>
      </c>
      <c r="AA376" s="25"/>
      <c r="AB376" s="25" t="s">
        <v>316</v>
      </c>
      <c r="AD376" s="2077"/>
      <c r="AE376" s="2077"/>
      <c r="AF376" s="4" t="s">
        <v>317</v>
      </c>
      <c r="AG376" s="2077"/>
      <c r="AH376" s="2077"/>
    </row>
    <row r="377" spans="1:36" ht="12.75" customHeight="1">
      <c r="E377" s="7" t="s">
        <v>1091</v>
      </c>
      <c r="F377" s="7"/>
      <c r="G377" s="7"/>
      <c r="H377" s="7"/>
      <c r="I377" s="7"/>
      <c r="J377" s="7"/>
      <c r="K377" s="7"/>
      <c r="L377" s="7"/>
      <c r="N377" s="2077"/>
      <c r="O377" s="2077"/>
      <c r="P377" s="2077"/>
    </row>
    <row r="378" spans="1:36" ht="12.75" customHeight="1">
      <c r="E378" s="382" t="s">
        <v>1092</v>
      </c>
      <c r="F378" s="7"/>
      <c r="G378" s="7"/>
      <c r="H378" s="7"/>
      <c r="I378" s="7"/>
      <c r="J378" s="7"/>
      <c r="K378" s="7"/>
      <c r="L378" s="7"/>
      <c r="AG378" s="2192" t="s">
        <v>628</v>
      </c>
      <c r="AH378" s="2192"/>
    </row>
    <row r="379" spans="1:36" ht="12.75" customHeight="1">
      <c r="E379" s="7"/>
      <c r="F379" s="7"/>
      <c r="G379" s="7" t="s">
        <v>1113</v>
      </c>
      <c r="H379" s="7"/>
      <c r="I379" s="7"/>
      <c r="J379" s="7"/>
      <c r="K379" s="7"/>
      <c r="L379" s="7"/>
      <c r="AG379" s="2192" t="s">
        <v>628</v>
      </c>
      <c r="AH379" s="2192"/>
    </row>
    <row r="380" spans="1:36" ht="12.75" customHeight="1">
      <c r="E380" s="7"/>
      <c r="F380" s="7"/>
      <c r="G380" s="509" t="s">
        <v>1093</v>
      </c>
      <c r="H380" s="7"/>
      <c r="I380" s="7"/>
      <c r="J380" s="7"/>
      <c r="K380" s="7"/>
      <c r="L380" s="7"/>
      <c r="V380" s="2051" t="s">
        <v>628</v>
      </c>
      <c r="W380" s="2051"/>
      <c r="Y380" s="35" t="s">
        <v>1062</v>
      </c>
    </row>
    <row r="381" spans="1:36" ht="12.75" customHeight="1">
      <c r="E381" s="7" t="s">
        <v>1063</v>
      </c>
      <c r="F381" s="7"/>
      <c r="G381" s="7"/>
      <c r="H381" s="7"/>
      <c r="I381" s="7"/>
      <c r="J381" s="7"/>
      <c r="K381" s="7"/>
      <c r="L381" s="7"/>
      <c r="V381" s="2051" t="s">
        <v>628</v>
      </c>
      <c r="W381" s="2051"/>
      <c r="Y381" s="7" t="s">
        <v>1064</v>
      </c>
    </row>
    <row r="382" spans="1:36" ht="12.75" customHeight="1"/>
    <row r="383" spans="1:36" ht="12.75" customHeight="1">
      <c r="A383" s="50" t="s">
        <v>82</v>
      </c>
      <c r="B383" s="50"/>
    </row>
    <row r="384" spans="1:36" ht="12.75" customHeight="1">
      <c r="D384" s="12" t="s">
        <v>451</v>
      </c>
      <c r="J384" s="2028" t="s">
        <v>2640</v>
      </c>
      <c r="K384" s="2028"/>
      <c r="L384" s="2028"/>
      <c r="M384" s="2028"/>
      <c r="N384" s="2028"/>
      <c r="O384" s="2028"/>
      <c r="P384" s="2028"/>
      <c r="Q384" s="2028"/>
      <c r="R384" s="2028"/>
      <c r="S384" s="2028"/>
      <c r="T384" s="2028"/>
      <c r="U384" s="2028"/>
      <c r="V384" s="14" t="s">
        <v>88</v>
      </c>
      <c r="W384" s="14"/>
      <c r="X384" s="14"/>
      <c r="Y384" s="14"/>
      <c r="Z384" s="14"/>
      <c r="AA384" s="14"/>
      <c r="AB384" s="14"/>
      <c r="AC384" s="2028" t="s">
        <v>2641</v>
      </c>
      <c r="AD384" s="2028"/>
      <c r="AE384" s="2028"/>
      <c r="AF384" s="2028"/>
      <c r="AG384" s="2028"/>
      <c r="AH384" s="2028"/>
      <c r="AI384" s="2028"/>
      <c r="AJ384" s="2028"/>
    </row>
    <row r="385" spans="1:96" ht="12.75" customHeight="1">
      <c r="A385" s="719"/>
      <c r="B385" s="719"/>
      <c r="C385" s="719"/>
      <c r="D385" s="58" t="s">
        <v>1383</v>
      </c>
      <c r="E385" s="719"/>
      <c r="F385" s="719"/>
      <c r="G385" s="719"/>
      <c r="H385" s="719"/>
      <c r="I385" s="719"/>
      <c r="J385" s="2027" t="s">
        <v>2639</v>
      </c>
      <c r="K385" s="2027"/>
      <c r="L385" s="2027"/>
      <c r="M385" s="2027"/>
      <c r="N385" s="2027"/>
      <c r="O385" s="2027"/>
      <c r="P385" s="2027"/>
      <c r="Q385" s="2027"/>
      <c r="R385" s="2027"/>
      <c r="S385" s="2027"/>
      <c r="T385" s="2027"/>
      <c r="U385" s="2027"/>
      <c r="V385" s="58" t="s">
        <v>1383</v>
      </c>
      <c r="W385" s="14"/>
      <c r="X385" s="14"/>
      <c r="Y385" s="14"/>
      <c r="Z385" s="14"/>
      <c r="AA385" s="14"/>
      <c r="AB385" s="14"/>
      <c r="AC385" s="2028"/>
      <c r="AD385" s="2028"/>
      <c r="AE385" s="2028"/>
      <c r="AF385" s="2028"/>
      <c r="AG385" s="2028"/>
      <c r="AH385" s="2028"/>
      <c r="AI385" s="2028"/>
      <c r="AJ385" s="2028"/>
      <c r="AK385" s="719"/>
      <c r="AL385" s="719"/>
    </row>
    <row r="386" spans="1:96" ht="12.75" customHeight="1">
      <c r="A386" s="719"/>
      <c r="B386" s="719"/>
      <c r="C386" s="719"/>
      <c r="D386" s="58" t="s">
        <v>466</v>
      </c>
      <c r="E386" s="719"/>
      <c r="F386" s="719"/>
      <c r="G386" s="719"/>
      <c r="H386" s="719"/>
      <c r="I386" s="719"/>
      <c r="J386" s="2027" t="s">
        <v>2560</v>
      </c>
      <c r="K386" s="2027"/>
      <c r="L386" s="2027"/>
      <c r="M386" s="2027"/>
      <c r="N386" s="2027"/>
      <c r="O386" s="2027"/>
      <c r="P386" s="2027"/>
      <c r="Q386" s="2027"/>
      <c r="R386" s="2027"/>
      <c r="S386" s="2027"/>
      <c r="T386" s="2027"/>
      <c r="U386" s="2027"/>
      <c r="V386" s="58" t="s">
        <v>466</v>
      </c>
      <c r="W386" s="14"/>
      <c r="X386" s="14"/>
      <c r="Y386" s="14"/>
      <c r="Z386" s="14"/>
      <c r="AA386" s="14"/>
      <c r="AB386" s="14"/>
      <c r="AC386" s="2028"/>
      <c r="AD386" s="2028"/>
      <c r="AE386" s="2028"/>
      <c r="AF386" s="2028"/>
      <c r="AG386" s="2028"/>
      <c r="AH386" s="2028"/>
      <c r="AI386" s="2028"/>
      <c r="AJ386" s="2028"/>
      <c r="AK386" s="719"/>
      <c r="AL386" s="719"/>
    </row>
    <row r="387" spans="1:96" ht="12.75" customHeight="1">
      <c r="A387" s="719"/>
      <c r="B387" s="719"/>
      <c r="C387" s="719"/>
      <c r="D387" s="479" t="s">
        <v>1379</v>
      </c>
      <c r="E387" s="719"/>
      <c r="F387" s="719"/>
      <c r="G387" s="719"/>
      <c r="H387" s="719"/>
      <c r="I387" s="88"/>
      <c r="J387" s="2048" t="s">
        <v>2642</v>
      </c>
      <c r="K387" s="2048"/>
      <c r="L387" s="2048"/>
      <c r="M387" s="2048"/>
      <c r="N387" s="2048"/>
      <c r="O387" s="2048"/>
      <c r="P387" s="2048"/>
      <c r="Q387" s="2048"/>
      <c r="R387" s="2048"/>
      <c r="S387" s="2048"/>
      <c r="T387" s="2048"/>
      <c r="U387" s="2048"/>
      <c r="V387" s="2028" t="s">
        <v>2643</v>
      </c>
      <c r="W387" s="2028"/>
      <c r="X387" s="2028"/>
      <c r="Y387" s="2028"/>
      <c r="Z387" s="2028"/>
      <c r="AA387" s="2028"/>
      <c r="AB387" s="2028"/>
      <c r="AC387" s="2028"/>
      <c r="AD387" s="2028"/>
      <c r="AE387" s="2028"/>
      <c r="AF387" s="2028"/>
      <c r="AG387" s="2028"/>
      <c r="AH387" s="2028"/>
      <c r="AI387" s="2028"/>
      <c r="AJ387" s="2028"/>
      <c r="AK387" s="719"/>
      <c r="AL387" s="719"/>
    </row>
    <row r="388" spans="1:96" ht="12.75" customHeight="1">
      <c r="D388" s="12" t="s">
        <v>4</v>
      </c>
      <c r="Q388" s="2237">
        <v>43474</v>
      </c>
      <c r="R388" s="2238"/>
      <c r="S388" s="2238"/>
      <c r="T388" s="2238"/>
      <c r="U388" s="2238"/>
      <c r="V388" s="12" t="s">
        <v>320</v>
      </c>
      <c r="AI388" s="2051" t="s">
        <v>708</v>
      </c>
      <c r="AJ388" s="2051"/>
    </row>
    <row r="389" spans="1:96" ht="12.75" customHeight="1">
      <c r="D389" s="12" t="s">
        <v>5</v>
      </c>
      <c r="Q389" s="2289"/>
      <c r="R389" s="2381"/>
      <c r="S389" s="2381"/>
      <c r="T389" s="2381"/>
      <c r="U389" s="2381"/>
      <c r="W389" s="33" t="s">
        <v>78</v>
      </c>
      <c r="AG389" s="2050">
        <v>0</v>
      </c>
      <c r="AH389" s="2050"/>
      <c r="AI389" s="2050"/>
      <c r="AJ389" s="2050"/>
    </row>
    <row r="390" spans="1:96" ht="12.75" customHeight="1">
      <c r="D390" s="12" t="s">
        <v>450</v>
      </c>
      <c r="Q390" s="2198">
        <v>6000000</v>
      </c>
      <c r="R390" s="2198"/>
      <c r="S390" s="2198"/>
      <c r="T390" s="2198"/>
      <c r="U390" s="2198"/>
      <c r="V390" s="58" t="s">
        <v>1382</v>
      </c>
      <c r="AG390" s="2052">
        <v>43474</v>
      </c>
      <c r="AH390" s="2052"/>
      <c r="AI390" s="2052"/>
      <c r="AJ390" s="2052"/>
    </row>
    <row r="391" spans="1:96" ht="12.75" customHeight="1">
      <c r="D391" s="12" t="s">
        <v>93</v>
      </c>
      <c r="I391" s="2193"/>
      <c r="J391" s="2194"/>
      <c r="K391" s="2194"/>
      <c r="L391" s="2194"/>
      <c r="M391" s="2194"/>
      <c r="N391" s="2194"/>
      <c r="Q391" s="57" t="s">
        <v>212</v>
      </c>
      <c r="S391" s="2236"/>
      <c r="T391" s="2236"/>
      <c r="U391" s="2236"/>
      <c r="V391" s="12" t="s">
        <v>77</v>
      </c>
      <c r="AI391" s="2051" t="s">
        <v>708</v>
      </c>
      <c r="AJ391" s="2051"/>
    </row>
    <row r="392" spans="1:96" ht="12.75" customHeight="1">
      <c r="D392" s="12" t="s">
        <v>321</v>
      </c>
      <c r="Q392" s="2029"/>
      <c r="R392" s="2029"/>
      <c r="S392" s="2029"/>
      <c r="T392" s="2029"/>
      <c r="U392" s="2029"/>
      <c r="V392" s="12" t="s">
        <v>322</v>
      </c>
      <c r="AG392" s="2050">
        <v>1486535</v>
      </c>
      <c r="AH392" s="2050"/>
      <c r="AI392" s="2050"/>
      <c r="AJ392" s="2050"/>
    </row>
    <row r="393" spans="1:96" ht="12.75" customHeight="1">
      <c r="D393" s="12" t="s">
        <v>323</v>
      </c>
      <c r="Q393" s="2197"/>
      <c r="R393" s="2197"/>
      <c r="S393" s="2197"/>
      <c r="T393" s="2197"/>
      <c r="U393" s="2197"/>
      <c r="V393" s="719" t="s">
        <v>1359</v>
      </c>
      <c r="AG393" s="2050"/>
      <c r="AH393" s="2050"/>
      <c r="AI393" s="2050"/>
      <c r="AJ393" s="2050"/>
    </row>
    <row r="394" spans="1:96" ht="12.75">
      <c r="D394" s="719" t="s">
        <v>1358</v>
      </c>
      <c r="V394" s="719"/>
      <c r="AG394" s="2050"/>
      <c r="AH394" s="2050"/>
      <c r="AI394" s="2050"/>
      <c r="AJ394" s="205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2035</v>
      </c>
      <c r="AG396" s="748"/>
      <c r="AH396" s="748"/>
      <c r="AI396" s="2051" t="s">
        <v>708</v>
      </c>
      <c r="AJ396" s="2051"/>
      <c r="AM396" s="39"/>
      <c r="AN396" s="39"/>
      <c r="AO396" s="39"/>
      <c r="AP396" s="39"/>
      <c r="AQ396" s="39"/>
      <c r="AR396" s="39"/>
      <c r="AS396" s="39"/>
      <c r="AT396" s="39"/>
      <c r="AU396" s="39"/>
      <c r="AV396" s="39"/>
      <c r="AW396" s="39"/>
      <c r="AX396" s="39"/>
      <c r="AY396" s="39"/>
      <c r="CR396" s="25"/>
    </row>
    <row r="397" spans="1:96" s="719" customFormat="1" ht="12.75">
      <c r="D397" s="58" t="s">
        <v>2037</v>
      </c>
      <c r="T397" s="2003"/>
      <c r="U397" s="2003"/>
      <c r="V397" s="2003"/>
      <c r="W397" s="2003"/>
      <c r="X397" s="2003"/>
      <c r="Y397" s="2003"/>
      <c r="Z397" s="2003"/>
      <c r="AA397" s="2003"/>
      <c r="AB397" s="2003"/>
      <c r="AC397" s="2003"/>
      <c r="AD397" s="2003"/>
      <c r="AE397" s="2003"/>
      <c r="AF397" s="2003"/>
      <c r="AG397" s="2003"/>
      <c r="AH397" s="2003"/>
      <c r="AI397" s="2003"/>
      <c r="AJ397" s="2003"/>
      <c r="AM397" s="39"/>
      <c r="AN397" s="39"/>
      <c r="AO397" s="39"/>
      <c r="AP397" s="39"/>
      <c r="AQ397" s="39"/>
      <c r="AR397" s="39"/>
      <c r="AS397" s="39"/>
      <c r="AT397" s="39"/>
      <c r="AU397" s="39"/>
      <c r="AV397" s="39"/>
      <c r="AW397" s="39"/>
      <c r="AX397" s="39"/>
      <c r="AY397" s="39"/>
      <c r="CR397" s="25"/>
    </row>
    <row r="398" spans="1:96" s="719" customFormat="1" ht="12.75">
      <c r="D398" s="58" t="s">
        <v>2036</v>
      </c>
      <c r="T398" s="2003"/>
      <c r="U398" s="2003"/>
      <c r="V398" s="2003"/>
      <c r="W398" s="2003"/>
      <c r="X398" s="2003"/>
      <c r="Y398" s="2003"/>
      <c r="Z398" s="2003"/>
      <c r="AA398" s="2003"/>
      <c r="AB398" s="2003"/>
      <c r="AC398" s="2003"/>
      <c r="AD398" s="2003"/>
      <c r="AE398" s="2003"/>
      <c r="AF398" s="2003"/>
      <c r="AG398" s="2003"/>
      <c r="AH398" s="2003"/>
      <c r="AI398" s="2003"/>
      <c r="AJ398" s="200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2029</v>
      </c>
      <c r="E400" s="719"/>
      <c r="F400" s="719"/>
      <c r="G400" s="719"/>
      <c r="H400" s="719"/>
      <c r="I400" s="719"/>
      <c r="J400" s="719"/>
      <c r="K400" s="719"/>
      <c r="L400" s="719"/>
      <c r="M400" s="719"/>
      <c r="N400" s="719"/>
      <c r="O400" s="719"/>
      <c r="P400" s="719"/>
      <c r="Q400" s="719"/>
      <c r="R400" s="719"/>
      <c r="S400" s="2003" t="s">
        <v>708</v>
      </c>
      <c r="T400" s="2003"/>
      <c r="U400" s="2003"/>
      <c r="V400" s="479" t="s">
        <v>2030</v>
      </c>
      <c r="W400" s="719"/>
      <c r="X400" s="719"/>
      <c r="Y400" s="719"/>
      <c r="Z400" s="719"/>
      <c r="AA400" s="719"/>
      <c r="AB400" s="39"/>
      <c r="AC400" s="39"/>
      <c r="AD400" s="39"/>
      <c r="AE400" s="39"/>
      <c r="AF400" s="39"/>
      <c r="AG400" s="2139"/>
      <c r="AH400" s="2139"/>
      <c r="AI400" s="2139"/>
      <c r="AJ400" s="2139"/>
      <c r="AK400" s="39"/>
      <c r="AL400" s="719"/>
    </row>
    <row r="401" spans="1:96" s="719" customFormat="1" ht="12.75">
      <c r="D401" s="58" t="s">
        <v>2026</v>
      </c>
      <c r="S401" s="2003" t="s">
        <v>628</v>
      </c>
      <c r="T401" s="2003"/>
      <c r="U401" s="2003"/>
      <c r="V401" s="479" t="s">
        <v>2032</v>
      </c>
      <c r="AB401" s="39"/>
      <c r="AC401" s="39"/>
      <c r="AD401" s="39"/>
      <c r="AE401" s="2140"/>
      <c r="AF401" s="2140"/>
      <c r="AG401" s="2140"/>
      <c r="AH401" s="2140"/>
      <c r="AI401" s="2140"/>
      <c r="AJ401" s="2140"/>
      <c r="AK401" s="39"/>
      <c r="AM401" s="39"/>
      <c r="AN401" s="39"/>
      <c r="AO401" s="39"/>
      <c r="AP401" s="39"/>
      <c r="AQ401" s="39"/>
      <c r="AR401" s="39"/>
      <c r="AS401" s="39"/>
      <c r="AT401" s="39"/>
      <c r="AU401" s="39"/>
      <c r="AV401" s="39"/>
      <c r="AW401" s="39"/>
      <c r="AX401" s="39"/>
      <c r="AY401" s="39"/>
      <c r="CR401" s="25"/>
    </row>
    <row r="402" spans="1:96" s="719" customFormat="1" ht="12.75">
      <c r="D402" s="58" t="s">
        <v>2028</v>
      </c>
      <c r="K402" s="2082"/>
      <c r="L402" s="2082"/>
      <c r="M402" s="2082"/>
      <c r="N402" s="2082"/>
      <c r="O402" s="2082"/>
      <c r="P402" s="2082"/>
      <c r="Q402" s="2082"/>
      <c r="R402" s="2082"/>
      <c r="S402" s="2082"/>
      <c r="T402" s="2082"/>
      <c r="U402" s="2082"/>
      <c r="V402" s="2082"/>
      <c r="W402" s="2082"/>
      <c r="X402" s="2082"/>
      <c r="Y402" s="2082"/>
      <c r="Z402" s="2082"/>
      <c r="AA402" s="2082"/>
      <c r="AB402" s="2082"/>
      <c r="AC402" s="2082"/>
      <c r="AD402" s="2082"/>
      <c r="AE402" s="2082"/>
      <c r="AF402" s="2082"/>
      <c r="AG402" s="2082"/>
      <c r="AH402" s="2082"/>
      <c r="AI402" s="2082"/>
      <c r="AJ402" s="2082"/>
      <c r="AK402" s="39"/>
      <c r="AM402" s="39"/>
      <c r="AN402" s="39"/>
      <c r="AO402" s="39"/>
      <c r="AP402" s="39"/>
      <c r="AQ402" s="39"/>
      <c r="AR402" s="39"/>
      <c r="AS402" s="39"/>
      <c r="AT402" s="39"/>
      <c r="AU402" s="39"/>
      <c r="AV402" s="39"/>
      <c r="AW402" s="39"/>
      <c r="AX402" s="39"/>
      <c r="AY402" s="39"/>
      <c r="CR402" s="25"/>
    </row>
    <row r="403" spans="1:96" s="719" customFormat="1" ht="12.75">
      <c r="D403" s="58" t="s">
        <v>2031</v>
      </c>
      <c r="K403" s="2082"/>
      <c r="L403" s="2082"/>
      <c r="M403" s="2082"/>
      <c r="N403" s="2082"/>
      <c r="O403" s="2082"/>
      <c r="P403" s="2082"/>
      <c r="Q403" s="2082"/>
      <c r="R403" s="2082"/>
      <c r="S403" s="2082"/>
      <c r="T403" s="2082"/>
      <c r="U403" s="2082"/>
      <c r="V403" s="2082"/>
      <c r="W403" s="2082"/>
      <c r="X403" s="2082"/>
      <c r="Y403" s="2082"/>
      <c r="Z403" s="2082"/>
      <c r="AA403" s="2082"/>
      <c r="AB403" s="2082"/>
      <c r="AC403" s="2082"/>
      <c r="AD403" s="2082"/>
      <c r="AE403" s="2082"/>
      <c r="AF403" s="2082"/>
      <c r="AG403" s="2082"/>
      <c r="AH403" s="2082"/>
      <c r="AI403" s="2082"/>
      <c r="AJ403" s="2082"/>
      <c r="AK403" s="39"/>
      <c r="AM403" s="39"/>
      <c r="AN403" s="39"/>
      <c r="AO403" s="39"/>
      <c r="AP403" s="39"/>
      <c r="AQ403" s="39"/>
      <c r="AR403" s="39"/>
      <c r="AS403" s="39"/>
      <c r="AT403" s="39"/>
      <c r="AU403" s="39"/>
      <c r="AV403" s="39"/>
      <c r="AW403" s="39"/>
      <c r="AX403" s="39"/>
      <c r="AY403" s="39"/>
      <c r="CR403" s="25"/>
    </row>
    <row r="404" spans="1:96" s="719" customFormat="1" ht="12.75" customHeight="1">
      <c r="D404" s="181" t="s">
        <v>2034</v>
      </c>
      <c r="E404" s="1520"/>
      <c r="F404" s="1520"/>
      <c r="G404" s="1520"/>
      <c r="H404" s="1520"/>
      <c r="I404" s="1520"/>
      <c r="J404" s="1520"/>
      <c r="K404" s="1520"/>
      <c r="L404" s="1520"/>
      <c r="M404" s="1520"/>
      <c r="N404" s="1520"/>
      <c r="O404" s="1520"/>
      <c r="P404" s="1520"/>
      <c r="Q404" s="1520"/>
      <c r="R404" s="1520"/>
      <c r="S404" s="2142" t="s">
        <v>1385</v>
      </c>
      <c r="T404" s="2142"/>
      <c r="U404" s="2142"/>
      <c r="V404" s="2142"/>
      <c r="W404" s="2142"/>
      <c r="X404" s="2142"/>
      <c r="Y404" s="2142"/>
      <c r="Z404" s="2142"/>
      <c r="AA404" s="2142"/>
      <c r="AB404" s="2142"/>
      <c r="AC404" s="2142"/>
      <c r="AD404" s="2142"/>
      <c r="AE404" s="2142"/>
      <c r="AF404" s="2142"/>
      <c r="AG404" s="2142"/>
      <c r="AH404" s="2142"/>
      <c r="AI404" s="2142"/>
      <c r="AJ404" s="2142"/>
      <c r="AK404" s="39"/>
      <c r="AL404" s="39"/>
      <c r="AM404" s="39"/>
      <c r="AN404" s="39"/>
      <c r="AO404" s="39"/>
      <c r="AP404" s="39"/>
      <c r="AQ404" s="39"/>
      <c r="AR404" s="39"/>
      <c r="AS404" s="39"/>
      <c r="AT404" s="39"/>
      <c r="AU404" s="39"/>
      <c r="AV404" s="39"/>
      <c r="AW404" s="39"/>
      <c r="AX404" s="39"/>
      <c r="AY404" s="39"/>
      <c r="CR404" s="25"/>
    </row>
    <row r="405" spans="1:96" s="719" customFormat="1" ht="12.75">
      <c r="D405" s="2141" t="s">
        <v>2033</v>
      </c>
      <c r="E405" s="2141"/>
      <c r="F405" s="2141"/>
      <c r="G405" s="2141"/>
      <c r="H405" s="2141"/>
      <c r="I405" s="2141"/>
      <c r="J405" s="2141"/>
      <c r="K405" s="2141"/>
      <c r="L405" s="2141"/>
      <c r="M405" s="2141"/>
      <c r="N405" s="2141"/>
      <c r="O405" s="2141"/>
      <c r="P405" s="2141"/>
      <c r="Q405" s="2141"/>
      <c r="R405" s="2141"/>
      <c r="S405" s="2141"/>
      <c r="T405" s="2141"/>
      <c r="U405" s="2141"/>
      <c r="V405" s="2141"/>
      <c r="W405" s="2141"/>
      <c r="X405" s="2141"/>
      <c r="Y405" s="2141"/>
      <c r="Z405" s="2141"/>
      <c r="AA405" s="2141"/>
      <c r="AB405" s="2141"/>
      <c r="AC405" s="2141"/>
      <c r="AD405" s="2141"/>
      <c r="AE405" s="2141"/>
      <c r="AF405" s="2141"/>
      <c r="AG405" s="2141"/>
      <c r="AH405" s="2141"/>
      <c r="AI405" s="2141"/>
      <c r="AJ405" s="2141"/>
      <c r="AK405" s="39"/>
      <c r="AL405" s="39"/>
      <c r="AM405" s="39"/>
      <c r="AN405" s="39"/>
      <c r="AO405" s="39"/>
      <c r="AP405" s="39"/>
      <c r="AQ405" s="39"/>
      <c r="AR405" s="39"/>
      <c r="AS405" s="39"/>
      <c r="AT405" s="39"/>
      <c r="AU405" s="39"/>
      <c r="AV405" s="39"/>
      <c r="AW405" s="39"/>
      <c r="AX405" s="39"/>
      <c r="AY405" s="39"/>
      <c r="CR405" s="25"/>
    </row>
    <row r="406" spans="1:96" s="719" customFormat="1" ht="12.75">
      <c r="D406" s="2141"/>
      <c r="E406" s="2141"/>
      <c r="F406" s="2141"/>
      <c r="G406" s="2141"/>
      <c r="H406" s="2141"/>
      <c r="I406" s="2141"/>
      <c r="J406" s="2141"/>
      <c r="K406" s="2141"/>
      <c r="L406" s="2141"/>
      <c r="M406" s="2141"/>
      <c r="N406" s="2141"/>
      <c r="O406" s="2141"/>
      <c r="P406" s="2141"/>
      <c r="Q406" s="2141"/>
      <c r="R406" s="2141"/>
      <c r="S406" s="2141"/>
      <c r="T406" s="2141"/>
      <c r="U406" s="2141"/>
      <c r="V406" s="2141"/>
      <c r="W406" s="2141"/>
      <c r="X406" s="2141"/>
      <c r="Y406" s="2141"/>
      <c r="Z406" s="2141"/>
      <c r="AA406" s="2141"/>
      <c r="AB406" s="2141"/>
      <c r="AC406" s="2141"/>
      <c r="AD406" s="2141"/>
      <c r="AE406" s="2141"/>
      <c r="AF406" s="2141"/>
      <c r="AG406" s="2141"/>
      <c r="AH406" s="2141"/>
      <c r="AI406" s="2141"/>
      <c r="AJ406" s="214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1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1416</v>
      </c>
      <c r="I409" s="2214" t="s">
        <v>2551</v>
      </c>
      <c r="J409" s="2214"/>
      <c r="K409" s="2214"/>
      <c r="L409" s="2214"/>
      <c r="M409" s="2214"/>
      <c r="N409" s="2214"/>
      <c r="O409" s="2214"/>
      <c r="P409" s="2214"/>
      <c r="Q409" s="2214"/>
      <c r="R409" s="2214"/>
      <c r="S409" s="2214"/>
      <c r="T409" s="2214"/>
      <c r="U409" s="2214"/>
      <c r="V409" s="2214"/>
      <c r="W409" s="2214"/>
      <c r="X409" s="2214"/>
      <c r="Y409" s="2214"/>
      <c r="Z409" s="2214"/>
      <c r="AA409" s="2214"/>
      <c r="AB409" s="2214"/>
      <c r="AC409" s="2214"/>
      <c r="AD409" s="2214"/>
      <c r="AE409" s="2214"/>
    </row>
    <row r="410" spans="1:96" ht="12.75" customHeight="1">
      <c r="C410" s="25"/>
      <c r="D410" s="25"/>
      <c r="E410" s="12" t="s">
        <v>111</v>
      </c>
      <c r="F410" s="25"/>
      <c r="G410" s="25"/>
      <c r="H410" s="25"/>
      <c r="I410" s="25"/>
      <c r="J410" s="25"/>
      <c r="K410" s="25"/>
      <c r="L410" s="25"/>
      <c r="M410" s="25"/>
      <c r="N410" s="25"/>
      <c r="O410" s="25"/>
      <c r="P410" s="719"/>
      <c r="Q410" s="719"/>
      <c r="R410" s="2051" t="s">
        <v>580</v>
      </c>
      <c r="S410" s="2051"/>
      <c r="T410" s="12" t="s">
        <v>606</v>
      </c>
      <c r="U410" s="719"/>
      <c r="V410" s="719"/>
      <c r="W410" s="719"/>
      <c r="X410" s="719"/>
      <c r="Y410" s="719"/>
      <c r="Z410" s="719"/>
      <c r="AA410" s="719"/>
      <c r="AB410" s="719"/>
      <c r="AC410" s="719"/>
      <c r="AD410" s="2053">
        <v>4</v>
      </c>
      <c r="AE410" s="2053"/>
      <c r="AF410" s="719"/>
    </row>
    <row r="411" spans="1:96" ht="12.75">
      <c r="C411" s="25"/>
      <c r="E411" s="12" t="s">
        <v>112</v>
      </c>
      <c r="F411" s="719"/>
      <c r="G411" s="719"/>
      <c r="H411" s="719"/>
      <c r="I411" s="719"/>
      <c r="J411" s="719"/>
      <c r="K411" s="719"/>
      <c r="L411" s="719"/>
      <c r="M411" s="719"/>
      <c r="N411" s="25"/>
      <c r="O411" s="25"/>
      <c r="P411" s="719"/>
      <c r="Q411" s="719"/>
      <c r="R411" s="2051" t="s">
        <v>628</v>
      </c>
      <c r="S411" s="2051"/>
      <c r="T411" s="12" t="s">
        <v>606</v>
      </c>
      <c r="U411" s="719"/>
      <c r="V411" s="719"/>
      <c r="W411" s="719"/>
      <c r="X411" s="719"/>
      <c r="Y411" s="719"/>
      <c r="Z411" s="719"/>
      <c r="AA411" s="719"/>
      <c r="AB411" s="719"/>
      <c r="AC411" s="719"/>
      <c r="AD411" s="2053">
        <v>0</v>
      </c>
      <c r="AE411" s="2053"/>
      <c r="AF411" s="719"/>
    </row>
    <row r="412" spans="1:96" ht="12.75" customHeight="1">
      <c r="C412" s="25"/>
      <c r="E412" s="12" t="s">
        <v>113</v>
      </c>
      <c r="F412" s="719"/>
      <c r="G412" s="719"/>
      <c r="H412" s="719"/>
      <c r="I412" s="719"/>
      <c r="J412" s="719"/>
      <c r="K412" s="719"/>
      <c r="L412" s="719"/>
      <c r="M412" s="719"/>
      <c r="N412" s="25"/>
      <c r="O412" s="25"/>
      <c r="P412" s="719"/>
      <c r="Q412" s="719"/>
      <c r="R412" s="719"/>
      <c r="S412" s="2051" t="s">
        <v>628</v>
      </c>
      <c r="T412" s="2051"/>
      <c r="U412" s="719"/>
      <c r="V412" s="719"/>
      <c r="W412" s="719"/>
      <c r="X412" s="719"/>
      <c r="Y412" s="719"/>
      <c r="Z412" s="719"/>
      <c r="AA412" s="719"/>
      <c r="AB412" s="719"/>
      <c r="AC412" s="719"/>
      <c r="AD412" s="719"/>
      <c r="AE412" s="719"/>
      <c r="AF412" s="719"/>
    </row>
    <row r="413" spans="1:96" ht="12.75" customHeight="1">
      <c r="E413" s="12" t="s">
        <v>175</v>
      </c>
      <c r="F413" s="719"/>
      <c r="G413" s="719"/>
      <c r="H413" s="2195" t="s">
        <v>2552</v>
      </c>
      <c r="I413" s="2195"/>
      <c r="J413" s="2195"/>
      <c r="K413" s="2195"/>
      <c r="L413" s="2195"/>
      <c r="M413" s="2195"/>
      <c r="N413" s="2195"/>
      <c r="O413" s="2195"/>
      <c r="P413" s="2195"/>
      <c r="Q413" s="2195"/>
      <c r="R413" s="2195"/>
      <c r="S413" s="2195"/>
      <c r="T413" s="2195"/>
      <c r="U413" s="2195"/>
      <c r="V413" s="2195"/>
      <c r="W413" s="2195"/>
      <c r="X413" s="2195"/>
      <c r="Y413" s="2195"/>
      <c r="Z413" s="2195"/>
      <c r="AA413" s="2195"/>
      <c r="AB413" s="2195"/>
      <c r="AC413" s="2195"/>
      <c r="AD413" s="2195"/>
      <c r="AE413" s="2195"/>
      <c r="AF413" s="719"/>
    </row>
    <row r="414" spans="1:96" ht="12.75" customHeight="1">
      <c r="E414" s="25"/>
      <c r="F414" s="719"/>
      <c r="G414" s="719"/>
      <c r="H414" s="2196"/>
      <c r="I414" s="2196"/>
      <c r="J414" s="2196"/>
      <c r="K414" s="2196"/>
      <c r="L414" s="2196"/>
      <c r="M414" s="2196"/>
      <c r="N414" s="2196"/>
      <c r="O414" s="2196"/>
      <c r="P414" s="2196"/>
      <c r="Q414" s="2196"/>
      <c r="R414" s="2196"/>
      <c r="S414" s="2196"/>
      <c r="T414" s="2196"/>
      <c r="U414" s="2196"/>
      <c r="V414" s="2196"/>
      <c r="W414" s="2196"/>
      <c r="X414" s="2196"/>
      <c r="Y414" s="2196"/>
      <c r="Z414" s="2196"/>
      <c r="AA414" s="2196"/>
      <c r="AB414" s="2196"/>
      <c r="AC414" s="2196"/>
      <c r="AD414" s="2196"/>
      <c r="AE414" s="2196"/>
      <c r="AF414" s="719"/>
    </row>
    <row r="415" spans="1:96" ht="12.75" customHeight="1"/>
    <row r="416" spans="1:96" ht="12.75" customHeight="1">
      <c r="A416" s="50" t="s">
        <v>627</v>
      </c>
      <c r="B416" s="50"/>
      <c r="C416" s="50"/>
      <c r="D416" s="50" t="s">
        <v>119</v>
      </c>
      <c r="AF416" s="50" t="s">
        <v>1037</v>
      </c>
    </row>
    <row r="417" spans="1:96" ht="12.75" customHeight="1">
      <c r="E417" s="2077"/>
      <c r="F417" s="2077"/>
      <c r="G417" s="2077"/>
      <c r="H417" s="23" t="s">
        <v>120</v>
      </c>
      <c r="I417" s="2077"/>
      <c r="J417" s="2077"/>
      <c r="K417" s="2077"/>
      <c r="L417" s="12" t="s">
        <v>121</v>
      </c>
      <c r="N417" s="141" t="s">
        <v>612</v>
      </c>
      <c r="P417" s="2204">
        <v>1.9</v>
      </c>
      <c r="Q417" s="2204"/>
      <c r="R417" s="2204"/>
      <c r="S417" s="12" t="s">
        <v>122</v>
      </c>
      <c r="W417" s="2066">
        <f>IF(E417&gt;0,(E417*I417),(P417*43560))</f>
        <v>82764</v>
      </c>
      <c r="X417" s="2066"/>
      <c r="Y417" s="2066"/>
      <c r="Z417" s="12" t="s">
        <v>123</v>
      </c>
      <c r="AF417" s="2204">
        <f>AG436/P417</f>
        <v>40</v>
      </c>
      <c r="AG417" s="2204"/>
      <c r="AH417" s="2204"/>
    </row>
    <row r="418" spans="1:96" ht="12.75">
      <c r="E418" s="12" t="s">
        <v>54</v>
      </c>
    </row>
    <row r="419" spans="1:96" ht="12.75" customHeight="1">
      <c r="E419" s="2113"/>
      <c r="F419" s="2113"/>
      <c r="G419" s="2113"/>
      <c r="H419" s="2113"/>
      <c r="I419" s="2113"/>
      <c r="J419" s="2113"/>
      <c r="K419" s="2113"/>
      <c r="L419" s="2113"/>
      <c r="M419" s="2113"/>
      <c r="N419" s="2113"/>
      <c r="O419" s="2113"/>
      <c r="P419" s="2113"/>
      <c r="Q419" s="2113"/>
      <c r="R419" s="2113"/>
      <c r="S419" s="2113"/>
      <c r="T419" s="2113"/>
      <c r="U419" s="2113"/>
      <c r="V419" s="2113"/>
      <c r="W419" s="2113"/>
      <c r="X419" s="2113"/>
      <c r="Y419" s="2113"/>
      <c r="Z419" s="2113"/>
      <c r="AA419" s="2113"/>
      <c r="AB419" s="2113"/>
      <c r="AC419" s="2113"/>
      <c r="AD419" s="2113"/>
      <c r="AE419" s="2113"/>
      <c r="AF419" s="2113"/>
      <c r="AG419" s="2113"/>
      <c r="AH419" s="2113"/>
      <c r="AI419" s="2113"/>
      <c r="AJ419" s="2113"/>
    </row>
    <row r="420" spans="1:96" s="39" customFormat="1" ht="12.75" customHeight="1">
      <c r="E420" s="253" t="s">
        <v>2249</v>
      </c>
      <c r="F420" s="1824"/>
      <c r="G420" s="1824"/>
      <c r="H420" s="1824"/>
      <c r="I420" s="2387">
        <v>1.9</v>
      </c>
      <c r="J420" s="2387"/>
      <c r="K420" s="2387"/>
      <c r="L420" s="1824"/>
      <c r="M420" s="253"/>
      <c r="N420" s="1824"/>
      <c r="O420" s="1824"/>
      <c r="P420" s="2513">
        <f>(CM636+CS644+CS661)/I420</f>
        <v>40</v>
      </c>
      <c r="Q420" s="2513"/>
      <c r="R420" s="2513"/>
      <c r="S420" s="253" t="s">
        <v>2250</v>
      </c>
      <c r="T420" s="1824"/>
      <c r="U420" s="1824"/>
      <c r="V420" s="1824"/>
      <c r="W420" s="1824"/>
      <c r="X420" s="1824"/>
      <c r="Y420" s="1824"/>
      <c r="Z420" s="1824"/>
      <c r="AA420" s="1824"/>
      <c r="AB420" s="1824"/>
      <c r="AC420" s="1824"/>
      <c r="AD420" s="1824"/>
      <c r="AE420" s="1824"/>
      <c r="AF420" s="1824"/>
      <c r="AG420" s="1824"/>
      <c r="AH420" s="1824"/>
      <c r="AI420" s="1824"/>
      <c r="AJ420" s="1824"/>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15">
      <c r="A422" s="50" t="s">
        <v>629</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1">
        <v>2</v>
      </c>
      <c r="Q423" s="2051"/>
      <c r="S423" s="12" t="s">
        <v>195</v>
      </c>
      <c r="AE423" s="2051">
        <v>2</v>
      </c>
      <c r="AF423" s="2051"/>
    </row>
    <row r="424" spans="1:96" ht="12.75">
      <c r="E424" s="12" t="s">
        <v>196</v>
      </c>
      <c r="P424" s="2051">
        <v>0</v>
      </c>
      <c r="Q424" s="2051"/>
      <c r="S424" s="12" t="s">
        <v>136</v>
      </c>
      <c r="AE424" s="2051" t="s">
        <v>628</v>
      </c>
      <c r="AF424" s="2051"/>
    </row>
    <row r="425" spans="1:96" ht="12.75">
      <c r="F425" s="67" t="s">
        <v>137</v>
      </c>
    </row>
    <row r="426" spans="1:96" ht="12.75">
      <c r="F426" s="2078" t="s">
        <v>2553</v>
      </c>
      <c r="G426" s="2079"/>
      <c r="H426" s="2079"/>
      <c r="I426" s="2079"/>
      <c r="J426" s="2079"/>
      <c r="K426" s="2079"/>
      <c r="L426" s="2079"/>
      <c r="M426" s="2079"/>
      <c r="N426" s="2079"/>
      <c r="O426" s="2079"/>
      <c r="P426" s="2079"/>
      <c r="Q426" s="2079"/>
      <c r="R426" s="2079"/>
      <c r="S426" s="2079"/>
      <c r="T426" s="2079"/>
      <c r="U426" s="2079"/>
      <c r="V426" s="2079"/>
      <c r="W426" s="2079"/>
      <c r="X426" s="2079"/>
      <c r="Y426" s="2079"/>
      <c r="Z426" s="2079"/>
      <c r="AA426" s="2079"/>
      <c r="AB426" s="2079"/>
      <c r="AC426" s="2079"/>
      <c r="AD426" s="2079"/>
      <c r="AE426" s="2079"/>
      <c r="AF426" s="2079"/>
      <c r="AG426" s="2079"/>
      <c r="AH426" s="2079"/>
    </row>
    <row r="427" spans="1:96" ht="12.75" customHeight="1">
      <c r="F427" s="2080"/>
      <c r="G427" s="2080"/>
      <c r="H427" s="2080"/>
      <c r="I427" s="2080"/>
      <c r="J427" s="2080"/>
      <c r="K427" s="2080"/>
      <c r="L427" s="2080"/>
      <c r="M427" s="2080"/>
      <c r="N427" s="2080"/>
      <c r="O427" s="2080"/>
      <c r="P427" s="2080"/>
      <c r="Q427" s="2080"/>
      <c r="R427" s="2080"/>
      <c r="S427" s="2080"/>
      <c r="T427" s="2080"/>
      <c r="U427" s="2080"/>
      <c r="V427" s="2080"/>
      <c r="W427" s="2080"/>
      <c r="X427" s="2080"/>
      <c r="Y427" s="2080"/>
      <c r="Z427" s="2080"/>
      <c r="AA427" s="2080"/>
      <c r="AB427" s="2080"/>
      <c r="AC427" s="2080"/>
      <c r="AD427" s="2080"/>
      <c r="AE427" s="2080"/>
      <c r="AF427" s="2080"/>
      <c r="AG427" s="2080"/>
      <c r="AH427" s="2080"/>
    </row>
    <row r="428" spans="1:96" ht="12.75" customHeight="1">
      <c r="E428" s="12" t="s">
        <v>645</v>
      </c>
      <c r="N428" s="39"/>
      <c r="O428" s="39"/>
      <c r="P428" s="234"/>
      <c r="Q428" s="2051" t="s">
        <v>580</v>
      </c>
      <c r="R428" s="2051"/>
      <c r="S428" s="39"/>
      <c r="T428" s="39"/>
      <c r="U428" s="39"/>
      <c r="V428" s="39"/>
      <c r="W428" s="39"/>
      <c r="X428" s="39"/>
      <c r="Y428" s="39"/>
      <c r="Z428" s="39"/>
      <c r="AA428" s="39"/>
      <c r="AB428" s="39"/>
      <c r="AC428" s="39"/>
      <c r="AD428" s="39"/>
      <c r="AG428" s="25"/>
    </row>
    <row r="429" spans="1:96" ht="12.75" customHeight="1">
      <c r="F429" s="12" t="s">
        <v>646</v>
      </c>
      <c r="N429" s="39"/>
      <c r="O429" s="39"/>
      <c r="P429" s="234"/>
      <c r="Q429" s="234"/>
      <c r="R429" s="39"/>
      <c r="S429" s="39"/>
      <c r="T429" s="39"/>
      <c r="U429" s="39"/>
      <c r="V429" s="39"/>
      <c r="W429" s="39"/>
      <c r="X429" s="39"/>
      <c r="Y429" s="39"/>
      <c r="Z429" s="39"/>
      <c r="AA429" s="39"/>
      <c r="AB429" s="39"/>
      <c r="AC429" s="39"/>
      <c r="AD429" s="39"/>
      <c r="AF429" s="2051" t="s">
        <v>628</v>
      </c>
      <c r="AG429" s="2097"/>
    </row>
    <row r="430" spans="1:96" ht="12.75" customHeight="1">
      <c r="S430" s="25"/>
      <c r="T430" s="25"/>
    </row>
    <row r="431" spans="1:96" ht="12.75" customHeight="1">
      <c r="A431" s="50"/>
      <c r="B431" s="50"/>
      <c r="C431" s="50"/>
      <c r="E431" s="7" t="s">
        <v>319</v>
      </c>
      <c r="Z431" s="2051" t="s">
        <v>708</v>
      </c>
      <c r="AA431" s="20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1" t="s">
        <v>628</v>
      </c>
      <c r="AA433" s="2051"/>
    </row>
    <row r="434" spans="1:110" ht="12.75" customHeight="1"/>
    <row r="435" spans="1:110" ht="12.75" customHeight="1">
      <c r="A435" s="50" t="s">
        <v>502</v>
      </c>
      <c r="B435" s="50"/>
      <c r="C435" s="50"/>
      <c r="D435" s="50" t="s">
        <v>826</v>
      </c>
      <c r="AF435" s="80"/>
    </row>
    <row r="436" spans="1:110" ht="12.75" customHeight="1">
      <c r="D436" s="2062" t="s">
        <v>46</v>
      </c>
      <c r="E436" s="2060"/>
      <c r="F436" s="2060"/>
      <c r="G436" s="2060"/>
      <c r="H436" s="2060"/>
      <c r="I436" s="2060"/>
      <c r="J436" s="2060"/>
      <c r="K436" s="2060"/>
      <c r="L436" s="2060"/>
      <c r="M436" s="2060"/>
      <c r="N436" s="2060"/>
      <c r="O436" s="2060"/>
      <c r="P436" s="2060"/>
      <c r="Q436" s="2060"/>
      <c r="R436" s="2060"/>
      <c r="S436" s="2060"/>
      <c r="T436" s="2060"/>
      <c r="U436" s="2060"/>
      <c r="V436" s="2060"/>
      <c r="W436" s="2060"/>
      <c r="X436" s="2060"/>
      <c r="Y436" s="2060"/>
      <c r="Z436" s="2060"/>
      <c r="AA436" s="2060"/>
      <c r="AB436" s="2060"/>
      <c r="AC436" s="2060"/>
      <c r="AD436" s="2060"/>
      <c r="AE436" s="2060"/>
      <c r="AF436" s="2061"/>
      <c r="AG436" s="2041">
        <v>76</v>
      </c>
      <c r="AH436" s="2041"/>
      <c r="AI436" s="2041"/>
      <c r="AJ436" s="2041"/>
    </row>
    <row r="437" spans="1:110" ht="12.75" customHeight="1">
      <c r="D437" s="2016" t="s">
        <v>1442</v>
      </c>
      <c r="E437" s="2017"/>
      <c r="F437" s="2017"/>
      <c r="G437" s="2017"/>
      <c r="H437" s="2017"/>
      <c r="I437" s="2017"/>
      <c r="J437" s="2017"/>
      <c r="K437" s="2017"/>
      <c r="L437" s="2017"/>
      <c r="M437" s="2017"/>
      <c r="N437" s="2017"/>
      <c r="O437" s="2017"/>
      <c r="P437" s="2017"/>
      <c r="Q437" s="2017"/>
      <c r="R437" s="2017"/>
      <c r="S437" s="2017"/>
      <c r="T437" s="2017"/>
      <c r="U437" s="2017"/>
      <c r="V437" s="2017"/>
      <c r="W437" s="2017"/>
      <c r="X437" s="2017"/>
      <c r="Y437" s="2017"/>
      <c r="Z437" s="2017"/>
      <c r="AA437" s="2017"/>
      <c r="AB437" s="2017"/>
      <c r="AC437" s="2017"/>
      <c r="AD437" s="2017"/>
      <c r="AE437" s="2017"/>
      <c r="AF437" s="2018"/>
      <c r="AG437" s="2073">
        <v>0</v>
      </c>
      <c r="AH437" s="2074"/>
      <c r="AI437" s="2074"/>
      <c r="AJ437" s="2074"/>
    </row>
    <row r="438" spans="1:110" ht="12.75" customHeight="1">
      <c r="D438" s="2016" t="s">
        <v>1146</v>
      </c>
      <c r="E438" s="2017"/>
      <c r="F438" s="2017"/>
      <c r="G438" s="2017"/>
      <c r="H438" s="2017"/>
      <c r="I438" s="2017"/>
      <c r="J438" s="2017"/>
      <c r="K438" s="2017"/>
      <c r="L438" s="2017"/>
      <c r="M438" s="2017"/>
      <c r="N438" s="2017"/>
      <c r="O438" s="2017"/>
      <c r="P438" s="2017"/>
      <c r="Q438" s="2017"/>
      <c r="R438" s="2017"/>
      <c r="S438" s="2017"/>
      <c r="T438" s="2017"/>
      <c r="U438" s="2017"/>
      <c r="V438" s="2017"/>
      <c r="W438" s="2017"/>
      <c r="X438" s="2017"/>
      <c r="Y438" s="2017"/>
      <c r="Z438" s="2017"/>
      <c r="AA438" s="2017"/>
      <c r="AB438" s="2017"/>
      <c r="AC438" s="2017"/>
      <c r="AD438" s="2017"/>
      <c r="AE438" s="2017"/>
      <c r="AF438" s="2018"/>
      <c r="AG438" s="2041">
        <v>75</v>
      </c>
      <c r="AH438" s="2041"/>
      <c r="AI438" s="2041"/>
      <c r="AJ438" s="2041"/>
    </row>
    <row r="439" spans="1:110" ht="12.75" customHeight="1">
      <c r="D439" s="2016" t="s">
        <v>1147</v>
      </c>
      <c r="E439" s="2017"/>
      <c r="F439" s="2017"/>
      <c r="G439" s="2017"/>
      <c r="H439" s="2017"/>
      <c r="I439" s="2017"/>
      <c r="J439" s="2017"/>
      <c r="K439" s="2017"/>
      <c r="L439" s="2017"/>
      <c r="M439" s="2017"/>
      <c r="N439" s="2017"/>
      <c r="O439" s="2017"/>
      <c r="P439" s="2017"/>
      <c r="Q439" s="2017"/>
      <c r="R439" s="2017"/>
      <c r="S439" s="2017"/>
      <c r="T439" s="2017"/>
      <c r="U439" s="2017"/>
      <c r="V439" s="2017"/>
      <c r="W439" s="2017"/>
      <c r="X439" s="2017"/>
      <c r="Y439" s="2017"/>
      <c r="Z439" s="2017"/>
      <c r="AA439" s="2017"/>
      <c r="AB439" s="2017"/>
      <c r="AC439" s="2017"/>
      <c r="AD439" s="2017"/>
      <c r="AE439" s="2017"/>
      <c r="AF439" s="2018"/>
      <c r="AG439" s="2041">
        <v>75</v>
      </c>
      <c r="AH439" s="2041"/>
      <c r="AI439" s="2041"/>
      <c r="AJ439" s="2041"/>
    </row>
    <row r="440" spans="1:110" ht="12.75" customHeight="1">
      <c r="D440" s="2016" t="s">
        <v>1149</v>
      </c>
      <c r="E440" s="2017"/>
      <c r="F440" s="2017"/>
      <c r="G440" s="2017"/>
      <c r="H440" s="2017"/>
      <c r="I440" s="2017"/>
      <c r="J440" s="2017"/>
      <c r="K440" s="2017"/>
      <c r="L440" s="2017"/>
      <c r="M440" s="2017"/>
      <c r="N440" s="2017"/>
      <c r="O440" s="2017"/>
      <c r="P440" s="2017"/>
      <c r="Q440" s="2017"/>
      <c r="R440" s="2017"/>
      <c r="S440" s="2017"/>
      <c r="T440" s="2017"/>
      <c r="U440" s="2017"/>
      <c r="V440" s="2017"/>
      <c r="W440" s="2017"/>
      <c r="X440" s="2017"/>
      <c r="Y440" s="2017"/>
      <c r="Z440" s="2017"/>
      <c r="AA440" s="2017"/>
      <c r="AB440" s="2017"/>
      <c r="AC440" s="2017"/>
      <c r="AD440" s="2017"/>
      <c r="AE440" s="2017"/>
      <c r="AF440" s="2018"/>
      <c r="AG440" s="2065">
        <f>IF(ISERROR(AG439/AG438),"",AG439/AG438)</f>
        <v>1</v>
      </c>
      <c r="AH440" s="2065"/>
      <c r="AI440" s="2065"/>
      <c r="AJ440" s="2065"/>
    </row>
    <row r="441" spans="1:110" ht="12.75" customHeight="1">
      <c r="D441" s="2016" t="s">
        <v>1148</v>
      </c>
      <c r="E441" s="2017"/>
      <c r="F441" s="2017"/>
      <c r="G441" s="2017"/>
      <c r="H441" s="2017"/>
      <c r="I441" s="2017"/>
      <c r="J441" s="2017"/>
      <c r="K441" s="2017"/>
      <c r="L441" s="2017"/>
      <c r="M441" s="2017"/>
      <c r="N441" s="2017"/>
      <c r="O441" s="2017"/>
      <c r="P441" s="2017"/>
      <c r="Q441" s="2017"/>
      <c r="R441" s="2017"/>
      <c r="S441" s="2017"/>
      <c r="T441" s="2017"/>
      <c r="U441" s="2017"/>
      <c r="V441" s="2017"/>
      <c r="W441" s="2017"/>
      <c r="X441" s="2017"/>
      <c r="Y441" s="2017"/>
      <c r="Z441" s="2017"/>
      <c r="AA441" s="2017"/>
      <c r="AB441" s="2017"/>
      <c r="AC441" s="2017"/>
      <c r="AD441" s="2017"/>
      <c r="AE441" s="2017"/>
      <c r="AF441" s="2018"/>
      <c r="AG441" s="2063">
        <f>46549-852</f>
        <v>45697</v>
      </c>
      <c r="AH441" s="2064"/>
      <c r="AI441" s="2064"/>
      <c r="AJ441" s="2064"/>
    </row>
    <row r="442" spans="1:110" ht="12.75" customHeight="1">
      <c r="D442" s="2016" t="s">
        <v>1150</v>
      </c>
      <c r="E442" s="2017"/>
      <c r="F442" s="2017"/>
      <c r="G442" s="2017"/>
      <c r="H442" s="2017"/>
      <c r="I442" s="2017"/>
      <c r="J442" s="2017"/>
      <c r="K442" s="2017"/>
      <c r="L442" s="2017"/>
      <c r="M442" s="2017"/>
      <c r="N442" s="2017"/>
      <c r="O442" s="2017"/>
      <c r="P442" s="2017"/>
      <c r="Q442" s="2017"/>
      <c r="R442" s="2017"/>
      <c r="S442" s="2017"/>
      <c r="T442" s="2017"/>
      <c r="U442" s="2017"/>
      <c r="V442" s="2017"/>
      <c r="W442" s="2017"/>
      <c r="X442" s="2017"/>
      <c r="Y442" s="2017"/>
      <c r="Z442" s="2017"/>
      <c r="AA442" s="2017"/>
      <c r="AB442" s="2017"/>
      <c r="AC442" s="2017"/>
      <c r="AD442" s="2017"/>
      <c r="AE442" s="2017"/>
      <c r="AF442" s="2018"/>
      <c r="AG442" s="2064">
        <v>45697</v>
      </c>
      <c r="AH442" s="2064"/>
      <c r="AI442" s="2064"/>
      <c r="AJ442" s="2064"/>
    </row>
    <row r="443" spans="1:110" ht="12.75" customHeight="1">
      <c r="D443" s="2016" t="s">
        <v>1151</v>
      </c>
      <c r="E443" s="2017"/>
      <c r="F443" s="2017"/>
      <c r="G443" s="2017"/>
      <c r="H443" s="2017"/>
      <c r="I443" s="2017"/>
      <c r="J443" s="2017"/>
      <c r="K443" s="2017"/>
      <c r="L443" s="2017"/>
      <c r="M443" s="2017"/>
      <c r="N443" s="2017"/>
      <c r="O443" s="2017"/>
      <c r="P443" s="2017"/>
      <c r="Q443" s="2017"/>
      <c r="R443" s="2017"/>
      <c r="S443" s="2017"/>
      <c r="T443" s="2017"/>
      <c r="U443" s="2017"/>
      <c r="V443" s="2017"/>
      <c r="W443" s="2017"/>
      <c r="X443" s="2017"/>
      <c r="Y443" s="2017"/>
      <c r="Z443" s="2017"/>
      <c r="AA443" s="2017"/>
      <c r="AB443" s="2017"/>
      <c r="AC443" s="2017"/>
      <c r="AD443" s="2017"/>
      <c r="AE443" s="2017"/>
      <c r="AF443" s="2018"/>
      <c r="AG443" s="2065">
        <f>IF(ISERROR(AG442/AG441),"",AG442/AG441)</f>
        <v>1</v>
      </c>
      <c r="AH443" s="2065"/>
      <c r="AI443" s="2065"/>
      <c r="AJ443" s="2065"/>
    </row>
    <row r="444" spans="1:110" ht="12.75" customHeight="1">
      <c r="D444" s="2016" t="s">
        <v>1152</v>
      </c>
      <c r="E444" s="2017"/>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2018"/>
      <c r="AG444" s="2065">
        <f>MIN(IF(AG440&gt;AG443,AG443,AG440),1)</f>
        <v>1</v>
      </c>
      <c r="AH444" s="2065"/>
      <c r="AI444" s="2065"/>
      <c r="AJ444" s="2065"/>
    </row>
    <row r="445" spans="1:110" ht="12.75" customHeight="1">
      <c r="D445" s="2016" t="s">
        <v>1417</v>
      </c>
      <c r="E445" s="2060"/>
      <c r="F445" s="2060"/>
      <c r="G445" s="2060"/>
      <c r="H445" s="2060"/>
      <c r="I445" s="2060"/>
      <c r="J445" s="2060"/>
      <c r="K445" s="2060"/>
      <c r="L445" s="2060"/>
      <c r="M445" s="2060"/>
      <c r="N445" s="2060"/>
      <c r="O445" s="2060"/>
      <c r="P445" s="2060"/>
      <c r="Q445" s="2060"/>
      <c r="R445" s="2060"/>
      <c r="S445" s="2060"/>
      <c r="T445" s="2060"/>
      <c r="U445" s="2060"/>
      <c r="V445" s="2060"/>
      <c r="W445" s="2060"/>
      <c r="X445" s="2060"/>
      <c r="Y445" s="2060"/>
      <c r="Z445" s="2060"/>
      <c r="AA445" s="2060"/>
      <c r="AB445" s="2060"/>
      <c r="AC445" s="2060"/>
      <c r="AD445" s="2060"/>
      <c r="AE445" s="2060"/>
      <c r="AF445" s="2061"/>
      <c r="AG445" s="2064">
        <v>3042</v>
      </c>
      <c r="AH445" s="2064"/>
      <c r="AI445" s="2064"/>
      <c r="AJ445" s="2064"/>
    </row>
    <row r="446" spans="1:110" ht="12.75" customHeight="1">
      <c r="D446" s="2062" t="s">
        <v>604</v>
      </c>
      <c r="E446" s="2060"/>
      <c r="F446" s="2060"/>
      <c r="G446" s="2060"/>
      <c r="H446" s="2060"/>
      <c r="I446" s="2060"/>
      <c r="J446" s="2060"/>
      <c r="K446" s="2060"/>
      <c r="L446" s="2060"/>
      <c r="M446" s="2060"/>
      <c r="N446" s="2060"/>
      <c r="O446" s="2060"/>
      <c r="P446" s="2060"/>
      <c r="Q446" s="2060"/>
      <c r="R446" s="2060"/>
      <c r="S446" s="2060"/>
      <c r="T446" s="2060"/>
      <c r="U446" s="2060"/>
      <c r="V446" s="2060"/>
      <c r="W446" s="2060"/>
      <c r="X446" s="2060"/>
      <c r="Y446" s="2060"/>
      <c r="Z446" s="2060"/>
      <c r="AA446" s="2060"/>
      <c r="AB446" s="2060"/>
      <c r="AC446" s="2060"/>
      <c r="AD446" s="2060"/>
      <c r="AE446" s="2060"/>
      <c r="AF446" s="2061"/>
      <c r="AG446" s="2064">
        <v>0</v>
      </c>
      <c r="AH446" s="2064"/>
      <c r="AI446" s="2064"/>
      <c r="AJ446" s="20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4" customHeight="1">
      <c r="D447" s="2016" t="s">
        <v>1418</v>
      </c>
      <c r="E447" s="2060"/>
      <c r="F447" s="2060"/>
      <c r="G447" s="2060"/>
      <c r="H447" s="2060"/>
      <c r="I447" s="2060"/>
      <c r="J447" s="2060"/>
      <c r="K447" s="2060"/>
      <c r="L447" s="2060"/>
      <c r="M447" s="2060"/>
      <c r="N447" s="2060"/>
      <c r="O447" s="2060"/>
      <c r="P447" s="2060"/>
      <c r="Q447" s="2060"/>
      <c r="R447" s="2060"/>
      <c r="S447" s="2060"/>
      <c r="T447" s="2060"/>
      <c r="U447" s="2060"/>
      <c r="V447" s="2060"/>
      <c r="W447" s="2060"/>
      <c r="X447" s="2060"/>
      <c r="Y447" s="2060"/>
      <c r="Z447" s="2060"/>
      <c r="AA447" s="2060"/>
      <c r="AB447" s="2060"/>
      <c r="AC447" s="2060"/>
      <c r="AD447" s="2060"/>
      <c r="AE447" s="2060"/>
      <c r="AF447" s="2061"/>
      <c r="AG447" s="2064">
        <f>852+21397-1006</f>
        <v>21243</v>
      </c>
      <c r="AH447" s="2064"/>
      <c r="AI447" s="2064"/>
      <c r="AJ447" s="20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6" t="s">
        <v>1153</v>
      </c>
      <c r="E448" s="2060"/>
      <c r="F448" s="2060"/>
      <c r="G448" s="2060"/>
      <c r="H448" s="2060"/>
      <c r="I448" s="2060"/>
      <c r="J448" s="2060"/>
      <c r="K448" s="2060"/>
      <c r="L448" s="2060"/>
      <c r="M448" s="2060"/>
      <c r="N448" s="2060"/>
      <c r="O448" s="2060"/>
      <c r="P448" s="2060"/>
      <c r="Q448" s="2060"/>
      <c r="R448" s="2060"/>
      <c r="S448" s="2060"/>
      <c r="T448" s="2060"/>
      <c r="U448" s="2060"/>
      <c r="V448" s="2060"/>
      <c r="W448" s="2060"/>
      <c r="X448" s="2060"/>
      <c r="Y448" s="2060"/>
      <c r="Z448" s="2060"/>
      <c r="AA448" s="2060"/>
      <c r="AB448" s="2060"/>
      <c r="AC448" s="2060"/>
      <c r="AD448" s="2060"/>
      <c r="AE448" s="2060"/>
      <c r="AF448" s="2061"/>
      <c r="AG448" s="2064">
        <v>0</v>
      </c>
      <c r="AH448" s="2064"/>
      <c r="AI448" s="2064"/>
      <c r="AJ448" s="20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199" t="s">
        <v>1154</v>
      </c>
      <c r="E449" s="2200"/>
      <c r="F449" s="2200"/>
      <c r="G449" s="2200"/>
      <c r="H449" s="2200"/>
      <c r="I449" s="2200"/>
      <c r="J449" s="2200"/>
      <c r="K449" s="2200"/>
      <c r="L449" s="2200"/>
      <c r="M449" s="2200"/>
      <c r="N449" s="2200"/>
      <c r="O449" s="2200"/>
      <c r="P449" s="2200"/>
      <c r="Q449" s="2200"/>
      <c r="R449" s="2200"/>
      <c r="S449" s="2200"/>
      <c r="T449" s="2200"/>
      <c r="U449" s="2200"/>
      <c r="V449" s="2200"/>
      <c r="W449" s="2200"/>
      <c r="X449" s="2200"/>
      <c r="Y449" s="2200"/>
      <c r="Z449" s="2200"/>
      <c r="AA449" s="2200"/>
      <c r="AB449" s="2200"/>
      <c r="AC449" s="2200"/>
      <c r="AD449" s="2200"/>
      <c r="AE449" s="2200"/>
      <c r="AF449" s="2201"/>
      <c r="AG449" s="2094">
        <f>AG441+AG445+AG447+AG448</f>
        <v>69982</v>
      </c>
      <c r="AH449" s="2094"/>
      <c r="AI449" s="2094"/>
      <c r="AJ449" s="209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2" t="s">
        <v>1419</v>
      </c>
      <c r="E450" s="2202"/>
      <c r="F450" s="2202"/>
      <c r="G450" s="2202"/>
      <c r="H450" s="2202"/>
      <c r="I450" s="2202"/>
      <c r="J450" s="2202"/>
      <c r="K450" s="2202"/>
      <c r="L450" s="2202"/>
      <c r="M450" s="2202"/>
      <c r="N450" s="2202"/>
      <c r="O450" s="2202"/>
      <c r="P450" s="2202"/>
      <c r="Q450" s="2202"/>
      <c r="R450" s="2202"/>
      <c r="S450" s="2202"/>
      <c r="T450" s="2202"/>
      <c r="U450" s="2202"/>
      <c r="V450" s="2202"/>
      <c r="W450" s="2202"/>
      <c r="X450" s="2202"/>
      <c r="Y450" s="2202"/>
      <c r="Z450" s="2202"/>
      <c r="AA450" s="2202"/>
      <c r="AB450" s="2202"/>
      <c r="AC450" s="2202"/>
      <c r="AD450" s="2202"/>
      <c r="AE450" s="2202"/>
      <c r="AF450" s="2202"/>
      <c r="AG450" s="2202"/>
      <c r="AH450" s="2202"/>
      <c r="AI450" s="2202"/>
      <c r="AJ450" s="220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3"/>
      <c r="E451" s="2203"/>
      <c r="F451" s="2203"/>
      <c r="G451" s="2203"/>
      <c r="H451" s="2203"/>
      <c r="I451" s="2203"/>
      <c r="J451" s="2203"/>
      <c r="K451" s="2203"/>
      <c r="L451" s="2203"/>
      <c r="M451" s="2203"/>
      <c r="N451" s="2203"/>
      <c r="O451" s="2203"/>
      <c r="P451" s="2203"/>
      <c r="Q451" s="2203"/>
      <c r="R451" s="2203"/>
      <c r="S451" s="2203"/>
      <c r="T451" s="2203"/>
      <c r="U451" s="2203"/>
      <c r="V451" s="2203"/>
      <c r="W451" s="2203"/>
      <c r="X451" s="2203"/>
      <c r="Y451" s="2203"/>
      <c r="Z451" s="2203"/>
      <c r="AA451" s="2203"/>
      <c r="AB451" s="2203"/>
      <c r="AC451" s="2203"/>
      <c r="AD451" s="2203"/>
      <c r="AE451" s="2203"/>
      <c r="AF451" s="2203"/>
      <c r="AG451" s="2203"/>
      <c r="AH451" s="2203"/>
      <c r="AI451" s="2203"/>
      <c r="AJ451" s="220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8"/>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879</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95">
        <f>'Sources and Uses Budget'!B105/Application!AG436</f>
        <v>735962.92211618426</v>
      </c>
      <c r="AD453" s="2095"/>
      <c r="AE453" s="2095"/>
      <c r="AF453" s="2095"/>
      <c r="AG453" s="283"/>
      <c r="AH453" s="283"/>
      <c r="AI453" s="283"/>
      <c r="AJ453" s="289"/>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880</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95">
        <f>'Sources and Uses Budget'!C105/Application!AG436</f>
        <v>735962.92211618426</v>
      </c>
      <c r="AD454" s="2095"/>
      <c r="AE454" s="2095"/>
      <c r="AF454" s="2095"/>
      <c r="AG454" s="283"/>
      <c r="AH454" s="283"/>
      <c r="AI454" s="283"/>
      <c r="AJ454" s="289"/>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929</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95">
        <f>('Sources and Uses Budget'!$S$107+'Sources and Uses Budget'!$T$107)/Application!AG436</f>
        <v>608033.03027363657</v>
      </c>
      <c r="AD455" s="2095"/>
      <c r="AE455" s="2095"/>
      <c r="AF455" s="2095"/>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3"/>
      <c r="E456" s="283"/>
      <c r="F456" s="283"/>
      <c r="G456" s="283"/>
      <c r="H456" s="283"/>
      <c r="I456" s="283"/>
      <c r="J456" s="283"/>
      <c r="K456" s="283"/>
      <c r="L456" s="283"/>
      <c r="M456" s="283"/>
      <c r="N456" s="283"/>
      <c r="O456" s="283"/>
      <c r="P456" s="283"/>
      <c r="Q456" s="283"/>
      <c r="R456" s="283"/>
      <c r="S456" s="283"/>
      <c r="T456" s="283"/>
      <c r="U456" s="283"/>
      <c r="V456" s="283"/>
      <c r="W456" s="283"/>
      <c r="X456" s="283"/>
      <c r="Y456" s="283"/>
      <c r="Z456" s="283"/>
      <c r="AA456" s="283"/>
      <c r="AB456" s="283"/>
      <c r="AC456" s="869"/>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t="s">
        <v>650</v>
      </c>
      <c r="D457" s="50" t="s">
        <v>255</v>
      </c>
      <c r="E457" s="283"/>
      <c r="F457" s="283"/>
      <c r="G457" s="283"/>
      <c r="H457" s="283"/>
      <c r="I457" s="283"/>
      <c r="J457" s="283"/>
      <c r="K457" s="283"/>
      <c r="L457" s="283"/>
      <c r="M457" s="283"/>
      <c r="N457" s="283"/>
      <c r="O457" s="283"/>
      <c r="P457" s="283"/>
      <c r="Q457" s="283"/>
      <c r="R457" s="283"/>
      <c r="S457" s="283"/>
      <c r="T457" s="283"/>
      <c r="U457" s="283"/>
      <c r="V457" s="283"/>
      <c r="W457" s="283"/>
      <c r="X457" s="283"/>
      <c r="Y457" s="283"/>
      <c r="Z457" s="283"/>
      <c r="AA457" s="283"/>
      <c r="AB457" s="283"/>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D458" s="290" t="s">
        <v>256</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15">
      <c r="D459" s="291" t="s">
        <v>216</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0" t="s">
        <v>732</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0" t="s">
        <v>733</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8"/>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734</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3" t="s">
        <v>735</v>
      </c>
      <c r="E464" s="2091"/>
      <c r="F464" s="2091"/>
      <c r="G464" s="2091"/>
      <c r="H464" s="2091"/>
      <c r="I464" s="2091"/>
      <c r="J464" s="2091"/>
      <c r="K464" s="2091"/>
      <c r="L464" s="2091"/>
      <c r="M464" s="2091"/>
      <c r="N464" s="2091"/>
      <c r="O464" s="2091"/>
      <c r="P464" s="2091"/>
      <c r="Q464" s="2091"/>
      <c r="R464" s="2091"/>
      <c r="S464" s="2091"/>
      <c r="T464" s="2091"/>
      <c r="U464" s="2091"/>
      <c r="V464" s="2092"/>
      <c r="W464" s="2087">
        <v>11</v>
      </c>
      <c r="X464" s="2088"/>
      <c r="Y464" s="2089"/>
      <c r="Z464" s="290"/>
      <c r="AA464" s="290"/>
      <c r="AB464" s="290"/>
      <c r="AC464" s="290"/>
      <c r="AD464" s="283"/>
      <c r="AE464" s="283"/>
      <c r="AF464" s="283"/>
      <c r="AG464" s="283"/>
      <c r="AH464" s="283"/>
      <c r="AI464" s="283"/>
      <c r="AJ464" s="289"/>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3" t="s">
        <v>736</v>
      </c>
      <c r="E465" s="2091"/>
      <c r="F465" s="2091"/>
      <c r="G465" s="2091"/>
      <c r="H465" s="2091"/>
      <c r="I465" s="2091"/>
      <c r="J465" s="2091"/>
      <c r="K465" s="2091"/>
      <c r="L465" s="2091"/>
      <c r="M465" s="2091"/>
      <c r="N465" s="2091"/>
      <c r="O465" s="2091"/>
      <c r="P465" s="2091"/>
      <c r="Q465" s="2091"/>
      <c r="R465" s="2091"/>
      <c r="S465" s="2091"/>
      <c r="T465" s="2091"/>
      <c r="U465" s="2091"/>
      <c r="V465" s="2092"/>
      <c r="W465" s="2087">
        <v>0</v>
      </c>
      <c r="X465" s="2088"/>
      <c r="Y465" s="2089"/>
      <c r="Z465" s="290"/>
      <c r="AA465" s="290"/>
      <c r="AB465" s="290"/>
      <c r="AC465" s="290"/>
      <c r="AD465" s="283"/>
      <c r="AE465" s="283"/>
      <c r="AF465" s="283"/>
      <c r="AG465" s="283"/>
      <c r="AH465" s="283"/>
      <c r="AI465" s="283"/>
      <c r="AJ465" s="289"/>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3" t="s">
        <v>737</v>
      </c>
      <c r="E466" s="2091"/>
      <c r="F466" s="2091"/>
      <c r="G466" s="2091"/>
      <c r="H466" s="2091"/>
      <c r="I466" s="2091"/>
      <c r="J466" s="2091"/>
      <c r="K466" s="2091"/>
      <c r="L466" s="2091"/>
      <c r="M466" s="2091"/>
      <c r="N466" s="2091"/>
      <c r="O466" s="2091"/>
      <c r="P466" s="2091"/>
      <c r="Q466" s="2091"/>
      <c r="R466" s="2091"/>
      <c r="S466" s="2091"/>
      <c r="T466" s="2091"/>
      <c r="U466" s="2091"/>
      <c r="V466" s="2092"/>
      <c r="W466" s="2087"/>
      <c r="X466" s="2088"/>
      <c r="Y466" s="2089"/>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3" t="s">
        <v>738</v>
      </c>
      <c r="E467" s="2091"/>
      <c r="F467" s="2091"/>
      <c r="G467" s="2091"/>
      <c r="H467" s="2091"/>
      <c r="I467" s="2091"/>
      <c r="J467" s="2091"/>
      <c r="K467" s="2091"/>
      <c r="L467" s="2091"/>
      <c r="M467" s="2091"/>
      <c r="N467" s="2091"/>
      <c r="O467" s="2091"/>
      <c r="P467" s="2091"/>
      <c r="Q467" s="2091"/>
      <c r="R467" s="2091"/>
      <c r="S467" s="2091"/>
      <c r="T467" s="2091"/>
      <c r="U467" s="2091"/>
      <c r="V467" s="2092"/>
      <c r="W467" s="2087">
        <v>0</v>
      </c>
      <c r="X467" s="2088"/>
      <c r="Y467" s="2089"/>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3" t="s">
        <v>949</v>
      </c>
      <c r="E468" s="2091"/>
      <c r="F468" s="2091"/>
      <c r="G468" s="2091"/>
      <c r="H468" s="2091"/>
      <c r="I468" s="2091"/>
      <c r="J468" s="2091"/>
      <c r="K468" s="2091"/>
      <c r="L468" s="2091"/>
      <c r="M468" s="2091"/>
      <c r="N468" s="2091"/>
      <c r="O468" s="2091"/>
      <c r="P468" s="2091"/>
      <c r="Q468" s="2091"/>
      <c r="R468" s="2091"/>
      <c r="S468" s="2091"/>
      <c r="T468" s="2091"/>
      <c r="U468" s="2091"/>
      <c r="V468" s="2092"/>
      <c r="W468" s="2087">
        <v>0</v>
      </c>
      <c r="X468" s="2088"/>
      <c r="Y468" s="2089"/>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3" t="s">
        <v>739</v>
      </c>
      <c r="E469" s="2091"/>
      <c r="F469" s="2091"/>
      <c r="G469" s="2091"/>
      <c r="H469" s="2091"/>
      <c r="I469" s="2091"/>
      <c r="J469" s="2091"/>
      <c r="K469" s="2091"/>
      <c r="L469" s="2091"/>
      <c r="M469" s="2091"/>
      <c r="N469" s="2091"/>
      <c r="O469" s="2091"/>
      <c r="P469" s="2091"/>
      <c r="Q469" s="2091"/>
      <c r="R469" s="2091"/>
      <c r="S469" s="2091"/>
      <c r="T469" s="2091"/>
      <c r="U469" s="2091"/>
      <c r="V469" s="2092"/>
      <c r="W469" s="2087">
        <v>0</v>
      </c>
      <c r="X469" s="2088"/>
      <c r="Y469" s="2089"/>
      <c r="Z469" s="290"/>
      <c r="AA469" s="290"/>
      <c r="AB469" s="290"/>
      <c r="AC469" s="290"/>
      <c r="AD469" s="283"/>
      <c r="AE469" s="283"/>
      <c r="AF469" s="283"/>
      <c r="AG469" s="283"/>
      <c r="AH469" s="283"/>
      <c r="AI469" s="283"/>
      <c r="AJ469" s="289"/>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3" t="s">
        <v>1120</v>
      </c>
      <c r="E470" s="2091"/>
      <c r="F470" s="2091"/>
      <c r="G470" s="2091"/>
      <c r="H470" s="2091"/>
      <c r="I470" s="2091"/>
      <c r="J470" s="2091"/>
      <c r="K470" s="2091"/>
      <c r="L470" s="2091"/>
      <c r="M470" s="2091"/>
      <c r="N470" s="2091"/>
      <c r="O470" s="2091"/>
      <c r="P470" s="2091"/>
      <c r="Q470" s="2091"/>
      <c r="R470" s="2091"/>
      <c r="S470" s="2091"/>
      <c r="T470" s="2091"/>
      <c r="U470" s="2091"/>
      <c r="V470" s="2092"/>
      <c r="W470" s="2087">
        <v>0</v>
      </c>
      <c r="X470" s="2088"/>
      <c r="Y470" s="2089"/>
      <c r="Z470" s="290"/>
      <c r="AA470" s="290"/>
      <c r="AB470" s="290"/>
      <c r="AC470" s="290"/>
      <c r="AD470" s="283"/>
      <c r="AE470" s="283"/>
      <c r="AF470" s="283"/>
      <c r="AG470" s="283"/>
      <c r="AH470" s="283"/>
      <c r="AI470" s="283"/>
      <c r="AJ470" s="289"/>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0" t="s">
        <v>2021</v>
      </c>
      <c r="E471" s="2091"/>
      <c r="F471" s="2091"/>
      <c r="G471" s="2091"/>
      <c r="H471" s="2091"/>
      <c r="I471" s="2091"/>
      <c r="J471" s="2091"/>
      <c r="K471" s="2091"/>
      <c r="L471" s="2091"/>
      <c r="M471" s="2091"/>
      <c r="N471" s="2091"/>
      <c r="O471" s="2091"/>
      <c r="P471" s="2091"/>
      <c r="Q471" s="2091"/>
      <c r="R471" s="2091"/>
      <c r="S471" s="2091"/>
      <c r="T471" s="2091"/>
      <c r="U471" s="2091"/>
      <c r="V471" s="2092"/>
      <c r="W471" s="2087">
        <v>0</v>
      </c>
      <c r="X471" s="2088"/>
      <c r="Y471" s="2089"/>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84"/>
      <c r="H472" s="2085"/>
      <c r="I472" s="2085"/>
      <c r="J472" s="2085"/>
      <c r="K472" s="2085"/>
      <c r="L472" s="2085"/>
      <c r="M472" s="2085"/>
      <c r="N472" s="2085"/>
      <c r="O472" s="2085"/>
      <c r="P472" s="2085"/>
      <c r="Q472" s="2085"/>
      <c r="R472" s="2085"/>
      <c r="S472" s="2085"/>
      <c r="T472" s="2085"/>
      <c r="U472" s="2085"/>
      <c r="V472" s="2086"/>
      <c r="W472" s="2087">
        <v>0</v>
      </c>
      <c r="X472" s="2088"/>
      <c r="Y472" s="2089"/>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950</v>
      </c>
      <c r="E473" s="396"/>
      <c r="F473" s="396"/>
      <c r="G473" s="1491"/>
      <c r="H473" s="1491"/>
      <c r="I473" s="1491"/>
      <c r="J473" s="1491"/>
      <c r="K473" s="1491"/>
      <c r="L473" s="1491"/>
      <c r="M473" s="1491"/>
      <c r="N473" s="1491"/>
      <c r="O473" s="1491"/>
      <c r="P473" s="1491"/>
      <c r="Q473" s="1491"/>
      <c r="R473" s="1491"/>
      <c r="S473" s="1491"/>
      <c r="T473" s="1491"/>
      <c r="U473" s="1491"/>
      <c r="V473" s="1491"/>
      <c r="W473" s="397"/>
      <c r="X473" s="397"/>
      <c r="Y473" s="398"/>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1"/>
      <c r="X475" s="401"/>
      <c r="Y475" s="402"/>
      <c r="Z475" s="290"/>
      <c r="AA475" s="290"/>
      <c r="AB475" s="290"/>
      <c r="AC475" s="290"/>
      <c r="AD475" s="283"/>
      <c r="AE475" s="283"/>
      <c r="AF475" s="283"/>
      <c r="AG475" s="283"/>
      <c r="AH475" s="283"/>
      <c r="AI475" s="283"/>
      <c r="AJ475" s="289"/>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1"/>
      <c r="X476" s="401"/>
      <c r="Y476" s="402"/>
      <c r="Z476" s="290"/>
      <c r="AA476" s="290"/>
      <c r="AB476" s="290"/>
      <c r="AC476" s="290"/>
      <c r="AD476" s="283"/>
      <c r="AE476" s="283"/>
      <c r="AF476" s="283"/>
      <c r="AG476" s="283"/>
      <c r="AH476" s="283"/>
      <c r="AI476" s="283"/>
      <c r="AJ476" s="289"/>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075" t="s">
        <v>873</v>
      </c>
      <c r="B478" s="2075"/>
      <c r="C478" s="2075"/>
      <c r="D478" s="2075"/>
      <c r="E478" s="2075"/>
      <c r="F478" s="2075"/>
      <c r="G478" s="2075"/>
      <c r="H478" s="2075"/>
      <c r="I478" s="2075"/>
      <c r="J478" s="2075"/>
      <c r="K478" s="2075"/>
      <c r="L478" s="2075"/>
      <c r="M478" s="2075"/>
      <c r="N478" s="2075"/>
      <c r="O478" s="2075"/>
      <c r="P478" s="2075"/>
      <c r="Q478" s="2075"/>
      <c r="R478" s="2075"/>
      <c r="S478" s="2075"/>
      <c r="T478" s="2075"/>
      <c r="U478" s="2075"/>
      <c r="V478" s="2075"/>
      <c r="W478" s="2075"/>
      <c r="X478" s="2075"/>
      <c r="Y478" s="2075"/>
      <c r="Z478" s="2075"/>
      <c r="AA478" s="2075"/>
      <c r="AB478" s="2075"/>
      <c r="AC478" s="2075"/>
      <c r="AD478" s="2075"/>
      <c r="AE478" s="2075"/>
      <c r="AF478" s="2075"/>
      <c r="AG478" s="2075"/>
      <c r="AH478" s="2075"/>
      <c r="AI478" s="2075"/>
      <c r="AJ478" s="2075"/>
      <c r="AK478" s="2075"/>
      <c r="AL478" s="20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6"/>
      <c r="B479" s="2076"/>
      <c r="C479" s="2076"/>
      <c r="D479" s="2076"/>
      <c r="E479" s="2076"/>
      <c r="F479" s="2076"/>
      <c r="G479" s="2076"/>
      <c r="H479" s="2076"/>
      <c r="I479" s="2076"/>
      <c r="J479" s="2076"/>
      <c r="K479" s="2076"/>
      <c r="L479" s="2076"/>
      <c r="M479" s="2076"/>
      <c r="N479" s="2076"/>
      <c r="O479" s="2076"/>
      <c r="P479" s="2076"/>
      <c r="Q479" s="2076"/>
      <c r="R479" s="2076"/>
      <c r="S479" s="2076"/>
      <c r="T479" s="2076"/>
      <c r="U479" s="2076"/>
      <c r="V479" s="2076"/>
      <c r="W479" s="2076"/>
      <c r="X479" s="2076"/>
      <c r="Y479" s="2076"/>
      <c r="Z479" s="2076"/>
      <c r="AA479" s="2076"/>
      <c r="AB479" s="2076"/>
      <c r="AC479" s="2076"/>
      <c r="AD479" s="2076"/>
      <c r="AE479" s="2076"/>
      <c r="AF479" s="2076"/>
      <c r="AG479" s="2076"/>
      <c r="AH479" s="2076"/>
      <c r="AI479" s="2076"/>
      <c r="AJ479" s="2076"/>
      <c r="AK479" s="2076"/>
      <c r="AL479" s="20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4"/>
      <c r="C483" s="504"/>
      <c r="D483" s="504"/>
      <c r="E483" s="870"/>
      <c r="F483" s="871"/>
      <c r="G483" s="871"/>
      <c r="H483" s="871"/>
      <c r="I483" s="871"/>
      <c r="J483" s="871"/>
      <c r="K483" s="871"/>
      <c r="L483" s="871"/>
      <c r="M483" s="871"/>
      <c r="N483" s="871"/>
      <c r="O483" s="871"/>
      <c r="P483" s="871"/>
      <c r="Q483" s="871"/>
      <c r="R483" s="871"/>
      <c r="S483" s="872"/>
      <c r="T483" s="2099" t="s">
        <v>874</v>
      </c>
      <c r="U483" s="2100"/>
      <c r="V483" s="2100"/>
      <c r="W483" s="2100"/>
      <c r="X483" s="2100"/>
      <c r="Y483" s="2100"/>
      <c r="Z483" s="2100"/>
      <c r="AA483" s="2100"/>
      <c r="AB483" s="2100"/>
      <c r="AC483" s="2100"/>
      <c r="AD483" s="2100"/>
      <c r="AE483" s="2100"/>
      <c r="AF483" s="2100"/>
      <c r="AG483" s="2100"/>
      <c r="AH483" s="210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3"/>
      <c r="F484" s="681"/>
      <c r="G484" s="681"/>
      <c r="H484" s="681"/>
      <c r="I484" s="681"/>
      <c r="J484" s="681"/>
      <c r="K484" s="681"/>
      <c r="L484" s="681"/>
      <c r="M484" s="681"/>
      <c r="N484" s="681"/>
      <c r="O484" s="681"/>
      <c r="P484" s="681"/>
      <c r="Q484" s="681"/>
      <c r="R484" s="681"/>
      <c r="S484" s="874"/>
      <c r="T484" s="2179" t="s">
        <v>36</v>
      </c>
      <c r="U484" s="2179"/>
      <c r="V484" s="2179"/>
      <c r="W484" s="2179"/>
      <c r="X484" s="2179"/>
      <c r="Y484" s="2179" t="s">
        <v>37</v>
      </c>
      <c r="Z484" s="2179"/>
      <c r="AA484" s="2179"/>
      <c r="AB484" s="2179"/>
      <c r="AC484" s="2179"/>
      <c r="AD484" s="2179" t="s">
        <v>350</v>
      </c>
      <c r="AE484" s="2179"/>
      <c r="AF484" s="2179"/>
      <c r="AG484" s="2179"/>
      <c r="AH484" s="217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5"/>
      <c r="F485" s="876"/>
      <c r="G485" s="876"/>
      <c r="H485" s="876"/>
      <c r="I485" s="876"/>
      <c r="J485" s="876"/>
      <c r="K485" s="876"/>
      <c r="L485" s="876"/>
      <c r="M485" s="876"/>
      <c r="N485" s="876"/>
      <c r="O485" s="876"/>
      <c r="P485" s="876"/>
      <c r="Q485" s="876"/>
      <c r="R485" s="876"/>
      <c r="S485" s="877"/>
      <c r="T485" s="2179"/>
      <c r="U485" s="2179"/>
      <c r="V485" s="2179"/>
      <c r="W485" s="2179"/>
      <c r="X485" s="2179"/>
      <c r="Y485" s="2179"/>
      <c r="Z485" s="2179"/>
      <c r="AA485" s="2179"/>
      <c r="AB485" s="2179"/>
      <c r="AC485" s="2179"/>
      <c r="AD485" s="2179"/>
      <c r="AE485" s="2179"/>
      <c r="AF485" s="2179"/>
      <c r="AG485" s="2179"/>
      <c r="AH485" s="21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6">
        <v>0</v>
      </c>
      <c r="U486" s="2026"/>
      <c r="V486" s="2026"/>
      <c r="W486" s="2026"/>
      <c r="X486" s="2026"/>
      <c r="Y486" s="2026">
        <v>0</v>
      </c>
      <c r="Z486" s="2026"/>
      <c r="AA486" s="2026"/>
      <c r="AB486" s="2026"/>
      <c r="AC486" s="2026"/>
      <c r="AD486" s="2026">
        <v>43159</v>
      </c>
      <c r="AE486" s="2026"/>
      <c r="AF486" s="2026"/>
      <c r="AG486" s="2026"/>
      <c r="AH486" s="2026"/>
      <c r="AI486" s="12"/>
      <c r="AJ486" s="12"/>
      <c r="AK486" s="12"/>
      <c r="AL486" s="12"/>
      <c r="AZ486" s="238"/>
      <c r="BA486" s="238"/>
      <c r="BB486" s="238"/>
      <c r="BC486" s="238"/>
      <c r="BD486" s="238"/>
      <c r="BE486" s="238"/>
      <c r="BF486" s="238"/>
      <c r="BG486" s="238"/>
      <c r="BH486" s="238"/>
      <c r="BI486" s="238"/>
      <c r="BJ486" s="238"/>
      <c r="BK486" s="238"/>
      <c r="BL486" s="238"/>
      <c r="BM486" s="238"/>
      <c r="BN486" s="238"/>
      <c r="BO486" s="238"/>
      <c r="BP486" s="238"/>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9"/>
      <c r="CS486" s="238"/>
      <c r="CT486" s="238"/>
      <c r="CU486" s="238"/>
      <c r="CV486" s="238"/>
      <c r="CW486" s="238"/>
      <c r="CX486" s="238"/>
      <c r="CY486" s="238"/>
      <c r="CZ486" s="238"/>
      <c r="DA486" s="238"/>
      <c r="DB486" s="238"/>
      <c r="DC486" s="238"/>
      <c r="DD486" s="238"/>
      <c r="DE486" s="238"/>
      <c r="DF486" s="238"/>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6">
        <v>0</v>
      </c>
      <c r="U487" s="2026"/>
      <c r="V487" s="2026"/>
      <c r="W487" s="2026"/>
      <c r="X487" s="2026"/>
      <c r="Y487" s="2026">
        <v>0</v>
      </c>
      <c r="Z487" s="2026"/>
      <c r="AA487" s="2026"/>
      <c r="AB487" s="2026"/>
      <c r="AC487" s="2026"/>
      <c r="AD487" s="2026">
        <v>43461</v>
      </c>
      <c r="AE487" s="2026"/>
      <c r="AF487" s="2026"/>
      <c r="AG487" s="2026"/>
      <c r="AH487" s="2026"/>
      <c r="AI487" s="12"/>
      <c r="AJ487" s="12"/>
      <c r="AK487" s="12"/>
      <c r="AL487" s="12"/>
      <c r="AZ487" s="238"/>
      <c r="BA487" s="238"/>
      <c r="BB487" s="238"/>
      <c r="BC487" s="238"/>
      <c r="BD487" s="238"/>
      <c r="BE487" s="238"/>
      <c r="BF487" s="238"/>
      <c r="BG487" s="238"/>
      <c r="BH487" s="238"/>
      <c r="BI487" s="238"/>
      <c r="BJ487" s="238"/>
      <c r="BK487" s="238"/>
      <c r="BL487" s="238"/>
      <c r="BM487" s="238"/>
      <c r="BN487" s="238"/>
      <c r="BO487" s="238"/>
      <c r="BP487" s="238"/>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9"/>
      <c r="CS487" s="238"/>
      <c r="CT487" s="238"/>
      <c r="CU487" s="238"/>
      <c r="CV487" s="238"/>
      <c r="CW487" s="238"/>
      <c r="CX487" s="238"/>
      <c r="CY487" s="238"/>
      <c r="CZ487" s="238"/>
      <c r="DA487" s="238"/>
      <c r="DB487" s="238"/>
      <c r="DC487" s="238"/>
      <c r="DD487" s="238"/>
      <c r="DE487" s="238"/>
      <c r="DF487" s="238"/>
    </row>
    <row r="488" spans="1:110" ht="12.75">
      <c r="E488" s="76" t="s">
        <v>386</v>
      </c>
      <c r="F488" s="77"/>
      <c r="G488" s="77"/>
      <c r="H488" s="77"/>
      <c r="I488" s="77"/>
      <c r="J488" s="77"/>
      <c r="K488" s="77"/>
      <c r="L488" s="77"/>
      <c r="M488" s="77"/>
      <c r="N488" s="77"/>
      <c r="O488" s="77"/>
      <c r="P488" s="77"/>
      <c r="Q488" s="77"/>
      <c r="R488" s="77"/>
      <c r="S488" s="77"/>
      <c r="T488" s="2026">
        <v>0</v>
      </c>
      <c r="U488" s="2026"/>
      <c r="V488" s="2026"/>
      <c r="W488" s="2026"/>
      <c r="X488" s="2026"/>
      <c r="Y488" s="2026">
        <v>0</v>
      </c>
      <c r="Z488" s="2026"/>
      <c r="AA488" s="2026"/>
      <c r="AB488" s="2026"/>
      <c r="AC488" s="2026"/>
      <c r="AD488" s="2026">
        <v>0</v>
      </c>
      <c r="AE488" s="2026"/>
      <c r="AF488" s="2026"/>
      <c r="AG488" s="2026"/>
      <c r="AH488" s="202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6">
        <v>0</v>
      </c>
      <c r="U489" s="2026"/>
      <c r="V489" s="2026"/>
      <c r="W489" s="2026"/>
      <c r="X489" s="2026"/>
      <c r="Y489" s="2026">
        <v>0</v>
      </c>
      <c r="Z489" s="2026"/>
      <c r="AA489" s="2026"/>
      <c r="AB489" s="2026"/>
      <c r="AC489" s="2026"/>
      <c r="AD489" s="2026">
        <v>43412</v>
      </c>
      <c r="AE489" s="2026"/>
      <c r="AF489" s="2026"/>
      <c r="AG489" s="2026"/>
      <c r="AH489" s="202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6">
        <v>0</v>
      </c>
      <c r="U490" s="2026"/>
      <c r="V490" s="2026"/>
      <c r="W490" s="2026"/>
      <c r="X490" s="2026"/>
      <c r="Y490" s="2026">
        <v>0</v>
      </c>
      <c r="Z490" s="2026"/>
      <c r="AA490" s="2026"/>
      <c r="AB490" s="2026"/>
      <c r="AC490" s="2026"/>
      <c r="AD490" s="2026">
        <v>0</v>
      </c>
      <c r="AE490" s="2026"/>
      <c r="AF490" s="2026"/>
      <c r="AG490" s="2026"/>
      <c r="AH490" s="202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6">
        <v>0</v>
      </c>
      <c r="U491" s="2026"/>
      <c r="V491" s="2026"/>
      <c r="W491" s="2026"/>
      <c r="X491" s="2026"/>
      <c r="Y491" s="2026">
        <v>0</v>
      </c>
      <c r="Z491" s="2026"/>
      <c r="AA491" s="2026"/>
      <c r="AB491" s="2026"/>
      <c r="AC491" s="2026"/>
      <c r="AD491" s="2026">
        <v>0</v>
      </c>
      <c r="AE491" s="2026"/>
      <c r="AF491" s="2026"/>
      <c r="AG491" s="2026"/>
      <c r="AH491" s="202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6">
        <v>0</v>
      </c>
      <c r="U492" s="2026"/>
      <c r="V492" s="2026"/>
      <c r="W492" s="2026"/>
      <c r="X492" s="2026"/>
      <c r="Y492" s="2026">
        <v>0</v>
      </c>
      <c r="Z492" s="2026"/>
      <c r="AA492" s="2026"/>
      <c r="AB492" s="2026"/>
      <c r="AC492" s="2026"/>
      <c r="AD492" s="2026">
        <v>43149</v>
      </c>
      <c r="AE492" s="2026"/>
      <c r="AF492" s="2026"/>
      <c r="AG492" s="2026"/>
      <c r="AH492" s="202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6">
        <v>0</v>
      </c>
      <c r="U493" s="2026"/>
      <c r="V493" s="2026"/>
      <c r="W493" s="2026"/>
      <c r="X493" s="2026"/>
      <c r="Y493" s="2026">
        <v>0</v>
      </c>
      <c r="Z493" s="2026"/>
      <c r="AA493" s="2026"/>
      <c r="AB493" s="2026"/>
      <c r="AC493" s="2026"/>
      <c r="AD493" s="2026">
        <v>0</v>
      </c>
      <c r="AE493" s="2026"/>
      <c r="AF493" s="2026"/>
      <c r="AG493" s="2026"/>
      <c r="AH493" s="202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6">
        <v>0</v>
      </c>
      <c r="U494" s="2026"/>
      <c r="V494" s="2026"/>
      <c r="W494" s="2026"/>
      <c r="X494" s="2026"/>
      <c r="Y494" s="2026">
        <v>0</v>
      </c>
      <c r="Z494" s="2026"/>
      <c r="AA494" s="2026"/>
      <c r="AB494" s="2026"/>
      <c r="AC494" s="2026"/>
      <c r="AD494" s="2026">
        <v>0</v>
      </c>
      <c r="AE494" s="2026"/>
      <c r="AF494" s="2026"/>
      <c r="AG494" s="2026"/>
      <c r="AH494" s="202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1094</v>
      </c>
      <c r="F495" s="80"/>
      <c r="G495" s="80"/>
      <c r="H495" s="80"/>
      <c r="I495" s="80"/>
      <c r="J495" s="80"/>
      <c r="K495" s="80"/>
      <c r="L495" s="80"/>
      <c r="M495" s="80"/>
      <c r="N495" s="80"/>
      <c r="O495" s="80"/>
      <c r="P495" s="80"/>
      <c r="Q495" s="80"/>
      <c r="R495" s="80"/>
      <c r="S495" s="80"/>
      <c r="T495" s="2026">
        <v>0</v>
      </c>
      <c r="U495" s="2026"/>
      <c r="V495" s="2026"/>
      <c r="W495" s="2026"/>
      <c r="X495" s="2026"/>
      <c r="Y495" s="2026">
        <v>0</v>
      </c>
      <c r="Z495" s="2026"/>
      <c r="AA495" s="2026"/>
      <c r="AB495" s="2026"/>
      <c r="AC495" s="2026"/>
      <c r="AD495" s="2026">
        <v>0</v>
      </c>
      <c r="AE495" s="2026"/>
      <c r="AF495" s="2026"/>
      <c r="AG495" s="2026"/>
      <c r="AH495" s="202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143" t="s">
        <v>416</v>
      </c>
      <c r="R497" s="2144"/>
      <c r="S497" s="2144"/>
      <c r="T497" s="2144"/>
      <c r="U497" s="2144"/>
      <c r="V497" s="2144"/>
      <c r="W497" s="2144"/>
      <c r="X497" s="2144"/>
      <c r="Y497" s="2144"/>
      <c r="Z497" s="2144"/>
      <c r="AA497" s="2144"/>
      <c r="AB497" s="2144"/>
      <c r="AC497" s="2144"/>
      <c r="AD497" s="2144"/>
      <c r="AE497" s="2144"/>
      <c r="AF497" s="2144"/>
      <c r="AG497" s="2144"/>
      <c r="AH497" s="2144"/>
      <c r="AI497" s="2144"/>
      <c r="AJ497" s="2144"/>
      <c r="AK497" s="21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02" t="s">
        <v>2561</v>
      </c>
      <c r="R498" s="2027"/>
      <c r="S498" s="2027"/>
      <c r="T498" s="2027"/>
      <c r="U498" s="2027"/>
      <c r="V498" s="2027"/>
      <c r="W498" s="2027"/>
      <c r="X498" s="2027"/>
      <c r="Y498" s="2027"/>
      <c r="Z498" s="2027"/>
      <c r="AA498" s="2027"/>
      <c r="AB498" s="2027"/>
      <c r="AC498" s="2027"/>
      <c r="AD498" s="2027"/>
      <c r="AE498" s="2027"/>
      <c r="AF498" s="2027"/>
      <c r="AG498" s="2027"/>
      <c r="AH498" s="2027"/>
      <c r="AI498" s="2027"/>
      <c r="AJ498" s="2027"/>
      <c r="AK498" s="210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02" t="s">
        <v>2562</v>
      </c>
      <c r="R499" s="2027"/>
      <c r="S499" s="2027"/>
      <c r="T499" s="2027"/>
      <c r="U499" s="2027"/>
      <c r="V499" s="2027"/>
      <c r="W499" s="2027"/>
      <c r="X499" s="2027"/>
      <c r="Y499" s="2027"/>
      <c r="Z499" s="2027"/>
      <c r="AA499" s="2027"/>
      <c r="AB499" s="2027"/>
      <c r="AC499" s="2027"/>
      <c r="AD499" s="2027"/>
      <c r="AE499" s="2027"/>
      <c r="AF499" s="2027"/>
      <c r="AG499" s="2027"/>
      <c r="AH499" s="2027"/>
      <c r="AI499" s="2027"/>
      <c r="AJ499" s="2027"/>
      <c r="AK499" s="210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02" t="s">
        <v>2563</v>
      </c>
      <c r="R500" s="2027"/>
      <c r="S500" s="2027"/>
      <c r="T500" s="2027"/>
      <c r="U500" s="2027"/>
      <c r="V500" s="2027"/>
      <c r="W500" s="2027"/>
      <c r="X500" s="2027"/>
      <c r="Y500" s="2027"/>
      <c r="Z500" s="2027"/>
      <c r="AA500" s="2027"/>
      <c r="AB500" s="2027"/>
      <c r="AC500" s="2027"/>
      <c r="AD500" s="2027"/>
      <c r="AE500" s="2027"/>
      <c r="AF500" s="2027"/>
      <c r="AG500" s="2027"/>
      <c r="AH500" s="2027"/>
      <c r="AI500" s="2027"/>
      <c r="AJ500" s="2027"/>
      <c r="AK500" s="210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0" t="s">
        <v>420</v>
      </c>
      <c r="C501" s="2181"/>
      <c r="D501" s="2181"/>
      <c r="E501" s="2181"/>
      <c r="F501" s="2181"/>
      <c r="G501" s="2181"/>
      <c r="H501" s="2181"/>
      <c r="I501" s="2181"/>
      <c r="J501" s="2181"/>
      <c r="K501" s="2181"/>
      <c r="L501" s="2181"/>
      <c r="M501" s="2181"/>
      <c r="N501" s="2181"/>
      <c r="O501" s="2181"/>
      <c r="P501" s="2182"/>
      <c r="Q501" s="2167" t="s">
        <v>708</v>
      </c>
      <c r="R501" s="2168"/>
      <c r="S501" s="2419" t="s">
        <v>171</v>
      </c>
      <c r="T501" s="2420"/>
      <c r="U501" s="2420"/>
      <c r="V501" s="2420"/>
      <c r="W501" s="2420"/>
      <c r="X501" s="2420"/>
      <c r="Y501" s="2420"/>
      <c r="Z501" s="2420"/>
      <c r="AA501" s="2420"/>
      <c r="AB501" s="2420"/>
      <c r="AC501" s="2420"/>
      <c r="AD501" s="2420"/>
      <c r="AE501" s="2420"/>
      <c r="AF501" s="2420"/>
      <c r="AG501" s="2420"/>
      <c r="AH501" s="2420"/>
      <c r="AI501" s="2420"/>
      <c r="AJ501" s="2420"/>
      <c r="AK501" s="242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3"/>
      <c r="C502" s="2184"/>
      <c r="D502" s="2184"/>
      <c r="E502" s="2184"/>
      <c r="F502" s="2184"/>
      <c r="G502" s="2184"/>
      <c r="H502" s="2184"/>
      <c r="I502" s="2184"/>
      <c r="J502" s="2184"/>
      <c r="K502" s="2184"/>
      <c r="L502" s="2184"/>
      <c r="M502" s="2184"/>
      <c r="N502" s="2184"/>
      <c r="O502" s="2184"/>
      <c r="P502" s="2185"/>
      <c r="Q502" s="2169"/>
      <c r="R502" s="2170"/>
      <c r="S502" s="2422"/>
      <c r="T502" s="2423"/>
      <c r="U502" s="2423"/>
      <c r="V502" s="2423"/>
      <c r="W502" s="2423"/>
      <c r="X502" s="2423"/>
      <c r="Y502" s="2423"/>
      <c r="Z502" s="2423"/>
      <c r="AA502" s="2423"/>
      <c r="AB502" s="2423"/>
      <c r="AC502" s="2423"/>
      <c r="AD502" s="2423"/>
      <c r="AE502" s="2423"/>
      <c r="AF502" s="2423"/>
      <c r="AG502" s="2423"/>
      <c r="AH502" s="2423"/>
      <c r="AI502" s="2423"/>
      <c r="AJ502" s="2423"/>
      <c r="AK502" s="242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4" t="s">
        <v>2041</v>
      </c>
      <c r="C503" s="1492"/>
      <c r="D503" s="1492"/>
      <c r="E503" s="1492"/>
      <c r="F503" s="1492"/>
      <c r="G503" s="1492"/>
      <c r="H503" s="1492"/>
      <c r="I503" s="1492"/>
      <c r="J503" s="1492"/>
      <c r="K503" s="1492"/>
      <c r="L503" s="1492"/>
      <c r="M503" s="1492"/>
      <c r="N503" s="1492"/>
      <c r="O503" s="1492"/>
      <c r="P503" s="1492"/>
      <c r="Q503" s="2070" t="s">
        <v>708</v>
      </c>
      <c r="R503" s="2071"/>
      <c r="S503" s="2071"/>
      <c r="T503" s="2071"/>
      <c r="U503" s="2071"/>
      <c r="V503" s="2071"/>
      <c r="W503" s="2071"/>
      <c r="X503" s="2071"/>
      <c r="Y503" s="2071"/>
      <c r="Z503" s="2071"/>
      <c r="AA503" s="2071"/>
      <c r="AB503" s="2071"/>
      <c r="AC503" s="2071"/>
      <c r="AD503" s="2071"/>
      <c r="AE503" s="2071"/>
      <c r="AF503" s="2071"/>
      <c r="AG503" s="2071"/>
      <c r="AH503" s="2071"/>
      <c r="AI503" s="2071"/>
      <c r="AJ503" s="2071"/>
      <c r="AK503" s="207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02" t="s">
        <v>628</v>
      </c>
      <c r="R504" s="2027"/>
      <c r="S504" s="2027"/>
      <c r="T504" s="2027"/>
      <c r="U504" s="2027"/>
      <c r="V504" s="2027"/>
      <c r="W504" s="2027"/>
      <c r="X504" s="2027"/>
      <c r="Y504" s="2027"/>
      <c r="Z504" s="2027"/>
      <c r="AA504" s="2027"/>
      <c r="AB504" s="2027"/>
      <c r="AC504" s="2027"/>
      <c r="AD504" s="2027"/>
      <c r="AE504" s="2027"/>
      <c r="AF504" s="2027"/>
      <c r="AG504" s="2027"/>
      <c r="AH504" s="2027"/>
      <c r="AI504" s="2027"/>
      <c r="AJ504" s="2027"/>
      <c r="AK504" s="210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02" t="s">
        <v>2564</v>
      </c>
      <c r="R505" s="2027"/>
      <c r="S505" s="2027"/>
      <c r="T505" s="2027"/>
      <c r="U505" s="2027"/>
      <c r="V505" s="2027"/>
      <c r="W505" s="2027"/>
      <c r="X505" s="2027"/>
      <c r="Y505" s="2027"/>
      <c r="Z505" s="2027"/>
      <c r="AA505" s="2027"/>
      <c r="AB505" s="2027"/>
      <c r="AC505" s="2027"/>
      <c r="AD505" s="2027"/>
      <c r="AE505" s="2027"/>
      <c r="AF505" s="2027"/>
      <c r="AG505" s="2027"/>
      <c r="AH505" s="2027"/>
      <c r="AI505" s="2027"/>
      <c r="AJ505" s="2027"/>
      <c r="AK505" s="210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2038</v>
      </c>
      <c r="C506" s="77"/>
      <c r="D506" s="77"/>
      <c r="E506" s="77"/>
      <c r="F506" s="77"/>
      <c r="G506" s="77"/>
      <c r="H506" s="77"/>
      <c r="I506" s="77"/>
      <c r="J506" s="77"/>
      <c r="K506" s="77"/>
      <c r="L506" s="77"/>
      <c r="M506" s="77"/>
      <c r="N506" s="77"/>
      <c r="O506" s="77"/>
      <c r="P506" s="77"/>
      <c r="Q506" s="2102">
        <v>76</v>
      </c>
      <c r="R506" s="2027"/>
      <c r="S506" s="2027"/>
      <c r="T506" s="2027"/>
      <c r="U506" s="2027"/>
      <c r="V506" s="2027"/>
      <c r="W506" s="2027"/>
      <c r="X506" s="2027"/>
      <c r="Y506" s="2027"/>
      <c r="Z506" s="2027"/>
      <c r="AA506" s="2027"/>
      <c r="AB506" s="2027"/>
      <c r="AC506" s="2027"/>
      <c r="AD506" s="2027"/>
      <c r="AE506" s="2027"/>
      <c r="AF506" s="2027"/>
      <c r="AG506" s="2027"/>
      <c r="AH506" s="2027"/>
      <c r="AI506" s="2027"/>
      <c r="AJ506" s="2027"/>
      <c r="AK506" s="210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2039</v>
      </c>
      <c r="C507" s="77"/>
      <c r="D507" s="77"/>
      <c r="E507" s="77"/>
      <c r="F507" s="77"/>
      <c r="G507" s="77"/>
      <c r="H507" s="77"/>
      <c r="I507" s="77"/>
      <c r="J507" s="77"/>
      <c r="K507" s="77"/>
      <c r="L507" s="77"/>
      <c r="M507" s="2123"/>
      <c r="N507" s="2124"/>
      <c r="O507" s="2124"/>
      <c r="P507" s="2125"/>
      <c r="Q507" s="1522" t="s">
        <v>2040</v>
      </c>
      <c r="R507" s="1523"/>
      <c r="S507" s="1523"/>
      <c r="T507" s="1523"/>
      <c r="U507" s="1523"/>
      <c r="V507" s="1523"/>
      <c r="W507" s="1523"/>
      <c r="X507" s="1523"/>
      <c r="Y507" s="1523"/>
      <c r="Z507" s="1523"/>
      <c r="AA507" s="1523"/>
      <c r="AB507" s="1523"/>
      <c r="AC507" s="1523"/>
      <c r="AD507" s="1523"/>
      <c r="AE507" s="1523"/>
      <c r="AF507" s="1523"/>
      <c r="AG507" s="1523"/>
      <c r="AH507" s="2123">
        <v>76</v>
      </c>
      <c r="AI507" s="2124"/>
      <c r="AJ507" s="2124"/>
      <c r="AK507" s="212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3" t="s">
        <v>424</v>
      </c>
      <c r="AD511" s="2144"/>
      <c r="AE511" s="2144"/>
      <c r="AF511" s="2144"/>
      <c r="AG511" s="2144"/>
      <c r="AH511" s="2144"/>
      <c r="AI511" s="2144"/>
      <c r="AJ511" s="2144"/>
      <c r="AK511" s="21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9" t="s">
        <v>425</v>
      </c>
      <c r="AD512" s="2100"/>
      <c r="AE512" s="2100"/>
      <c r="AF512" s="2100"/>
      <c r="AG512" s="82" t="s">
        <v>426</v>
      </c>
      <c r="AH512" s="2100" t="s">
        <v>427</v>
      </c>
      <c r="AI512" s="2100"/>
      <c r="AJ512" s="2100"/>
      <c r="AK512" s="210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019" t="s">
        <v>428</v>
      </c>
      <c r="C513" s="2020"/>
      <c r="D513" s="2020"/>
      <c r="E513" s="2020"/>
      <c r="F513" s="2020"/>
      <c r="G513" s="2020"/>
      <c r="H513" s="2021"/>
      <c r="I513" s="72" t="s">
        <v>429</v>
      </c>
      <c r="J513" s="72"/>
      <c r="K513" s="72"/>
      <c r="L513" s="72"/>
      <c r="M513" s="72"/>
      <c r="N513" s="72"/>
      <c r="O513" s="72"/>
      <c r="P513" s="72"/>
      <c r="Q513" s="72"/>
      <c r="R513" s="72"/>
      <c r="S513" s="72"/>
      <c r="T513" s="72"/>
      <c r="U513" s="72"/>
      <c r="V513" s="72"/>
      <c r="W513" s="72"/>
      <c r="X513" s="25"/>
      <c r="Y513" s="25"/>
      <c r="AC513" s="2163" t="s">
        <v>628</v>
      </c>
      <c r="AD513" s="2053"/>
      <c r="AE513" s="2053"/>
      <c r="AF513" s="2053"/>
      <c r="AG513" s="75" t="s">
        <v>426</v>
      </c>
      <c r="AH513" s="2048">
        <v>0</v>
      </c>
      <c r="AI513" s="2048"/>
      <c r="AJ513" s="2048"/>
      <c r="AK513" s="204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022"/>
      <c r="C514" s="2023"/>
      <c r="D514" s="2023"/>
      <c r="E514" s="2023"/>
      <c r="F514" s="2023"/>
      <c r="G514" s="2023"/>
      <c r="H514" s="2024"/>
      <c r="I514" s="80" t="s">
        <v>430</v>
      </c>
      <c r="J514" s="80"/>
      <c r="K514" s="80"/>
      <c r="L514" s="80"/>
      <c r="M514" s="80"/>
      <c r="N514" s="80"/>
      <c r="O514" s="80"/>
      <c r="P514" s="80"/>
      <c r="Q514" s="80"/>
      <c r="R514" s="80"/>
      <c r="S514" s="80"/>
      <c r="T514" s="80"/>
      <c r="U514" s="80"/>
      <c r="V514" s="80"/>
      <c r="W514" s="80"/>
      <c r="X514" s="80"/>
      <c r="Y514" s="80"/>
      <c r="Z514" s="80"/>
      <c r="AA514" s="80"/>
      <c r="AB514" s="80"/>
      <c r="AC514" s="2163">
        <v>1</v>
      </c>
      <c r="AD514" s="2053"/>
      <c r="AE514" s="2053"/>
      <c r="AF514" s="2053"/>
      <c r="AG514" s="65" t="s">
        <v>426</v>
      </c>
      <c r="AH514" s="2048">
        <v>2019</v>
      </c>
      <c r="AI514" s="2048"/>
      <c r="AJ514" s="2048"/>
      <c r="AK514" s="204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019" t="s">
        <v>431</v>
      </c>
      <c r="C515" s="2020"/>
      <c r="D515" s="2020"/>
      <c r="E515" s="2020"/>
      <c r="F515" s="2020"/>
      <c r="G515" s="2020"/>
      <c r="H515" s="2021"/>
      <c r="I515" s="72" t="s">
        <v>432</v>
      </c>
      <c r="J515" s="72"/>
      <c r="K515" s="72"/>
      <c r="L515" s="72"/>
      <c r="M515" s="72"/>
      <c r="N515" s="72"/>
      <c r="O515" s="72"/>
      <c r="P515" s="72"/>
      <c r="Q515" s="72"/>
      <c r="R515" s="72"/>
      <c r="S515" s="72"/>
      <c r="T515" s="72"/>
      <c r="U515" s="72"/>
      <c r="V515" s="72"/>
      <c r="W515" s="72"/>
      <c r="X515" s="25"/>
      <c r="Y515" s="25"/>
      <c r="AC515" s="2163" t="s">
        <v>628</v>
      </c>
      <c r="AD515" s="2053"/>
      <c r="AE515" s="2053"/>
      <c r="AF515" s="2053"/>
      <c r="AG515" s="75" t="s">
        <v>426</v>
      </c>
      <c r="AH515" s="2048"/>
      <c r="AI515" s="2048"/>
      <c r="AJ515" s="2048"/>
      <c r="AK515" s="204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022"/>
      <c r="C516" s="2023"/>
      <c r="D516" s="2023"/>
      <c r="E516" s="2023"/>
      <c r="F516" s="2023"/>
      <c r="G516" s="2023"/>
      <c r="H516" s="2024"/>
      <c r="I516" s="25" t="s">
        <v>433</v>
      </c>
      <c r="J516" s="25"/>
      <c r="K516" s="25"/>
      <c r="L516" s="25"/>
      <c r="M516" s="25"/>
      <c r="N516" s="25"/>
      <c r="O516" s="25"/>
      <c r="P516" s="25"/>
      <c r="Q516" s="25"/>
      <c r="R516" s="25"/>
      <c r="S516" s="25"/>
      <c r="T516" s="25"/>
      <c r="U516" s="25"/>
      <c r="V516" s="25"/>
      <c r="W516" s="25"/>
      <c r="X516" s="25"/>
      <c r="Y516" s="25"/>
      <c r="AC516" s="2163" t="s">
        <v>628</v>
      </c>
      <c r="AD516" s="2053"/>
      <c r="AE516" s="2053"/>
      <c r="AF516" s="2053"/>
      <c r="AG516" s="75" t="s">
        <v>426</v>
      </c>
      <c r="AH516" s="2048"/>
      <c r="AI516" s="2048"/>
      <c r="AJ516" s="2048"/>
      <c r="AK516" s="204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2"/>
      <c r="C517" s="2023"/>
      <c r="D517" s="2023"/>
      <c r="E517" s="2023"/>
      <c r="F517" s="2023"/>
      <c r="G517" s="2023"/>
      <c r="H517" s="2024"/>
      <c r="I517" s="25" t="s">
        <v>434</v>
      </c>
      <c r="J517" s="25"/>
      <c r="K517" s="25"/>
      <c r="L517" s="25"/>
      <c r="M517" s="25"/>
      <c r="N517" s="25"/>
      <c r="O517" s="25"/>
      <c r="P517" s="25"/>
      <c r="Q517" s="25"/>
      <c r="R517" s="25"/>
      <c r="S517" s="25"/>
      <c r="T517" s="25"/>
      <c r="U517" s="25"/>
      <c r="V517" s="25"/>
      <c r="W517" s="25"/>
      <c r="X517" s="25"/>
      <c r="Y517" s="25"/>
      <c r="AC517" s="2163">
        <v>2</v>
      </c>
      <c r="AD517" s="2053"/>
      <c r="AE517" s="2053"/>
      <c r="AF517" s="2053"/>
      <c r="AG517" s="75" t="s">
        <v>426</v>
      </c>
      <c r="AH517" s="2048">
        <v>2018</v>
      </c>
      <c r="AI517" s="2048"/>
      <c r="AJ517" s="2048"/>
      <c r="AK517" s="204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2"/>
      <c r="C518" s="2023"/>
      <c r="D518" s="2023"/>
      <c r="E518" s="2023"/>
      <c r="F518" s="2023"/>
      <c r="G518" s="2023"/>
      <c r="H518" s="2024"/>
      <c r="I518" s="25" t="s">
        <v>435</v>
      </c>
      <c r="J518" s="25"/>
      <c r="K518" s="25"/>
      <c r="L518" s="25"/>
      <c r="M518" s="25"/>
      <c r="N518" s="25"/>
      <c r="O518" s="25"/>
      <c r="P518" s="25"/>
      <c r="Q518" s="25"/>
      <c r="R518" s="25"/>
      <c r="S518" s="25"/>
      <c r="T518" s="25"/>
      <c r="U518" s="25"/>
      <c r="V518" s="25"/>
      <c r="W518" s="25"/>
      <c r="X518" s="25"/>
      <c r="Y518" s="25"/>
      <c r="AC518" s="2163">
        <v>9</v>
      </c>
      <c r="AD518" s="2053"/>
      <c r="AE518" s="2053"/>
      <c r="AF518" s="2053"/>
      <c r="AG518" s="75" t="s">
        <v>426</v>
      </c>
      <c r="AH518" s="2048">
        <v>2021</v>
      </c>
      <c r="AI518" s="2048"/>
      <c r="AJ518" s="2048"/>
      <c r="AK518" s="204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022"/>
      <c r="C519" s="2023"/>
      <c r="D519" s="2023"/>
      <c r="E519" s="2023"/>
      <c r="F519" s="2023"/>
      <c r="G519" s="2023"/>
      <c r="H519" s="2024"/>
      <c r="I519" s="177" t="s">
        <v>436</v>
      </c>
      <c r="J519" s="25"/>
      <c r="K519" s="25"/>
      <c r="L519" s="25"/>
      <c r="M519" s="25"/>
      <c r="N519" s="25"/>
      <c r="O519" s="25"/>
      <c r="P519" s="25"/>
      <c r="Q519" s="25"/>
      <c r="R519" s="25"/>
      <c r="S519" s="25"/>
      <c r="T519" s="25"/>
      <c r="U519" s="25"/>
      <c r="V519" s="25"/>
      <c r="W519" s="25"/>
      <c r="X519" s="25"/>
      <c r="Y519" s="25"/>
      <c r="AC519" s="2032">
        <v>9</v>
      </c>
      <c r="AD519" s="2033"/>
      <c r="AE519" s="2033"/>
      <c r="AF519" s="2033"/>
      <c r="AG519" s="75" t="s">
        <v>426</v>
      </c>
      <c r="AH519" s="2048">
        <v>2021</v>
      </c>
      <c r="AI519" s="2048"/>
      <c r="AJ519" s="2048"/>
      <c r="AK519" s="204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022"/>
      <c r="C520" s="2023"/>
      <c r="D520" s="2023"/>
      <c r="E520" s="2023"/>
      <c r="F520" s="2023"/>
      <c r="G520" s="2023"/>
      <c r="H520" s="2024"/>
      <c r="I520" s="1525" t="s">
        <v>175</v>
      </c>
      <c r="J520" s="80"/>
      <c r="K520" s="80"/>
      <c r="L520" s="2174" t="s">
        <v>345</v>
      </c>
      <c r="M520" s="2003"/>
      <c r="N520" s="2003"/>
      <c r="O520" s="2003"/>
      <c r="P520" s="2003"/>
      <c r="Q520" s="2003"/>
      <c r="R520" s="2003"/>
      <c r="S520" s="2003"/>
      <c r="T520" s="2003"/>
      <c r="U520" s="2003"/>
      <c r="V520" s="2003"/>
      <c r="W520" s="2003"/>
      <c r="X520" s="2003"/>
      <c r="Y520" s="2003"/>
      <c r="Z520" s="2003"/>
      <c r="AA520" s="2003"/>
      <c r="AB520" s="2175"/>
      <c r="AC520" s="2163" t="s">
        <v>628</v>
      </c>
      <c r="AD520" s="2053"/>
      <c r="AE520" s="2053"/>
      <c r="AF520" s="2053"/>
      <c r="AG520" s="1496" t="s">
        <v>426</v>
      </c>
      <c r="AH520" s="2048"/>
      <c r="AI520" s="2048"/>
      <c r="AJ520" s="2048"/>
      <c r="AK520" s="204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7"/>
      <c r="C521" s="1488"/>
      <c r="D521" s="1488"/>
      <c r="E521" s="1488"/>
      <c r="F521" s="1488"/>
      <c r="G521" s="1488"/>
      <c r="H521" s="1489"/>
      <c r="I521" s="239" t="s">
        <v>2045</v>
      </c>
      <c r="J521" s="25"/>
      <c r="K521" s="25"/>
      <c r="L521" s="25"/>
      <c r="M521" s="25"/>
      <c r="N521" s="25"/>
      <c r="O521" s="25"/>
      <c r="P521" s="25"/>
      <c r="Q521" s="25"/>
      <c r="R521" s="25"/>
      <c r="S521" s="25"/>
      <c r="T521" s="25"/>
      <c r="U521" s="25"/>
      <c r="V521" s="25"/>
      <c r="W521" s="25"/>
      <c r="X521" s="25"/>
      <c r="Y521" s="25"/>
      <c r="AC521" s="2041" t="s">
        <v>708</v>
      </c>
      <c r="AD521" s="2041"/>
      <c r="AE521" s="2041"/>
      <c r="AF521" s="2041"/>
      <c r="AG521" s="1804"/>
      <c r="AH521" s="2030"/>
      <c r="AI521" s="2030"/>
      <c r="AJ521" s="2030"/>
      <c r="AK521" s="203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15">
      <c r="B522" s="1487"/>
      <c r="C522" s="1488"/>
      <c r="D522" s="1488"/>
      <c r="E522" s="1488"/>
      <c r="F522" s="1488"/>
      <c r="G522" s="1488"/>
      <c r="H522" s="1489"/>
      <c r="I522" s="687" t="s">
        <v>2042</v>
      </c>
      <c r="J522" s="25"/>
      <c r="K522" s="25"/>
      <c r="L522" s="25"/>
      <c r="M522" s="25"/>
      <c r="N522" s="25"/>
      <c r="O522" s="25"/>
      <c r="P522" s="25"/>
      <c r="Q522" s="25"/>
      <c r="R522" s="25"/>
      <c r="S522" s="25"/>
      <c r="T522" s="25"/>
      <c r="U522" s="25"/>
      <c r="V522" s="25"/>
      <c r="W522" s="25"/>
      <c r="X522" s="25"/>
      <c r="Y522" s="25"/>
      <c r="AC522" s="2032"/>
      <c r="AD522" s="2033"/>
      <c r="AE522" s="2033"/>
      <c r="AF522" s="2034"/>
      <c r="AG522" s="1804"/>
      <c r="AH522" s="2030"/>
      <c r="AI522" s="2030"/>
      <c r="AJ522" s="2030"/>
      <c r="AK522" s="203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15">
      <c r="B523" s="1487"/>
      <c r="C523" s="1488"/>
      <c r="D523" s="1488"/>
      <c r="E523" s="1488"/>
      <c r="F523" s="1488"/>
      <c r="G523" s="1488"/>
      <c r="H523" s="1489"/>
      <c r="I523" s="687" t="s">
        <v>2043</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15">
      <c r="B524" s="1487"/>
      <c r="C524" s="1488"/>
      <c r="D524" s="1488"/>
      <c r="E524" s="1488"/>
      <c r="F524" s="1488"/>
      <c r="G524" s="1488"/>
      <c r="H524" s="1489"/>
      <c r="I524" s="1526" t="s">
        <v>2044</v>
      </c>
      <c r="J524" s="80"/>
      <c r="K524" s="80"/>
      <c r="L524" s="80"/>
      <c r="M524" s="80"/>
      <c r="N524" s="80"/>
      <c r="O524" s="80"/>
      <c r="P524" s="80"/>
      <c r="Q524" s="80"/>
      <c r="R524" s="80"/>
      <c r="S524" s="80"/>
      <c r="T524" s="80"/>
      <c r="U524" s="80"/>
      <c r="V524" s="80"/>
      <c r="W524" s="80"/>
      <c r="X524" s="80"/>
      <c r="Y524" s="80"/>
      <c r="Z524" s="80"/>
      <c r="AA524" s="80"/>
      <c r="AB524" s="80"/>
      <c r="AC524" s="2035"/>
      <c r="AD524" s="2036"/>
      <c r="AE524" s="2036"/>
      <c r="AF524" s="2037"/>
      <c r="AG524" s="1805"/>
      <c r="AH524" s="2038"/>
      <c r="AI524" s="2038"/>
      <c r="AJ524" s="2038"/>
      <c r="AK524" s="203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15">
      <c r="B525" s="1487"/>
      <c r="C525" s="1488"/>
      <c r="D525" s="1488"/>
      <c r="E525" s="1488"/>
      <c r="F525" s="1488"/>
      <c r="G525" s="1488"/>
      <c r="H525" s="1489"/>
      <c r="I525" s="177"/>
      <c r="J525" s="681"/>
      <c r="K525" s="681"/>
      <c r="L525" s="14"/>
      <c r="M525" s="14"/>
      <c r="N525" s="14"/>
      <c r="O525" s="14"/>
      <c r="P525" s="14"/>
      <c r="Q525" s="14"/>
      <c r="R525" s="14"/>
      <c r="S525" s="14"/>
      <c r="T525" s="14"/>
      <c r="U525" s="14"/>
      <c r="V525" s="14"/>
      <c r="W525" s="14"/>
      <c r="X525" s="1803"/>
      <c r="Y525" s="1803"/>
      <c r="Z525" s="1803"/>
      <c r="AA525" s="1803"/>
      <c r="AB525" s="1825"/>
      <c r="AC525" s="2146" t="s">
        <v>425</v>
      </c>
      <c r="AD525" s="2147"/>
      <c r="AE525" s="2147"/>
      <c r="AF525" s="2147"/>
      <c r="AG525" s="1805" t="s">
        <v>426</v>
      </c>
      <c r="AH525" s="2147" t="s">
        <v>427</v>
      </c>
      <c r="AI525" s="2147"/>
      <c r="AJ525" s="2147"/>
      <c r="AK525" s="214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9" t="s">
        <v>437</v>
      </c>
      <c r="C526" s="2020"/>
      <c r="D526" s="2020"/>
      <c r="E526" s="2020"/>
      <c r="F526" s="2020"/>
      <c r="G526" s="2020"/>
      <c r="H526" s="2021"/>
      <c r="I526" s="72" t="s">
        <v>438</v>
      </c>
      <c r="J526" s="72"/>
      <c r="K526" s="72"/>
      <c r="L526" s="72"/>
      <c r="M526" s="72"/>
      <c r="N526" s="72"/>
      <c r="O526" s="72"/>
      <c r="P526" s="72"/>
      <c r="Q526" s="72"/>
      <c r="R526" s="72"/>
      <c r="S526" s="72"/>
      <c r="T526" s="72"/>
      <c r="U526" s="72"/>
      <c r="V526" s="72"/>
      <c r="W526" s="72"/>
      <c r="X526" s="25"/>
      <c r="Y526" s="25"/>
      <c r="AC526" s="2163">
        <v>1</v>
      </c>
      <c r="AD526" s="2053"/>
      <c r="AE526" s="2053"/>
      <c r="AF526" s="2053"/>
      <c r="AG526" s="75" t="s">
        <v>426</v>
      </c>
      <c r="AH526" s="2048">
        <v>2021</v>
      </c>
      <c r="AI526" s="2048"/>
      <c r="AJ526" s="2048"/>
      <c r="AK526" s="204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2"/>
      <c r="C527" s="2023"/>
      <c r="D527" s="2023"/>
      <c r="E527" s="2023"/>
      <c r="F527" s="2023"/>
      <c r="G527" s="2023"/>
      <c r="H527" s="2024"/>
      <c r="I527" s="25" t="s">
        <v>439</v>
      </c>
      <c r="J527" s="25"/>
      <c r="K527" s="25"/>
      <c r="L527" s="25"/>
      <c r="M527" s="25"/>
      <c r="N527" s="25"/>
      <c r="O527" s="25"/>
      <c r="P527" s="25"/>
      <c r="Q527" s="25"/>
      <c r="R527" s="25"/>
      <c r="S527" s="25"/>
      <c r="T527" s="25"/>
      <c r="U527" s="25"/>
      <c r="V527" s="25"/>
      <c r="W527" s="25"/>
      <c r="X527" s="25"/>
      <c r="Y527" s="25"/>
      <c r="AC527" s="2163">
        <v>1</v>
      </c>
      <c r="AD527" s="2053"/>
      <c r="AE527" s="2053"/>
      <c r="AF527" s="2053"/>
      <c r="AG527" s="75" t="s">
        <v>426</v>
      </c>
      <c r="AH527" s="2048">
        <v>2021</v>
      </c>
      <c r="AI527" s="2048"/>
      <c r="AJ527" s="2048"/>
      <c r="AK527" s="204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022"/>
      <c r="C528" s="2023"/>
      <c r="D528" s="2023"/>
      <c r="E528" s="2023"/>
      <c r="F528" s="2023"/>
      <c r="G528" s="2023"/>
      <c r="H528" s="2024"/>
      <c r="I528" s="80" t="s">
        <v>440</v>
      </c>
      <c r="J528" s="80"/>
      <c r="K528" s="80"/>
      <c r="L528" s="80"/>
      <c r="M528" s="80"/>
      <c r="N528" s="80"/>
      <c r="O528" s="80"/>
      <c r="P528" s="80"/>
      <c r="Q528" s="80"/>
      <c r="R528" s="80"/>
      <c r="S528" s="80"/>
      <c r="T528" s="80"/>
      <c r="U528" s="80"/>
      <c r="V528" s="80"/>
      <c r="W528" s="80"/>
      <c r="X528" s="80"/>
      <c r="Y528" s="80"/>
      <c r="Z528" s="80"/>
      <c r="AA528" s="80"/>
      <c r="AB528" s="80"/>
      <c r="AC528" s="2163">
        <v>10</v>
      </c>
      <c r="AD528" s="2053"/>
      <c r="AE528" s="2053"/>
      <c r="AF528" s="2053"/>
      <c r="AG528" s="65" t="s">
        <v>426</v>
      </c>
      <c r="AH528" s="2048">
        <v>2021</v>
      </c>
      <c r="AI528" s="2048"/>
      <c r="AJ528" s="2048"/>
      <c r="AK528" s="204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019" t="s">
        <v>441</v>
      </c>
      <c r="C529" s="2020"/>
      <c r="D529" s="2020"/>
      <c r="E529" s="2020"/>
      <c r="F529" s="2020"/>
      <c r="G529" s="2020"/>
      <c r="H529" s="2021"/>
      <c r="I529" s="72" t="s">
        <v>438</v>
      </c>
      <c r="J529" s="72"/>
      <c r="K529" s="72"/>
      <c r="L529" s="72"/>
      <c r="M529" s="72"/>
      <c r="N529" s="72"/>
      <c r="O529" s="72"/>
      <c r="P529" s="72"/>
      <c r="Q529" s="72"/>
      <c r="R529" s="72"/>
      <c r="S529" s="72"/>
      <c r="T529" s="72"/>
      <c r="U529" s="72"/>
      <c r="V529" s="72"/>
      <c r="W529" s="72"/>
      <c r="X529" s="72"/>
      <c r="Y529" s="72"/>
      <c r="Z529" s="72"/>
      <c r="AA529" s="72"/>
      <c r="AB529" s="72"/>
      <c r="AC529" s="2032">
        <v>1</v>
      </c>
      <c r="AD529" s="2033"/>
      <c r="AE529" s="2033"/>
      <c r="AF529" s="2033"/>
      <c r="AG529" s="196" t="s">
        <v>426</v>
      </c>
      <c r="AH529" s="2048">
        <v>2021</v>
      </c>
      <c r="AI529" s="2048"/>
      <c r="AJ529" s="2048"/>
      <c r="AK529" s="204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022"/>
      <c r="C530" s="2023"/>
      <c r="D530" s="2023"/>
      <c r="E530" s="2023"/>
      <c r="F530" s="2023"/>
      <c r="G530" s="2023"/>
      <c r="H530" s="2024"/>
      <c r="I530" s="25" t="s">
        <v>439</v>
      </c>
      <c r="J530" s="25"/>
      <c r="K530" s="25"/>
      <c r="L530" s="25"/>
      <c r="M530" s="25"/>
      <c r="N530" s="25"/>
      <c r="O530" s="25"/>
      <c r="P530" s="25"/>
      <c r="Q530" s="25"/>
      <c r="R530" s="25"/>
      <c r="S530" s="25"/>
      <c r="T530" s="25"/>
      <c r="U530" s="25"/>
      <c r="V530" s="25"/>
      <c r="W530" s="25"/>
      <c r="X530" s="25"/>
      <c r="Y530" s="25"/>
      <c r="Z530" s="25"/>
      <c r="AA530" s="25"/>
      <c r="AB530" s="25"/>
      <c r="AC530" s="2163">
        <v>1</v>
      </c>
      <c r="AD530" s="2053"/>
      <c r="AE530" s="2053"/>
      <c r="AF530" s="2053"/>
      <c r="AG530" s="75" t="s">
        <v>426</v>
      </c>
      <c r="AH530" s="2048">
        <v>2021</v>
      </c>
      <c r="AI530" s="2048"/>
      <c r="AJ530" s="2048"/>
      <c r="AK530" s="204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57"/>
      <c r="C531" s="2158"/>
      <c r="D531" s="2158"/>
      <c r="E531" s="2158"/>
      <c r="F531" s="2158"/>
      <c r="G531" s="2158"/>
      <c r="H531" s="2159"/>
      <c r="I531" s="80" t="s">
        <v>440</v>
      </c>
      <c r="J531" s="80"/>
      <c r="K531" s="80"/>
      <c r="L531" s="80"/>
      <c r="M531" s="80"/>
      <c r="N531" s="80"/>
      <c r="O531" s="80"/>
      <c r="P531" s="80"/>
      <c r="Q531" s="80"/>
      <c r="R531" s="80"/>
      <c r="S531" s="80"/>
      <c r="T531" s="80"/>
      <c r="U531" s="80"/>
      <c r="V531" s="80"/>
      <c r="W531" s="80"/>
      <c r="X531" s="80"/>
      <c r="Y531" s="80"/>
      <c r="Z531" s="80"/>
      <c r="AA531" s="80"/>
      <c r="AB531" s="80"/>
      <c r="AC531" s="2163">
        <v>10</v>
      </c>
      <c r="AD531" s="2053"/>
      <c r="AE531" s="2053"/>
      <c r="AF531" s="2053"/>
      <c r="AG531" s="65" t="s">
        <v>426</v>
      </c>
      <c r="AH531" s="2048">
        <v>2023</v>
      </c>
      <c r="AI531" s="2048"/>
      <c r="AJ531" s="2048"/>
      <c r="AK531" s="204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019" t="s">
        <v>442</v>
      </c>
      <c r="C532" s="2020"/>
      <c r="D532" s="2020"/>
      <c r="E532" s="2020"/>
      <c r="F532" s="2020"/>
      <c r="G532" s="2020"/>
      <c r="H532" s="2021"/>
      <c r="I532" s="71" t="s">
        <v>443</v>
      </c>
      <c r="J532" s="72"/>
      <c r="K532" s="72"/>
      <c r="L532" s="72"/>
      <c r="M532" s="72"/>
      <c r="N532" s="72"/>
      <c r="O532" s="2027" t="s">
        <v>2467</v>
      </c>
      <c r="P532" s="2027"/>
      <c r="Q532" s="2027"/>
      <c r="R532" s="2027"/>
      <c r="S532" s="2027"/>
      <c r="T532" s="2027"/>
      <c r="U532" s="2027"/>
      <c r="V532" s="2027"/>
      <c r="W532" s="2027"/>
      <c r="X532" s="2027"/>
      <c r="Y532" s="2027"/>
      <c r="Z532" s="2027"/>
      <c r="AA532" s="2027"/>
      <c r="AB532" s="94"/>
      <c r="AC532" s="2032">
        <v>11</v>
      </c>
      <c r="AD532" s="2033"/>
      <c r="AE532" s="2033"/>
      <c r="AF532" s="2033"/>
      <c r="AG532" s="196" t="s">
        <v>426</v>
      </c>
      <c r="AH532" s="2048">
        <v>2018</v>
      </c>
      <c r="AI532" s="2048"/>
      <c r="AJ532" s="2048"/>
      <c r="AK532" s="204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022"/>
      <c r="C533" s="2023"/>
      <c r="D533" s="2023"/>
      <c r="E533" s="2023"/>
      <c r="F533" s="2023"/>
      <c r="G533" s="2023"/>
      <c r="H533" s="2024"/>
      <c r="I533" s="171" t="s">
        <v>444</v>
      </c>
      <c r="J533" s="25"/>
      <c r="K533" s="25"/>
      <c r="L533" s="25"/>
      <c r="M533" s="25"/>
      <c r="N533" s="25"/>
      <c r="O533" s="25"/>
      <c r="P533" s="25"/>
      <c r="Q533" s="25"/>
      <c r="R533" s="25"/>
      <c r="S533" s="25"/>
      <c r="T533" s="25"/>
      <c r="U533" s="25"/>
      <c r="V533" s="25"/>
      <c r="W533" s="25"/>
      <c r="X533" s="25"/>
      <c r="Y533" s="25"/>
      <c r="Z533" s="25"/>
      <c r="AA533" s="25"/>
      <c r="AB533" s="101"/>
      <c r="AC533" s="2163">
        <v>6</v>
      </c>
      <c r="AD533" s="2053"/>
      <c r="AE533" s="2053"/>
      <c r="AF533" s="2053"/>
      <c r="AG533" s="75" t="s">
        <v>426</v>
      </c>
      <c r="AH533" s="2048">
        <v>2018</v>
      </c>
      <c r="AI533" s="2048"/>
      <c r="AJ533" s="2048"/>
      <c r="AK533" s="204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022"/>
      <c r="C534" s="2023"/>
      <c r="D534" s="2023"/>
      <c r="E534" s="2023"/>
      <c r="F534" s="2023"/>
      <c r="G534" s="2023"/>
      <c r="H534" s="2024"/>
      <c r="I534" s="79" t="s">
        <v>445</v>
      </c>
      <c r="J534" s="80"/>
      <c r="K534" s="80"/>
      <c r="L534" s="80"/>
      <c r="M534" s="80"/>
      <c r="N534" s="80"/>
      <c r="O534" s="80"/>
      <c r="P534" s="80"/>
      <c r="Q534" s="80"/>
      <c r="R534" s="80"/>
      <c r="S534" s="80"/>
      <c r="T534" s="80"/>
      <c r="U534" s="80"/>
      <c r="V534" s="80"/>
      <c r="W534" s="80"/>
      <c r="X534" s="80"/>
      <c r="Y534" s="80"/>
      <c r="Z534" s="80"/>
      <c r="AA534" s="80"/>
      <c r="AB534" s="81"/>
      <c r="AC534" s="2163">
        <v>11</v>
      </c>
      <c r="AD534" s="2053"/>
      <c r="AE534" s="2053"/>
      <c r="AF534" s="2053"/>
      <c r="AG534" s="65" t="s">
        <v>426</v>
      </c>
      <c r="AH534" s="2048">
        <v>2018</v>
      </c>
      <c r="AI534" s="2048"/>
      <c r="AJ534" s="2048"/>
      <c r="AK534" s="204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022"/>
      <c r="C535" s="2023"/>
      <c r="D535" s="2023"/>
      <c r="E535" s="2023"/>
      <c r="F535" s="2023"/>
      <c r="G535" s="2023"/>
      <c r="H535" s="2024"/>
      <c r="I535" s="72" t="s">
        <v>446</v>
      </c>
      <c r="J535" s="72"/>
      <c r="K535" s="72"/>
      <c r="L535" s="72"/>
      <c r="M535" s="72"/>
      <c r="N535" s="72"/>
      <c r="O535" s="2028" t="s">
        <v>2565</v>
      </c>
      <c r="P535" s="2028"/>
      <c r="Q535" s="2028"/>
      <c r="R535" s="2028"/>
      <c r="S535" s="2028"/>
      <c r="T535" s="2028"/>
      <c r="U535" s="2028"/>
      <c r="V535" s="2028"/>
      <c r="W535" s="2028"/>
      <c r="X535" s="2028"/>
      <c r="Y535" s="2028"/>
      <c r="Z535" s="2028"/>
      <c r="AA535" s="2028"/>
      <c r="AC535" s="2163">
        <v>1</v>
      </c>
      <c r="AD535" s="2053"/>
      <c r="AE535" s="2053"/>
      <c r="AF535" s="2053"/>
      <c r="AG535" s="75" t="s">
        <v>426</v>
      </c>
      <c r="AH535" s="2048">
        <v>2019</v>
      </c>
      <c r="AI535" s="2048"/>
      <c r="AJ535" s="2048"/>
      <c r="AK535" s="204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022"/>
      <c r="C536" s="2023"/>
      <c r="D536" s="2023"/>
      <c r="E536" s="2023"/>
      <c r="F536" s="2023"/>
      <c r="G536" s="2023"/>
      <c r="H536" s="2024"/>
      <c r="I536" s="25" t="s">
        <v>444</v>
      </c>
      <c r="J536" s="25"/>
      <c r="K536" s="25"/>
      <c r="L536" s="25"/>
      <c r="M536" s="25"/>
      <c r="N536" s="25"/>
      <c r="O536" s="25"/>
      <c r="P536" s="25"/>
      <c r="Q536" s="25"/>
      <c r="R536" s="25"/>
      <c r="S536" s="25"/>
      <c r="T536" s="25"/>
      <c r="U536" s="25"/>
      <c r="V536" s="25"/>
      <c r="W536" s="25"/>
      <c r="X536" s="25"/>
      <c r="Y536" s="25"/>
      <c r="AC536" s="2163">
        <v>11</v>
      </c>
      <c r="AD536" s="2053"/>
      <c r="AE536" s="2053"/>
      <c r="AF536" s="2053"/>
      <c r="AG536" s="75" t="s">
        <v>426</v>
      </c>
      <c r="AH536" s="2048">
        <v>2018</v>
      </c>
      <c r="AI536" s="2048"/>
      <c r="AJ536" s="2048"/>
      <c r="AK536" s="204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022"/>
      <c r="C537" s="2023"/>
      <c r="D537" s="2023"/>
      <c r="E537" s="2023"/>
      <c r="F537" s="2023"/>
      <c r="G537" s="2023"/>
      <c r="H537" s="2024"/>
      <c r="I537" s="80" t="s">
        <v>445</v>
      </c>
      <c r="J537" s="80"/>
      <c r="K537" s="80"/>
      <c r="L537" s="80"/>
      <c r="M537" s="80"/>
      <c r="N537" s="80"/>
      <c r="O537" s="80"/>
      <c r="P537" s="80"/>
      <c r="Q537" s="80"/>
      <c r="R537" s="80"/>
      <c r="S537" s="80"/>
      <c r="T537" s="80"/>
      <c r="U537" s="80"/>
      <c r="V537" s="80"/>
      <c r="W537" s="80"/>
      <c r="X537" s="80"/>
      <c r="Y537" s="80"/>
      <c r="Z537" s="80"/>
      <c r="AA537" s="80"/>
      <c r="AB537" s="80"/>
      <c r="AC537" s="2163">
        <v>1</v>
      </c>
      <c r="AD537" s="2053"/>
      <c r="AE537" s="2053"/>
      <c r="AF537" s="2053"/>
      <c r="AG537" s="65" t="s">
        <v>426</v>
      </c>
      <c r="AH537" s="2048">
        <v>2019</v>
      </c>
      <c r="AI537" s="2048"/>
      <c r="AJ537" s="2048"/>
      <c r="AK537" s="204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022"/>
      <c r="C538" s="2023"/>
      <c r="D538" s="2023"/>
      <c r="E538" s="2023"/>
      <c r="F538" s="2023"/>
      <c r="G538" s="2023"/>
      <c r="H538" s="2024"/>
      <c r="I538" s="72" t="s">
        <v>446</v>
      </c>
      <c r="J538" s="72"/>
      <c r="K538" s="72"/>
      <c r="L538" s="72"/>
      <c r="M538" s="72"/>
      <c r="N538" s="72"/>
      <c r="O538" s="2028" t="s">
        <v>2566</v>
      </c>
      <c r="P538" s="2028"/>
      <c r="Q538" s="2028"/>
      <c r="R538" s="2028"/>
      <c r="S538" s="2028"/>
      <c r="T538" s="2028"/>
      <c r="U538" s="2028"/>
      <c r="V538" s="2028"/>
      <c r="W538" s="2028"/>
      <c r="X538" s="2028"/>
      <c r="Y538" s="2028"/>
      <c r="Z538" s="2028"/>
      <c r="AA538" s="2028"/>
      <c r="AC538" s="2163">
        <v>6</v>
      </c>
      <c r="AD538" s="2053"/>
      <c r="AE538" s="2053"/>
      <c r="AF538" s="2053"/>
      <c r="AG538" s="75" t="s">
        <v>426</v>
      </c>
      <c r="AH538" s="2048">
        <v>2019</v>
      </c>
      <c r="AI538" s="2048"/>
      <c r="AJ538" s="2048"/>
      <c r="AK538" s="204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022"/>
      <c r="C539" s="2023"/>
      <c r="D539" s="2023"/>
      <c r="E539" s="2023"/>
      <c r="F539" s="2023"/>
      <c r="G539" s="2023"/>
      <c r="H539" s="2024"/>
      <c r="I539" s="25" t="s">
        <v>444</v>
      </c>
      <c r="J539" s="25"/>
      <c r="K539" s="25"/>
      <c r="L539" s="25"/>
      <c r="M539" s="25"/>
      <c r="N539" s="25"/>
      <c r="O539" s="25"/>
      <c r="P539" s="25"/>
      <c r="Q539" s="25"/>
      <c r="R539" s="25"/>
      <c r="S539" s="25"/>
      <c r="T539" s="25"/>
      <c r="U539" s="25"/>
      <c r="V539" s="25"/>
      <c r="W539" s="25"/>
      <c r="X539" s="25"/>
      <c r="Y539" s="25"/>
      <c r="AC539" s="2163">
        <v>3</v>
      </c>
      <c r="AD539" s="2053"/>
      <c r="AE539" s="2053"/>
      <c r="AF539" s="2053"/>
      <c r="AG539" s="75" t="s">
        <v>426</v>
      </c>
      <c r="AH539" s="2048">
        <v>2019</v>
      </c>
      <c r="AI539" s="2048"/>
      <c r="AJ539" s="2048"/>
      <c r="AK539" s="204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022"/>
      <c r="C540" s="2023"/>
      <c r="D540" s="2023"/>
      <c r="E540" s="2023"/>
      <c r="F540" s="2023"/>
      <c r="G540" s="2023"/>
      <c r="H540" s="2024"/>
      <c r="I540" s="80" t="s">
        <v>445</v>
      </c>
      <c r="J540" s="80"/>
      <c r="K540" s="80"/>
      <c r="L540" s="80"/>
      <c r="M540" s="80"/>
      <c r="N540" s="80"/>
      <c r="O540" s="80"/>
      <c r="P540" s="80"/>
      <c r="Q540" s="80"/>
      <c r="R540" s="80"/>
      <c r="S540" s="80"/>
      <c r="T540" s="80"/>
      <c r="U540" s="80"/>
      <c r="V540" s="80"/>
      <c r="W540" s="80"/>
      <c r="X540" s="80"/>
      <c r="Y540" s="80"/>
      <c r="Z540" s="80"/>
      <c r="AA540" s="80"/>
      <c r="AB540" s="80"/>
      <c r="AC540" s="2163">
        <v>6</v>
      </c>
      <c r="AD540" s="2053"/>
      <c r="AE540" s="2053"/>
      <c r="AF540" s="2053"/>
      <c r="AG540" s="65" t="s">
        <v>426</v>
      </c>
      <c r="AH540" s="2048">
        <v>2019</v>
      </c>
      <c r="AI540" s="2048"/>
      <c r="AJ540" s="2048"/>
      <c r="AK540" s="204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022"/>
      <c r="C541" s="2023"/>
      <c r="D541" s="2023"/>
      <c r="E541" s="2023"/>
      <c r="F541" s="2023"/>
      <c r="G541" s="2023"/>
      <c r="H541" s="2024"/>
      <c r="I541" s="72" t="s">
        <v>446</v>
      </c>
      <c r="J541" s="72"/>
      <c r="K541" s="72"/>
      <c r="L541" s="72"/>
      <c r="M541" s="72"/>
      <c r="N541" s="72"/>
      <c r="O541" s="2028" t="s">
        <v>2567</v>
      </c>
      <c r="P541" s="2028"/>
      <c r="Q541" s="2028"/>
      <c r="R541" s="2028"/>
      <c r="S541" s="2028"/>
      <c r="T541" s="2028"/>
      <c r="U541" s="2028"/>
      <c r="V541" s="2028"/>
      <c r="W541" s="2028"/>
      <c r="X541" s="2028"/>
      <c r="Y541" s="2028"/>
      <c r="Z541" s="2028"/>
      <c r="AA541" s="2028"/>
      <c r="AC541" s="2163">
        <v>6</v>
      </c>
      <c r="AD541" s="2053"/>
      <c r="AE541" s="2053"/>
      <c r="AF541" s="2053"/>
      <c r="AG541" s="75" t="s">
        <v>426</v>
      </c>
      <c r="AH541" s="2048">
        <v>2019</v>
      </c>
      <c r="AI541" s="2048"/>
      <c r="AJ541" s="2048"/>
      <c r="AK541" s="204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022"/>
      <c r="C542" s="2023"/>
      <c r="D542" s="2023"/>
      <c r="E542" s="2023"/>
      <c r="F542" s="2023"/>
      <c r="G542" s="2023"/>
      <c r="H542" s="2024"/>
      <c r="I542" s="25" t="s">
        <v>444</v>
      </c>
      <c r="J542" s="25"/>
      <c r="K542" s="25"/>
      <c r="L542" s="25"/>
      <c r="M542" s="25"/>
      <c r="N542" s="25"/>
      <c r="O542" s="25"/>
      <c r="P542" s="25"/>
      <c r="Q542" s="25"/>
      <c r="R542" s="25"/>
      <c r="S542" s="25"/>
      <c r="T542" s="25"/>
      <c r="U542" s="25"/>
      <c r="V542" s="25"/>
      <c r="W542" s="25"/>
      <c r="X542" s="25"/>
      <c r="Y542" s="25"/>
      <c r="AC542" s="2163">
        <v>1</v>
      </c>
      <c r="AD542" s="2053"/>
      <c r="AE542" s="2053"/>
      <c r="AF542" s="2053"/>
      <c r="AG542" s="75" t="s">
        <v>426</v>
      </c>
      <c r="AH542" s="2048">
        <v>2019</v>
      </c>
      <c r="AI542" s="2048"/>
      <c r="AJ542" s="2048"/>
      <c r="AK542" s="204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022"/>
      <c r="C543" s="2023"/>
      <c r="D543" s="2023"/>
      <c r="E543" s="2023"/>
      <c r="F543" s="2023"/>
      <c r="G543" s="2023"/>
      <c r="H543" s="2024"/>
      <c r="I543" s="80" t="s">
        <v>445</v>
      </c>
      <c r="J543" s="80"/>
      <c r="K543" s="80"/>
      <c r="L543" s="80"/>
      <c r="M543" s="80"/>
      <c r="N543" s="80"/>
      <c r="O543" s="80"/>
      <c r="P543" s="80"/>
      <c r="Q543" s="80"/>
      <c r="R543" s="80"/>
      <c r="S543" s="80"/>
      <c r="T543" s="80"/>
      <c r="U543" s="80"/>
      <c r="V543" s="80"/>
      <c r="W543" s="80"/>
      <c r="X543" s="80"/>
      <c r="Y543" s="80"/>
      <c r="Z543" s="80"/>
      <c r="AA543" s="80"/>
      <c r="AB543" s="80"/>
      <c r="AC543" s="2163">
        <v>6</v>
      </c>
      <c r="AD543" s="2053"/>
      <c r="AE543" s="2053"/>
      <c r="AF543" s="2053"/>
      <c r="AG543" s="65" t="s">
        <v>426</v>
      </c>
      <c r="AH543" s="2048">
        <v>2019</v>
      </c>
      <c r="AI543" s="2048"/>
      <c r="AJ543" s="2048"/>
      <c r="AK543" s="204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022"/>
      <c r="C544" s="2023"/>
      <c r="D544" s="2023"/>
      <c r="E544" s="2023"/>
      <c r="F544" s="2023"/>
      <c r="G544" s="2023"/>
      <c r="H544" s="2024"/>
      <c r="I544" s="72" t="s">
        <v>446</v>
      </c>
      <c r="J544" s="72"/>
      <c r="K544" s="72"/>
      <c r="L544" s="72"/>
      <c r="M544" s="72"/>
      <c r="N544" s="72"/>
      <c r="O544" s="2028" t="s">
        <v>2568</v>
      </c>
      <c r="P544" s="2028"/>
      <c r="Q544" s="2028"/>
      <c r="R544" s="2028"/>
      <c r="S544" s="2028"/>
      <c r="T544" s="2028"/>
      <c r="U544" s="2028"/>
      <c r="V544" s="2028"/>
      <c r="W544" s="2028"/>
      <c r="X544" s="2028"/>
      <c r="Y544" s="2028"/>
      <c r="Z544" s="2028"/>
      <c r="AA544" s="2028"/>
      <c r="AC544" s="2163">
        <v>6</v>
      </c>
      <c r="AD544" s="2053"/>
      <c r="AE544" s="2053"/>
      <c r="AF544" s="2053"/>
      <c r="AG544" s="75" t="s">
        <v>426</v>
      </c>
      <c r="AH544" s="2048">
        <v>2020</v>
      </c>
      <c r="AI544" s="2048"/>
      <c r="AJ544" s="2048"/>
      <c r="AK544" s="204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022"/>
      <c r="C545" s="2023"/>
      <c r="D545" s="2023"/>
      <c r="E545" s="2023"/>
      <c r="F545" s="2023"/>
      <c r="G545" s="2023"/>
      <c r="H545" s="2024"/>
      <c r="I545" s="25" t="s">
        <v>444</v>
      </c>
      <c r="J545" s="25"/>
      <c r="K545" s="25"/>
      <c r="L545" s="25"/>
      <c r="M545" s="25"/>
      <c r="N545" s="25"/>
      <c r="O545" s="25"/>
      <c r="P545" s="25"/>
      <c r="Q545" s="25"/>
      <c r="R545" s="25"/>
      <c r="S545" s="25"/>
      <c r="T545" s="25"/>
      <c r="U545" s="25"/>
      <c r="V545" s="25"/>
      <c r="W545" s="25"/>
      <c r="X545" s="25"/>
      <c r="Y545" s="25"/>
      <c r="AC545" s="2163">
        <v>3</v>
      </c>
      <c r="AD545" s="2053"/>
      <c r="AE545" s="2053"/>
      <c r="AF545" s="2053"/>
      <c r="AG545" s="65" t="s">
        <v>426</v>
      </c>
      <c r="AH545" s="2048">
        <v>2020</v>
      </c>
      <c r="AI545" s="2048"/>
      <c r="AJ545" s="2048"/>
      <c r="AK545" s="204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022"/>
      <c r="C546" s="2023"/>
      <c r="D546" s="2023"/>
      <c r="E546" s="2023"/>
      <c r="F546" s="2023"/>
      <c r="G546" s="2023"/>
      <c r="H546" s="2024"/>
      <c r="I546" s="80" t="s">
        <v>445</v>
      </c>
      <c r="J546" s="80"/>
      <c r="K546" s="80"/>
      <c r="L546" s="80"/>
      <c r="M546" s="80"/>
      <c r="N546" s="80"/>
      <c r="O546" s="80"/>
      <c r="P546" s="80"/>
      <c r="Q546" s="80"/>
      <c r="R546" s="80"/>
      <c r="S546" s="80"/>
      <c r="T546" s="80"/>
      <c r="U546" s="80"/>
      <c r="V546" s="80"/>
      <c r="W546" s="80"/>
      <c r="X546" s="80"/>
      <c r="Y546" s="80"/>
      <c r="Z546" s="80"/>
      <c r="AA546" s="80"/>
      <c r="AB546" s="80"/>
      <c r="AC546" s="2163">
        <v>6</v>
      </c>
      <c r="AD546" s="2053"/>
      <c r="AE546" s="2053"/>
      <c r="AF546" s="2053"/>
      <c r="AG546" s="75" t="s">
        <v>426</v>
      </c>
      <c r="AH546" s="2048">
        <v>2020</v>
      </c>
      <c r="AI546" s="2048"/>
      <c r="AJ546" s="2048"/>
      <c r="AK546" s="204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022"/>
      <c r="C547" s="2023"/>
      <c r="D547" s="2023"/>
      <c r="E547" s="2023"/>
      <c r="F547" s="2023"/>
      <c r="G547" s="2023"/>
      <c r="H547" s="2024"/>
      <c r="I547" s="72" t="s">
        <v>446</v>
      </c>
      <c r="J547" s="72"/>
      <c r="K547" s="72"/>
      <c r="L547" s="72"/>
      <c r="M547" s="72"/>
      <c r="N547" s="72"/>
      <c r="O547" s="2028" t="s">
        <v>345</v>
      </c>
      <c r="P547" s="2028"/>
      <c r="Q547" s="2028"/>
      <c r="R547" s="2028"/>
      <c r="S547" s="2028"/>
      <c r="T547" s="2028"/>
      <c r="U547" s="2028"/>
      <c r="V547" s="2028"/>
      <c r="W547" s="2028"/>
      <c r="X547" s="2028"/>
      <c r="Y547" s="2028"/>
      <c r="Z547" s="2028"/>
      <c r="AA547" s="2028"/>
      <c r="AC547" s="2163" t="s">
        <v>628</v>
      </c>
      <c r="AD547" s="2053"/>
      <c r="AE547" s="2053"/>
      <c r="AF547" s="2053"/>
      <c r="AG547" s="65" t="s">
        <v>426</v>
      </c>
      <c r="AH547" s="2048"/>
      <c r="AI547" s="2048"/>
      <c r="AJ547" s="2048"/>
      <c r="AK547" s="204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022"/>
      <c r="C548" s="2023"/>
      <c r="D548" s="2023"/>
      <c r="E548" s="2023"/>
      <c r="F548" s="2023"/>
      <c r="G548" s="2023"/>
      <c r="H548" s="2024"/>
      <c r="I548" s="25" t="s">
        <v>444</v>
      </c>
      <c r="J548" s="25"/>
      <c r="K548" s="25"/>
      <c r="L548" s="25"/>
      <c r="M548" s="25"/>
      <c r="N548" s="25"/>
      <c r="O548" s="25"/>
      <c r="P548" s="25"/>
      <c r="Q548" s="25"/>
      <c r="R548" s="25"/>
      <c r="S548" s="25"/>
      <c r="T548" s="25"/>
      <c r="U548" s="25"/>
      <c r="V548" s="25"/>
      <c r="W548" s="25"/>
      <c r="X548" s="25"/>
      <c r="Y548" s="25"/>
      <c r="AC548" s="2163" t="s">
        <v>628</v>
      </c>
      <c r="AD548" s="2053"/>
      <c r="AE548" s="2053"/>
      <c r="AF548" s="2053"/>
      <c r="AG548" s="75" t="s">
        <v>426</v>
      </c>
      <c r="AH548" s="2048"/>
      <c r="AI548" s="2048"/>
      <c r="AJ548" s="2048"/>
      <c r="AK548" s="204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022"/>
      <c r="C549" s="2023"/>
      <c r="D549" s="2023"/>
      <c r="E549" s="2023"/>
      <c r="F549" s="2023"/>
      <c r="G549" s="2023"/>
      <c r="H549" s="2024"/>
      <c r="I549" s="80" t="s">
        <v>445</v>
      </c>
      <c r="J549" s="80"/>
      <c r="K549" s="80"/>
      <c r="L549" s="80"/>
      <c r="M549" s="80"/>
      <c r="N549" s="80"/>
      <c r="O549" s="80"/>
      <c r="P549" s="80"/>
      <c r="Q549" s="80"/>
      <c r="R549" s="80"/>
      <c r="S549" s="80"/>
      <c r="T549" s="80"/>
      <c r="U549" s="80"/>
      <c r="V549" s="80"/>
      <c r="W549" s="80"/>
      <c r="X549" s="80"/>
      <c r="Y549" s="80"/>
      <c r="Z549" s="80"/>
      <c r="AA549" s="80"/>
      <c r="AB549" s="80"/>
      <c r="AC549" s="2163" t="s">
        <v>628</v>
      </c>
      <c r="AD549" s="2053"/>
      <c r="AE549" s="2053"/>
      <c r="AF549" s="2053"/>
      <c r="AG549" s="65" t="s">
        <v>426</v>
      </c>
      <c r="AH549" s="2048"/>
      <c r="AI549" s="2048"/>
      <c r="AJ549" s="2048"/>
      <c r="AK549" s="204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022"/>
      <c r="C550" s="2023"/>
      <c r="D550" s="2023"/>
      <c r="E550" s="2023"/>
      <c r="F550" s="2023"/>
      <c r="G550" s="2023"/>
      <c r="H550" s="2024"/>
      <c r="I550" s="72" t="s">
        <v>597</v>
      </c>
      <c r="J550" s="72"/>
      <c r="K550" s="72"/>
      <c r="L550" s="72"/>
      <c r="M550" s="72"/>
      <c r="N550" s="72"/>
      <c r="O550" s="72"/>
      <c r="P550" s="72"/>
      <c r="Q550" s="72"/>
      <c r="R550" s="72"/>
      <c r="S550" s="72"/>
      <c r="T550" s="72"/>
      <c r="U550" s="72"/>
      <c r="V550" s="72"/>
      <c r="W550" s="72"/>
      <c r="X550" s="25"/>
      <c r="Y550" s="25"/>
      <c r="AC550" s="2163" t="s">
        <v>628</v>
      </c>
      <c r="AD550" s="2053"/>
      <c r="AE550" s="2053"/>
      <c r="AF550" s="2053"/>
      <c r="AG550" s="65" t="s">
        <v>426</v>
      </c>
      <c r="AH550" s="2048"/>
      <c r="AI550" s="2048"/>
      <c r="AJ550" s="2048"/>
      <c r="AK550" s="204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022"/>
      <c r="C551" s="2023"/>
      <c r="D551" s="2023"/>
      <c r="E551" s="2023"/>
      <c r="F551" s="2023"/>
      <c r="G551" s="2023"/>
      <c r="H551" s="2024"/>
      <c r="I551" s="25" t="s">
        <v>598</v>
      </c>
      <c r="J551" s="25"/>
      <c r="K551" s="25"/>
      <c r="L551" s="25"/>
      <c r="M551" s="25"/>
      <c r="N551" s="25"/>
      <c r="O551" s="25"/>
      <c r="P551" s="25"/>
      <c r="Q551" s="25"/>
      <c r="R551" s="25"/>
      <c r="S551" s="25"/>
      <c r="T551" s="25"/>
      <c r="U551" s="25"/>
      <c r="V551" s="25"/>
      <c r="W551" s="25"/>
      <c r="X551" s="25"/>
      <c r="Y551" s="25"/>
      <c r="AC551" s="2163">
        <v>10</v>
      </c>
      <c r="AD551" s="2053"/>
      <c r="AE551" s="2053"/>
      <c r="AF551" s="2053"/>
      <c r="AG551" s="75" t="s">
        <v>426</v>
      </c>
      <c r="AH551" s="2048">
        <v>2021</v>
      </c>
      <c r="AI551" s="2048"/>
      <c r="AJ551" s="2048"/>
      <c r="AK551" s="204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022"/>
      <c r="C552" s="2023"/>
      <c r="D552" s="2023"/>
      <c r="E552" s="2023"/>
      <c r="F552" s="2023"/>
      <c r="G552" s="2023"/>
      <c r="H552" s="2024"/>
      <c r="I552" s="25" t="s">
        <v>599</v>
      </c>
      <c r="J552" s="25"/>
      <c r="K552" s="25"/>
      <c r="L552" s="25"/>
      <c r="M552" s="25"/>
      <c r="N552" s="25"/>
      <c r="O552" s="25"/>
      <c r="P552" s="25"/>
      <c r="Q552" s="25"/>
      <c r="R552" s="25"/>
      <c r="S552" s="25"/>
      <c r="T552" s="25"/>
      <c r="U552" s="25"/>
      <c r="V552" s="25"/>
      <c r="W552" s="25"/>
      <c r="X552" s="25"/>
      <c r="Y552" s="25"/>
      <c r="AC552" s="2163">
        <v>5</v>
      </c>
      <c r="AD552" s="2053"/>
      <c r="AE552" s="2053"/>
      <c r="AF552" s="2053"/>
      <c r="AG552" s="65" t="s">
        <v>426</v>
      </c>
      <c r="AH552" s="2048">
        <v>2023</v>
      </c>
      <c r="AI552" s="2048"/>
      <c r="AJ552" s="2048"/>
      <c r="AK552" s="204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022"/>
      <c r="C553" s="2023"/>
      <c r="D553" s="2023"/>
      <c r="E553" s="2023"/>
      <c r="F553" s="2023"/>
      <c r="G553" s="2023"/>
      <c r="H553" s="2024"/>
      <c r="I553" s="25" t="s">
        <v>600</v>
      </c>
      <c r="J553" s="25"/>
      <c r="K553" s="25"/>
      <c r="L553" s="25"/>
      <c r="M553" s="25"/>
      <c r="N553" s="25"/>
      <c r="O553" s="25"/>
      <c r="P553" s="25"/>
      <c r="Q553" s="25"/>
      <c r="R553" s="25"/>
      <c r="S553" s="25"/>
      <c r="T553" s="25"/>
      <c r="U553" s="25"/>
      <c r="V553" s="25"/>
      <c r="W553" s="25"/>
      <c r="X553" s="25"/>
      <c r="Y553" s="25"/>
      <c r="AC553" s="2163">
        <v>5</v>
      </c>
      <c r="AD553" s="2053"/>
      <c r="AE553" s="2053"/>
      <c r="AF553" s="2053"/>
      <c r="AG553" s="65" t="s">
        <v>426</v>
      </c>
      <c r="AH553" s="2048">
        <v>2023</v>
      </c>
      <c r="AI553" s="2048"/>
      <c r="AJ553" s="2048"/>
      <c r="AK553" s="204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57"/>
      <c r="C554" s="2158"/>
      <c r="D554" s="2158"/>
      <c r="E554" s="2158"/>
      <c r="F554" s="2158"/>
      <c r="G554" s="2158"/>
      <c r="H554" s="2159"/>
      <c r="I554" s="80" t="s">
        <v>484</v>
      </c>
      <c r="J554" s="80"/>
      <c r="K554" s="80"/>
      <c r="L554" s="80"/>
      <c r="M554" s="80"/>
      <c r="N554" s="80"/>
      <c r="O554" s="80"/>
      <c r="P554" s="80"/>
      <c r="Q554" s="80"/>
      <c r="R554" s="80"/>
      <c r="S554" s="80"/>
      <c r="T554" s="80"/>
      <c r="U554" s="80"/>
      <c r="V554" s="80"/>
      <c r="W554" s="80"/>
      <c r="X554" s="80"/>
      <c r="Y554" s="80"/>
      <c r="Z554" s="80"/>
      <c r="AA554" s="80"/>
      <c r="AB554" s="80"/>
      <c r="AC554" s="2163">
        <v>9</v>
      </c>
      <c r="AD554" s="2053"/>
      <c r="AE554" s="2053"/>
      <c r="AF554" s="2053"/>
      <c r="AG554" s="65" t="s">
        <v>426</v>
      </c>
      <c r="AH554" s="2048">
        <v>2023</v>
      </c>
      <c r="AI554" s="2048"/>
      <c r="AJ554" s="2048"/>
      <c r="AK554" s="204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2" t="s">
        <v>578</v>
      </c>
      <c r="B556" s="1862"/>
      <c r="C556" s="1862"/>
      <c r="D556" s="1862"/>
      <c r="E556" s="1862"/>
      <c r="F556" s="1862"/>
      <c r="G556" s="1862"/>
      <c r="H556" s="1862"/>
      <c r="I556" s="1862"/>
      <c r="J556" s="1862"/>
      <c r="K556" s="1862"/>
      <c r="L556" s="1862"/>
      <c r="M556" s="1862"/>
      <c r="N556" s="1862"/>
      <c r="O556" s="1862"/>
      <c r="P556" s="1862"/>
      <c r="Q556" s="1862"/>
      <c r="R556" s="1862"/>
      <c r="S556" s="1862"/>
      <c r="T556" s="1862"/>
      <c r="U556" s="1862"/>
      <c r="V556" s="1862"/>
      <c r="W556" s="1862"/>
      <c r="X556" s="1862"/>
      <c r="Y556" s="1862"/>
      <c r="Z556" s="1862"/>
      <c r="AA556" s="1862"/>
      <c r="AB556" s="1862"/>
      <c r="AC556" s="1862"/>
      <c r="AD556" s="1862"/>
      <c r="AE556" s="1862"/>
      <c r="AF556" s="1862"/>
      <c r="AG556" s="1862"/>
      <c r="AH556" s="1862"/>
      <c r="AI556" s="1862"/>
      <c r="AJ556" s="1862"/>
      <c r="AK556" s="1862"/>
      <c r="AL556" s="1862"/>
      <c r="AM556" s="1862"/>
      <c r="AN556" s="1862"/>
      <c r="AO556" s="1862"/>
      <c r="AP556" s="1862"/>
      <c r="AQ556" s="1862"/>
      <c r="AR556" s="1862"/>
      <c r="AS556" s="1862"/>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2"/>
      <c r="B557" s="1862"/>
      <c r="C557" s="1862"/>
      <c r="D557" s="1862"/>
      <c r="E557" s="1862"/>
      <c r="F557" s="1862"/>
      <c r="G557" s="1862"/>
      <c r="H557" s="1862"/>
      <c r="I557" s="1862"/>
      <c r="J557" s="1862"/>
      <c r="K557" s="1862"/>
      <c r="L557" s="1862"/>
      <c r="M557" s="1862"/>
      <c r="N557" s="1862"/>
      <c r="O557" s="1862"/>
      <c r="P557" s="1862"/>
      <c r="Q557" s="1862"/>
      <c r="R557" s="1862"/>
      <c r="S557" s="1862"/>
      <c r="T557" s="1862"/>
      <c r="U557" s="1862"/>
      <c r="V557" s="1862"/>
      <c r="W557" s="1862"/>
      <c r="X557" s="1862"/>
      <c r="Y557" s="1862"/>
      <c r="Z557" s="1862"/>
      <c r="AA557" s="1862"/>
      <c r="AB557" s="1862"/>
      <c r="AC557" s="1862"/>
      <c r="AD557" s="1862"/>
      <c r="AE557" s="1862"/>
      <c r="AF557" s="1862"/>
      <c r="AG557" s="1862"/>
      <c r="AH557" s="1862"/>
      <c r="AI557" s="1862"/>
      <c r="AJ557" s="1862"/>
      <c r="AK557" s="1862"/>
      <c r="AL557" s="1862"/>
      <c r="AM557" s="1862"/>
      <c r="AN557" s="1862"/>
      <c r="AO557" s="1862"/>
      <c r="AP557" s="1862"/>
      <c r="AQ557" s="1862"/>
      <c r="AR557" s="1862"/>
      <c r="AS557" s="1862"/>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4" t="s">
        <v>486</v>
      </c>
      <c r="C563" s="2190"/>
      <c r="D563" s="2190"/>
      <c r="E563" s="2190"/>
      <c r="F563" s="2190"/>
      <c r="G563" s="2190"/>
      <c r="H563" s="2190"/>
      <c r="I563" s="2190"/>
      <c r="J563" s="2190"/>
      <c r="K563" s="2190"/>
      <c r="L563" s="2190"/>
      <c r="M563" s="2190"/>
      <c r="N563" s="2190"/>
      <c r="O563" s="2190"/>
      <c r="P563" s="2191"/>
      <c r="Q563" s="2164" t="s">
        <v>2443</v>
      </c>
      <c r="R563" s="2165"/>
      <c r="S563" s="2166"/>
      <c r="T563" s="2164" t="s">
        <v>2441</v>
      </c>
      <c r="U563" s="2165"/>
      <c r="V563" s="2166"/>
      <c r="W563" s="2164" t="s">
        <v>487</v>
      </c>
      <c r="X563" s="2165"/>
      <c r="Y563" s="2166"/>
      <c r="Z563" s="2164" t="s">
        <v>2442</v>
      </c>
      <c r="AA563" s="2165"/>
      <c r="AB563" s="2165"/>
      <c r="AC563" s="2165"/>
      <c r="AD563" s="2165"/>
      <c r="AE563" s="2164" t="s">
        <v>2164</v>
      </c>
      <c r="AF563" s="2165"/>
      <c r="AG563" s="2165"/>
      <c r="AH563" s="2166"/>
      <c r="AI563" s="2164" t="s">
        <v>2165</v>
      </c>
      <c r="AJ563" s="2165"/>
      <c r="AK563" s="2165"/>
      <c r="AL563" s="2166"/>
      <c r="AM563" s="2164" t="s">
        <v>488</v>
      </c>
      <c r="AN563" s="2165"/>
      <c r="AO563" s="2165"/>
      <c r="AP563" s="2165"/>
      <c r="AQ563" s="2165"/>
      <c r="AR563" s="2165"/>
      <c r="AS563" s="216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6" t="s">
        <v>2570</v>
      </c>
      <c r="D564" s="2176"/>
      <c r="E564" s="2176"/>
      <c r="F564" s="2176"/>
      <c r="G564" s="2176"/>
      <c r="H564" s="2176"/>
      <c r="I564" s="2176"/>
      <c r="J564" s="2176"/>
      <c r="K564" s="2176"/>
      <c r="L564" s="2176"/>
      <c r="M564" s="2176"/>
      <c r="N564" s="2176"/>
      <c r="O564" s="2176"/>
      <c r="P564" s="2177"/>
      <c r="Q564" s="2160">
        <v>24</v>
      </c>
      <c r="R564" s="2160"/>
      <c r="S564" s="2161"/>
      <c r="T564" s="2162"/>
      <c r="U564" s="2160"/>
      <c r="V564" s="2161"/>
      <c r="W564" s="2171">
        <v>0.04</v>
      </c>
      <c r="X564" s="2172"/>
      <c r="Y564" s="2173"/>
      <c r="Z564" s="2040" t="s">
        <v>2621</v>
      </c>
      <c r="AA564" s="2040"/>
      <c r="AB564" s="2040"/>
      <c r="AC564" s="2040"/>
      <c r="AD564" s="2040"/>
      <c r="AE564" s="2153">
        <v>1</v>
      </c>
      <c r="AF564" s="2154"/>
      <c r="AG564" s="2154"/>
      <c r="AH564" s="2155"/>
      <c r="AI564" s="2045"/>
      <c r="AJ564" s="2046"/>
      <c r="AK564" s="2046"/>
      <c r="AL564" s="2047"/>
      <c r="AM564" s="2042">
        <f>+[9]EVERYTHING!$N$25</f>
        <v>29533375.267232947</v>
      </c>
      <c r="AN564" s="2043"/>
      <c r="AO564" s="2043"/>
      <c r="AP564" s="2043"/>
      <c r="AQ564" s="2043"/>
      <c r="AR564" s="2043"/>
      <c r="AS564" s="2044"/>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6" t="s">
        <v>2569</v>
      </c>
      <c r="D565" s="2176"/>
      <c r="E565" s="2176"/>
      <c r="F565" s="2176"/>
      <c r="G565" s="2176"/>
      <c r="H565" s="2176"/>
      <c r="I565" s="2176"/>
      <c r="J565" s="2176"/>
      <c r="K565" s="2176"/>
      <c r="L565" s="2176"/>
      <c r="M565" s="2176"/>
      <c r="N565" s="2176"/>
      <c r="O565" s="2176"/>
      <c r="P565" s="2177"/>
      <c r="Q565" s="2162">
        <v>24</v>
      </c>
      <c r="R565" s="2160"/>
      <c r="S565" s="2161"/>
      <c r="T565" s="2162"/>
      <c r="U565" s="2160"/>
      <c r="V565" s="2161"/>
      <c r="W565" s="2171">
        <v>4.4999999999999998E-2</v>
      </c>
      <c r="X565" s="2172"/>
      <c r="Y565" s="2173"/>
      <c r="Z565" s="2040" t="s">
        <v>2621</v>
      </c>
      <c r="AA565" s="2040"/>
      <c r="AB565" s="2040"/>
      <c r="AC565" s="2040"/>
      <c r="AD565" s="2040"/>
      <c r="AE565" s="2153">
        <v>2</v>
      </c>
      <c r="AF565" s="2154"/>
      <c r="AG565" s="2154"/>
      <c r="AH565" s="2155"/>
      <c r="AI565" s="2045"/>
      <c r="AJ565" s="2046"/>
      <c r="AK565" s="2046"/>
      <c r="AL565" s="2047"/>
      <c r="AM565" s="2042">
        <f>+[9]EVERYTHING!$N$26</f>
        <v>9900625.0195007175</v>
      </c>
      <c r="AN565" s="2043"/>
      <c r="AO565" s="2043"/>
      <c r="AP565" s="2043"/>
      <c r="AQ565" s="2043"/>
      <c r="AR565" s="2043"/>
      <c r="AS565" s="204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6" t="s">
        <v>2467</v>
      </c>
      <c r="D566" s="2176"/>
      <c r="E566" s="2176"/>
      <c r="F566" s="2176"/>
      <c r="G566" s="2176"/>
      <c r="H566" s="2176"/>
      <c r="I566" s="2176"/>
      <c r="J566" s="2176"/>
      <c r="K566" s="2176"/>
      <c r="L566" s="2176"/>
      <c r="M566" s="2176"/>
      <c r="N566" s="2176"/>
      <c r="O566" s="2176"/>
      <c r="P566" s="2177"/>
      <c r="Q566" s="2162">
        <f>55*12</f>
        <v>660</v>
      </c>
      <c r="R566" s="2160"/>
      <c r="S566" s="2161"/>
      <c r="T566" s="2162"/>
      <c r="U566" s="2160"/>
      <c r="V566" s="2161"/>
      <c r="W566" s="2171">
        <v>0.03</v>
      </c>
      <c r="X566" s="2172"/>
      <c r="Y566" s="2173"/>
      <c r="Z566" s="2040" t="s">
        <v>2623</v>
      </c>
      <c r="AA566" s="2040"/>
      <c r="AB566" s="2040"/>
      <c r="AC566" s="2040"/>
      <c r="AD566" s="2040"/>
      <c r="AE566" s="2153">
        <v>4</v>
      </c>
      <c r="AF566" s="2154"/>
      <c r="AG566" s="2154"/>
      <c r="AH566" s="2155"/>
      <c r="AI566" s="2045"/>
      <c r="AJ566" s="2046"/>
      <c r="AK566" s="2046"/>
      <c r="AL566" s="2047"/>
      <c r="AM566" s="2042">
        <f>+[9]EVERYTHING!$N$13</f>
        <v>2500000</v>
      </c>
      <c r="AN566" s="2043"/>
      <c r="AO566" s="2043"/>
      <c r="AP566" s="2043"/>
      <c r="AQ566" s="2043"/>
      <c r="AR566" s="2043"/>
      <c r="AS566" s="204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176" t="s">
        <v>2571</v>
      </c>
      <c r="D567" s="2176"/>
      <c r="E567" s="2176"/>
      <c r="F567" s="2176"/>
      <c r="G567" s="2176"/>
      <c r="H567" s="2176"/>
      <c r="I567" s="2176"/>
      <c r="J567" s="2176"/>
      <c r="K567" s="2176"/>
      <c r="L567" s="2176"/>
      <c r="M567" s="2176"/>
      <c r="N567" s="2176"/>
      <c r="O567" s="2176"/>
      <c r="P567" s="2177"/>
      <c r="Q567" s="2162">
        <f>55*12</f>
        <v>660</v>
      </c>
      <c r="R567" s="2160"/>
      <c r="S567" s="2161"/>
      <c r="T567" s="2162"/>
      <c r="U567" s="2160"/>
      <c r="V567" s="2161"/>
      <c r="W567" s="2171">
        <v>0.03</v>
      </c>
      <c r="X567" s="2172"/>
      <c r="Y567" s="2173"/>
      <c r="Z567" s="2040" t="s">
        <v>2623</v>
      </c>
      <c r="AA567" s="2040"/>
      <c r="AB567" s="2040"/>
      <c r="AC567" s="2040"/>
      <c r="AD567" s="2040"/>
      <c r="AE567" s="2153">
        <v>3</v>
      </c>
      <c r="AF567" s="2154"/>
      <c r="AG567" s="2154"/>
      <c r="AH567" s="2155"/>
      <c r="AI567" s="2045"/>
      <c r="AJ567" s="2046"/>
      <c r="AK567" s="2046"/>
      <c r="AL567" s="2047"/>
      <c r="AM567" s="2042">
        <f>+[9]EVERYTHING!$N$15</f>
        <v>4592006</v>
      </c>
      <c r="AN567" s="2043"/>
      <c r="AO567" s="2043"/>
      <c r="AP567" s="2043"/>
      <c r="AQ567" s="2043"/>
      <c r="AR567" s="2043"/>
      <c r="AS567" s="204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176" t="s">
        <v>2622</v>
      </c>
      <c r="D568" s="2176"/>
      <c r="E568" s="2176"/>
      <c r="F568" s="2176"/>
      <c r="G568" s="2176"/>
      <c r="H568" s="2176"/>
      <c r="I568" s="2176"/>
      <c r="J568" s="2176"/>
      <c r="K568" s="2176"/>
      <c r="L568" s="2176"/>
      <c r="M568" s="2176"/>
      <c r="N568" s="2176"/>
      <c r="O568" s="2176"/>
      <c r="P568" s="2177"/>
      <c r="Q568" s="2162">
        <f>15*12</f>
        <v>180</v>
      </c>
      <c r="R568" s="2160"/>
      <c r="S568" s="2161"/>
      <c r="T568" s="2162"/>
      <c r="U568" s="2160"/>
      <c r="V568" s="2161"/>
      <c r="W568" s="2171">
        <v>0</v>
      </c>
      <c r="X568" s="2172"/>
      <c r="Y568" s="2173"/>
      <c r="Z568" s="2040" t="s">
        <v>628</v>
      </c>
      <c r="AA568" s="2040"/>
      <c r="AB568" s="2040"/>
      <c r="AC568" s="2040"/>
      <c r="AD568" s="2040"/>
      <c r="AE568" s="2153">
        <v>5</v>
      </c>
      <c r="AF568" s="2154"/>
      <c r="AG568" s="2154"/>
      <c r="AH568" s="2155"/>
      <c r="AI568" s="2045"/>
      <c r="AJ568" s="2046"/>
      <c r="AK568" s="2046"/>
      <c r="AL568" s="2047"/>
      <c r="AM568" s="2042">
        <f>+[9]EVERYTHING!$N$14</f>
        <v>410000</v>
      </c>
      <c r="AN568" s="2043"/>
      <c r="AO568" s="2043"/>
      <c r="AP568" s="2043"/>
      <c r="AQ568" s="2043"/>
      <c r="AR568" s="2043"/>
      <c r="AS568" s="204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176" t="s">
        <v>2624</v>
      </c>
      <c r="D569" s="2176"/>
      <c r="E569" s="2176"/>
      <c r="F569" s="2176"/>
      <c r="G569" s="2176"/>
      <c r="H569" s="2176"/>
      <c r="I569" s="2176"/>
      <c r="J569" s="2176"/>
      <c r="K569" s="2176"/>
      <c r="L569" s="2176"/>
      <c r="M569" s="2176"/>
      <c r="N569" s="2176"/>
      <c r="O569" s="2176"/>
      <c r="P569" s="2177"/>
      <c r="Q569" s="2162"/>
      <c r="R569" s="2160"/>
      <c r="S569" s="2161"/>
      <c r="T569" s="2162"/>
      <c r="U569" s="2160"/>
      <c r="V569" s="2161"/>
      <c r="W569" s="2171"/>
      <c r="X569" s="2172"/>
      <c r="Y569" s="2173"/>
      <c r="Z569" s="2040" t="s">
        <v>628</v>
      </c>
      <c r="AA569" s="2040"/>
      <c r="AB569" s="2040"/>
      <c r="AC569" s="2040"/>
      <c r="AD569" s="2040"/>
      <c r="AE569" s="2153"/>
      <c r="AF569" s="2154"/>
      <c r="AG569" s="2154"/>
      <c r="AH569" s="2155"/>
      <c r="AI569" s="2045"/>
      <c r="AJ569" s="2046"/>
      <c r="AK569" s="2046"/>
      <c r="AL569" s="2047"/>
      <c r="AM569" s="2042">
        <f>+[9]EVERYTHING!$N$21*0.1</f>
        <v>2847292.9926889315</v>
      </c>
      <c r="AN569" s="2043"/>
      <c r="AO569" s="2043"/>
      <c r="AP569" s="2043"/>
      <c r="AQ569" s="2043"/>
      <c r="AR569" s="2043"/>
      <c r="AS569" s="204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176"/>
      <c r="D570" s="2176"/>
      <c r="E570" s="2176"/>
      <c r="F570" s="2176"/>
      <c r="G570" s="2176"/>
      <c r="H570" s="2176"/>
      <c r="I570" s="2176"/>
      <c r="J570" s="2176"/>
      <c r="K570" s="2176"/>
      <c r="L570" s="2176"/>
      <c r="M570" s="2176"/>
      <c r="N570" s="2176"/>
      <c r="O570" s="2176"/>
      <c r="P570" s="2177"/>
      <c r="Q570" s="2162"/>
      <c r="R570" s="2160"/>
      <c r="S570" s="2161"/>
      <c r="T570" s="2162"/>
      <c r="U570" s="2160"/>
      <c r="V570" s="2161"/>
      <c r="W570" s="2171"/>
      <c r="X570" s="2172"/>
      <c r="Y570" s="2173"/>
      <c r="Z570" s="2040" t="s">
        <v>1385</v>
      </c>
      <c r="AA570" s="2040"/>
      <c r="AB570" s="2040"/>
      <c r="AC570" s="2040"/>
      <c r="AD570" s="2040"/>
      <c r="AE570" s="2153"/>
      <c r="AF570" s="2154"/>
      <c r="AG570" s="2154"/>
      <c r="AH570" s="2155"/>
      <c r="AI570" s="2045"/>
      <c r="AJ570" s="2046"/>
      <c r="AK570" s="2046"/>
      <c r="AL570" s="2047"/>
      <c r="AM570" s="2042"/>
      <c r="AN570" s="2043"/>
      <c r="AO570" s="2043"/>
      <c r="AP570" s="2043"/>
      <c r="AQ570" s="2043"/>
      <c r="AR570" s="2043"/>
      <c r="AS570" s="204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176"/>
      <c r="D571" s="2176"/>
      <c r="E571" s="2176"/>
      <c r="F571" s="2176"/>
      <c r="G571" s="2176"/>
      <c r="H571" s="2176"/>
      <c r="I571" s="2176"/>
      <c r="J571" s="2176"/>
      <c r="K571" s="2176"/>
      <c r="L571" s="2176"/>
      <c r="M571" s="2176"/>
      <c r="N571" s="2176"/>
      <c r="O571" s="2176"/>
      <c r="P571" s="2177"/>
      <c r="Q571" s="2162"/>
      <c r="R571" s="2160"/>
      <c r="S571" s="2161"/>
      <c r="T571" s="2162"/>
      <c r="U571" s="2160"/>
      <c r="V571" s="2161"/>
      <c r="W571" s="2171"/>
      <c r="X571" s="2172"/>
      <c r="Y571" s="2173"/>
      <c r="Z571" s="2040" t="s">
        <v>1385</v>
      </c>
      <c r="AA571" s="2040"/>
      <c r="AB571" s="2040"/>
      <c r="AC571" s="2040"/>
      <c r="AD571" s="2040"/>
      <c r="AE571" s="2153"/>
      <c r="AF571" s="2154"/>
      <c r="AG571" s="2154"/>
      <c r="AH571" s="2155"/>
      <c r="AI571" s="2045"/>
      <c r="AJ571" s="2046"/>
      <c r="AK571" s="2046"/>
      <c r="AL571" s="2047"/>
      <c r="AM571" s="2042"/>
      <c r="AN571" s="2043"/>
      <c r="AO571" s="2043"/>
      <c r="AP571" s="2043"/>
      <c r="AQ571" s="2043"/>
      <c r="AR571" s="2043"/>
      <c r="AS571" s="2044"/>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176"/>
      <c r="D572" s="2176"/>
      <c r="E572" s="2176"/>
      <c r="F572" s="2176"/>
      <c r="G572" s="2176"/>
      <c r="H572" s="2176"/>
      <c r="I572" s="2176"/>
      <c r="J572" s="2176"/>
      <c r="K572" s="2176"/>
      <c r="L572" s="2176"/>
      <c r="M572" s="2176"/>
      <c r="N572" s="2176"/>
      <c r="O572" s="2176"/>
      <c r="P572" s="2177"/>
      <c r="Q572" s="2162"/>
      <c r="R572" s="2160"/>
      <c r="S572" s="2161"/>
      <c r="T572" s="2162"/>
      <c r="U572" s="2160"/>
      <c r="V572" s="2161"/>
      <c r="W572" s="2171"/>
      <c r="X572" s="2172"/>
      <c r="Y572" s="2173"/>
      <c r="Z572" s="2040" t="s">
        <v>1385</v>
      </c>
      <c r="AA572" s="2040"/>
      <c r="AB572" s="2040"/>
      <c r="AC572" s="2040"/>
      <c r="AD572" s="2040"/>
      <c r="AE572" s="2153"/>
      <c r="AF572" s="2154"/>
      <c r="AG572" s="2154"/>
      <c r="AH572" s="2155"/>
      <c r="AI572" s="2045"/>
      <c r="AJ572" s="2046"/>
      <c r="AK572" s="2046"/>
      <c r="AL572" s="2047"/>
      <c r="AM572" s="2042"/>
      <c r="AN572" s="2043"/>
      <c r="AO572" s="2043"/>
      <c r="AP572" s="2043"/>
      <c r="AQ572" s="2043"/>
      <c r="AR572" s="2043"/>
      <c r="AS572" s="2044"/>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76"/>
      <c r="D573" s="2176"/>
      <c r="E573" s="2176"/>
      <c r="F573" s="2176"/>
      <c r="G573" s="2176"/>
      <c r="H573" s="2176"/>
      <c r="I573" s="2176"/>
      <c r="J573" s="2176"/>
      <c r="K573" s="2176"/>
      <c r="L573" s="2176"/>
      <c r="M573" s="2176"/>
      <c r="N573" s="2176"/>
      <c r="O573" s="2176"/>
      <c r="P573" s="2177"/>
      <c r="Q573" s="2162"/>
      <c r="R573" s="2160"/>
      <c r="S573" s="2161"/>
      <c r="T573" s="2162"/>
      <c r="U573" s="2160"/>
      <c r="V573" s="2161"/>
      <c r="W573" s="2171"/>
      <c r="X573" s="2172"/>
      <c r="Y573" s="2173"/>
      <c r="Z573" s="2040" t="s">
        <v>1385</v>
      </c>
      <c r="AA573" s="2040"/>
      <c r="AB573" s="2040"/>
      <c r="AC573" s="2040"/>
      <c r="AD573" s="2040"/>
      <c r="AE573" s="2153"/>
      <c r="AF573" s="2154"/>
      <c r="AG573" s="2154"/>
      <c r="AH573" s="2155"/>
      <c r="AI573" s="2045"/>
      <c r="AJ573" s="2046"/>
      <c r="AK573" s="2046"/>
      <c r="AL573" s="2047"/>
      <c r="AM573" s="2042"/>
      <c r="AN573" s="2043"/>
      <c r="AO573" s="2043"/>
      <c r="AP573" s="2043"/>
      <c r="AQ573" s="2043"/>
      <c r="AR573" s="2043"/>
      <c r="AS573" s="204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76"/>
      <c r="D574" s="2176"/>
      <c r="E574" s="2176"/>
      <c r="F574" s="2176"/>
      <c r="G574" s="2176"/>
      <c r="H574" s="2176"/>
      <c r="I574" s="2176"/>
      <c r="J574" s="2176"/>
      <c r="K574" s="2176"/>
      <c r="L574" s="2176"/>
      <c r="M574" s="2176"/>
      <c r="N574" s="2176"/>
      <c r="O574" s="2176"/>
      <c r="P574" s="2177"/>
      <c r="Q574" s="2162"/>
      <c r="R574" s="2160"/>
      <c r="S574" s="2161"/>
      <c r="T574" s="2162"/>
      <c r="U574" s="2160"/>
      <c r="V574" s="2161"/>
      <c r="W574" s="2171"/>
      <c r="X574" s="2172"/>
      <c r="Y574" s="2173"/>
      <c r="Z574" s="2040" t="s">
        <v>1385</v>
      </c>
      <c r="AA574" s="2040"/>
      <c r="AB574" s="2040"/>
      <c r="AC574" s="2040"/>
      <c r="AD574" s="2040"/>
      <c r="AE574" s="2153"/>
      <c r="AF574" s="2154"/>
      <c r="AG574" s="2154"/>
      <c r="AH574" s="2155"/>
      <c r="AI574" s="2045"/>
      <c r="AJ574" s="2046"/>
      <c r="AK574" s="2046"/>
      <c r="AL574" s="2047"/>
      <c r="AM574" s="2042"/>
      <c r="AN574" s="2043"/>
      <c r="AO574" s="2043"/>
      <c r="AP574" s="2043"/>
      <c r="AQ574" s="2043"/>
      <c r="AR574" s="2043"/>
      <c r="AS574" s="204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76"/>
      <c r="D575" s="2176"/>
      <c r="E575" s="2176"/>
      <c r="F575" s="2176"/>
      <c r="G575" s="2176"/>
      <c r="H575" s="2176"/>
      <c r="I575" s="2176"/>
      <c r="J575" s="2176"/>
      <c r="K575" s="2176"/>
      <c r="L575" s="2176"/>
      <c r="M575" s="2176"/>
      <c r="N575" s="2176"/>
      <c r="O575" s="2176"/>
      <c r="P575" s="2177"/>
      <c r="Q575" s="2162"/>
      <c r="R575" s="2160"/>
      <c r="S575" s="2161"/>
      <c r="T575" s="2162"/>
      <c r="U575" s="2160"/>
      <c r="V575" s="2161"/>
      <c r="W575" s="2171"/>
      <c r="X575" s="2172"/>
      <c r="Y575" s="2173"/>
      <c r="Z575" s="2040" t="s">
        <v>1385</v>
      </c>
      <c r="AA575" s="2040"/>
      <c r="AB575" s="2040"/>
      <c r="AC575" s="2040"/>
      <c r="AD575" s="2040"/>
      <c r="AE575" s="2153"/>
      <c r="AF575" s="2154"/>
      <c r="AG575" s="2154"/>
      <c r="AH575" s="2155"/>
      <c r="AI575" s="2045"/>
      <c r="AJ575" s="2046"/>
      <c r="AK575" s="2046"/>
      <c r="AL575" s="2047"/>
      <c r="AM575" s="2042"/>
      <c r="AN575" s="2043"/>
      <c r="AO575" s="2043"/>
      <c r="AP575" s="2043"/>
      <c r="AQ575" s="2043"/>
      <c r="AR575" s="2043"/>
      <c r="AS575" s="204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49" t="s">
        <v>132</v>
      </c>
      <c r="C576" s="2150"/>
      <c r="D576" s="2150"/>
      <c r="E576" s="2150"/>
      <c r="F576" s="2150"/>
      <c r="G576" s="2150"/>
      <c r="H576" s="2150"/>
      <c r="I576" s="2150"/>
      <c r="J576" s="2150"/>
      <c r="K576" s="2150"/>
      <c r="L576" s="2150"/>
      <c r="M576" s="2150"/>
      <c r="N576" s="2150"/>
      <c r="O576" s="2150"/>
      <c r="P576" s="2150"/>
      <c r="Q576" s="2150"/>
      <c r="R576" s="2150"/>
      <c r="S576" s="2150"/>
      <c r="T576" s="2150"/>
      <c r="U576" s="2151"/>
      <c r="V576" s="2150"/>
      <c r="W576" s="2150"/>
      <c r="X576" s="2150"/>
      <c r="Y576" s="2150"/>
      <c r="Z576" s="2150"/>
      <c r="AA576" s="2150"/>
      <c r="AB576" s="2150"/>
      <c r="AC576" s="2150"/>
      <c r="AD576" s="2150"/>
      <c r="AE576" s="2150"/>
      <c r="AF576" s="2150"/>
      <c r="AG576" s="2150"/>
      <c r="AH576" s="2150"/>
      <c r="AI576" s="2150"/>
      <c r="AJ576" s="2150"/>
      <c r="AK576" s="2150"/>
      <c r="AL576" s="2152"/>
      <c r="AM576" s="2128">
        <f>SUM(AM564:AS575)</f>
        <v>49783299.279422596</v>
      </c>
      <c r="AN576" s="2129"/>
      <c r="AO576" s="2129"/>
      <c r="AP576" s="2129"/>
      <c r="AQ576" s="2129"/>
      <c r="AR576" s="2129"/>
      <c r="AS576" s="213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37" t="str">
        <f>C564</f>
        <v>Wells Fargo - Tax Exempt Bond Loan</v>
      </c>
      <c r="H578" s="2137"/>
      <c r="I578" s="2137"/>
      <c r="J578" s="2137"/>
      <c r="K578" s="2137"/>
      <c r="L578" s="2137"/>
      <c r="M578" s="2137"/>
      <c r="N578" s="2137"/>
      <c r="O578" s="2137"/>
      <c r="P578" s="2137"/>
      <c r="Q578" s="2137"/>
      <c r="R578" s="2137"/>
      <c r="S578" s="14"/>
      <c r="T578" s="87" t="s">
        <v>118</v>
      </c>
      <c r="U578" s="12" t="s">
        <v>498</v>
      </c>
      <c r="Z578" s="2137" t="str">
        <f>C565</f>
        <v>Wells Fargo - Taxable Tail</v>
      </c>
      <c r="AA578" s="2137"/>
      <c r="AB578" s="2137"/>
      <c r="AC578" s="2137"/>
      <c r="AD578" s="2137"/>
      <c r="AE578" s="2137"/>
      <c r="AF578" s="2137"/>
      <c r="AG578" s="2137"/>
      <c r="AH578" s="2137"/>
      <c r="AI578" s="2137"/>
      <c r="AJ578" s="2137"/>
      <c r="AK578" s="213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8" t="s">
        <v>2572</v>
      </c>
      <c r="H579" s="2028"/>
      <c r="I579" s="2028"/>
      <c r="J579" s="2028"/>
      <c r="K579" s="2028"/>
      <c r="L579" s="2028"/>
      <c r="M579" s="2028"/>
      <c r="N579" s="2028"/>
      <c r="O579" s="2028"/>
      <c r="P579" s="2028"/>
      <c r="Q579" s="2028"/>
      <c r="R579" s="2028"/>
      <c r="S579" s="14"/>
      <c r="T579" s="35"/>
      <c r="U579" s="12" t="s">
        <v>90</v>
      </c>
      <c r="Z579" s="2028" t="s">
        <v>2572</v>
      </c>
      <c r="AA579" s="2028"/>
      <c r="AB579" s="2028"/>
      <c r="AC579" s="2028"/>
      <c r="AD579" s="2028"/>
      <c r="AE579" s="2028"/>
      <c r="AF579" s="2028"/>
      <c r="AG579" s="2028"/>
      <c r="AH579" s="2028"/>
      <c r="AI579" s="2028"/>
      <c r="AJ579" s="2028"/>
      <c r="AK579" s="2028"/>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8" t="s">
        <v>2573</v>
      </c>
      <c r="H580" s="2028"/>
      <c r="I580" s="2028"/>
      <c r="J580" s="2028"/>
      <c r="K580" s="2028"/>
      <c r="L580" s="2028"/>
      <c r="M580" s="2028"/>
      <c r="N580" s="2028"/>
      <c r="O580" s="2028"/>
      <c r="P580" s="2028"/>
      <c r="Q580" s="2028"/>
      <c r="R580" s="2028"/>
      <c r="S580" s="88"/>
      <c r="T580" s="35"/>
      <c r="U580" s="12" t="s">
        <v>617</v>
      </c>
      <c r="Z580" s="2028" t="s">
        <v>2573</v>
      </c>
      <c r="AA580" s="2028"/>
      <c r="AB580" s="2028"/>
      <c r="AC580" s="2028"/>
      <c r="AD580" s="2028"/>
      <c r="AE580" s="2028"/>
      <c r="AF580" s="2028"/>
      <c r="AG580" s="2028"/>
      <c r="AH580" s="2028"/>
      <c r="AI580" s="2028"/>
      <c r="AJ580" s="2028"/>
      <c r="AK580" s="2028"/>
      <c r="BB580" s="58"/>
      <c r="BC580" s="58"/>
      <c r="BD580" s="58"/>
      <c r="BE580" s="58"/>
      <c r="BF580" s="58"/>
      <c r="BG580" s="58"/>
      <c r="BH580" s="58" t="s">
        <v>490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8" t="s">
        <v>2574</v>
      </c>
      <c r="H581" s="2028"/>
      <c r="I581" s="2028"/>
      <c r="J581" s="2028"/>
      <c r="K581" s="2028"/>
      <c r="L581" s="2028"/>
      <c r="M581" s="2028"/>
      <c r="N581" s="2028"/>
      <c r="O581" s="2028"/>
      <c r="P581" s="2028"/>
      <c r="Q581" s="2028"/>
      <c r="R581" s="2028"/>
      <c r="S581" s="14"/>
      <c r="T581" s="35"/>
      <c r="U581" s="12" t="s">
        <v>17</v>
      </c>
      <c r="Z581" s="2028" t="s">
        <v>2574</v>
      </c>
      <c r="AA581" s="2028"/>
      <c r="AB581" s="2028"/>
      <c r="AC581" s="2028"/>
      <c r="AD581" s="2028"/>
      <c r="AE581" s="2028"/>
      <c r="AF581" s="2028"/>
      <c r="AG581" s="2028"/>
      <c r="AH581" s="2028"/>
      <c r="AI581" s="2028"/>
      <c r="AJ581" s="2028"/>
      <c r="AK581" s="202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78" t="s">
        <v>2575</v>
      </c>
      <c r="H582" s="2054"/>
      <c r="I582" s="2054"/>
      <c r="J582" s="2054"/>
      <c r="K582" s="2054"/>
      <c r="L582" s="2054"/>
      <c r="O582" s="137" t="s">
        <v>212</v>
      </c>
      <c r="P582" s="2025"/>
      <c r="Q582" s="2025"/>
      <c r="R582" s="2025"/>
      <c r="S582" s="16"/>
      <c r="T582" s="35"/>
      <c r="U582" s="12" t="s">
        <v>327</v>
      </c>
      <c r="Z582" s="2178" t="s">
        <v>2575</v>
      </c>
      <c r="AA582" s="2054"/>
      <c r="AB582" s="2054"/>
      <c r="AC582" s="2054"/>
      <c r="AD582" s="2054"/>
      <c r="AE582" s="2054"/>
      <c r="AH582" s="137" t="s">
        <v>212</v>
      </c>
      <c r="AI582" s="2025"/>
      <c r="AJ582" s="2025"/>
      <c r="AK582" s="202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8" t="s">
        <v>2576</v>
      </c>
      <c r="I583" s="2028"/>
      <c r="J583" s="2028"/>
      <c r="K583" s="2028"/>
      <c r="L583" s="2028"/>
      <c r="M583" s="2028"/>
      <c r="N583" s="2028"/>
      <c r="O583" s="2028"/>
      <c r="P583" s="2028"/>
      <c r="Q583" s="2028"/>
      <c r="R583" s="2028"/>
      <c r="S583" s="14"/>
      <c r="T583" s="35"/>
      <c r="U583" s="12" t="s">
        <v>18</v>
      </c>
      <c r="AA583" s="2028" t="s">
        <v>2576</v>
      </c>
      <c r="AB583" s="2028"/>
      <c r="AC583" s="2028"/>
      <c r="AD583" s="2028"/>
      <c r="AE583" s="2028"/>
      <c r="AF583" s="2028"/>
      <c r="AG583" s="2028"/>
      <c r="AH583" s="2028"/>
      <c r="AI583" s="2028"/>
      <c r="AJ583" s="2028"/>
      <c r="AK583" s="202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1386</v>
      </c>
      <c r="C584" s="719"/>
      <c r="D584" s="719"/>
      <c r="E584" s="719"/>
      <c r="F584" s="719"/>
      <c r="G584" s="719"/>
      <c r="H584" s="14"/>
      <c r="I584" s="14"/>
      <c r="J584" s="14"/>
      <c r="K584" s="14"/>
      <c r="L584" s="14"/>
      <c r="M584" s="2189"/>
      <c r="N584" s="2189"/>
      <c r="O584" s="2189"/>
      <c r="P584" s="2189"/>
      <c r="Q584" s="2189"/>
      <c r="R584" s="2189"/>
      <c r="S584" s="14"/>
      <c r="T584" s="35"/>
      <c r="U584" s="509" t="s">
        <v>1386</v>
      </c>
      <c r="V584" s="719"/>
      <c r="W584" s="719"/>
      <c r="X584" s="719"/>
      <c r="Y584" s="719"/>
      <c r="Z584" s="719"/>
      <c r="AA584" s="14"/>
      <c r="AB584" s="14"/>
      <c r="AC584" s="14"/>
      <c r="AD584" s="14"/>
      <c r="AE584" s="14"/>
      <c r="AF584" s="2189"/>
      <c r="AG584" s="2189"/>
      <c r="AH584" s="2189"/>
      <c r="AI584" s="2189"/>
      <c r="AJ584" s="2189"/>
      <c r="AK584" s="218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1" t="s">
        <v>580</v>
      </c>
      <c r="O585" s="2051"/>
      <c r="T585" s="35"/>
      <c r="U585" s="12" t="s">
        <v>20</v>
      </c>
      <c r="AG585" s="2051" t="s">
        <v>580</v>
      </c>
      <c r="AH585" s="20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37" t="str">
        <f>C566</f>
        <v>City of Hayward</v>
      </c>
      <c r="H587" s="2137"/>
      <c r="I587" s="2137"/>
      <c r="J587" s="2137"/>
      <c r="K587" s="2137"/>
      <c r="L587" s="2137"/>
      <c r="M587" s="2137"/>
      <c r="N587" s="2137"/>
      <c r="O587" s="2137"/>
      <c r="P587" s="2137"/>
      <c r="Q587" s="2137"/>
      <c r="R587" s="2137"/>
      <c r="T587" s="87" t="s">
        <v>618</v>
      </c>
      <c r="U587" s="12" t="s">
        <v>498</v>
      </c>
      <c r="Z587" s="2137" t="str">
        <f>C567</f>
        <v>County A1 Bond Financing</v>
      </c>
      <c r="AA587" s="2137"/>
      <c r="AB587" s="2137"/>
      <c r="AC587" s="2137"/>
      <c r="AD587" s="2137"/>
      <c r="AE587" s="2137"/>
      <c r="AF587" s="2137"/>
      <c r="AG587" s="2137"/>
      <c r="AH587" s="2137"/>
      <c r="AI587" s="2137"/>
      <c r="AJ587" s="2137"/>
      <c r="AK587" s="213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8" t="s">
        <v>2469</v>
      </c>
      <c r="H588" s="2028"/>
      <c r="I588" s="2028"/>
      <c r="J588" s="2028"/>
      <c r="K588" s="2028"/>
      <c r="L588" s="2028"/>
      <c r="M588" s="2028"/>
      <c r="N588" s="2028"/>
      <c r="O588" s="2028"/>
      <c r="P588" s="2028"/>
      <c r="Q588" s="2028"/>
      <c r="R588" s="2028"/>
      <c r="T588" s="35"/>
      <c r="U588" s="12" t="s">
        <v>90</v>
      </c>
      <c r="Z588" s="2156" t="s">
        <v>2580</v>
      </c>
      <c r="AA588" s="2028"/>
      <c r="AB588" s="2028"/>
      <c r="AC588" s="2028"/>
      <c r="AD588" s="2028"/>
      <c r="AE588" s="2028"/>
      <c r="AF588" s="2028"/>
      <c r="AG588" s="2028"/>
      <c r="AH588" s="2028"/>
      <c r="AI588" s="2028"/>
      <c r="AJ588" s="2028"/>
      <c r="AK588" s="202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7" t="s">
        <v>2577</v>
      </c>
      <c r="H589" s="2027"/>
      <c r="I589" s="2027"/>
      <c r="J589" s="2027"/>
      <c r="K589" s="2027"/>
      <c r="L589" s="2027"/>
      <c r="M589" s="2027"/>
      <c r="N589" s="2027"/>
      <c r="O589" s="2027"/>
      <c r="P589" s="2027"/>
      <c r="Q589" s="2027"/>
      <c r="R589" s="2027"/>
      <c r="T589" s="35"/>
      <c r="U589" s="12" t="s">
        <v>617</v>
      </c>
      <c r="Z589" s="2027" t="s">
        <v>2581</v>
      </c>
      <c r="AA589" s="2027"/>
      <c r="AB589" s="2027"/>
      <c r="AC589" s="2027"/>
      <c r="AD589" s="2027"/>
      <c r="AE589" s="2027"/>
      <c r="AF589" s="2027"/>
      <c r="AG589" s="2027"/>
      <c r="AH589" s="2027"/>
      <c r="AI589" s="2027"/>
      <c r="AJ589" s="2027"/>
      <c r="AK589" s="202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7" t="s">
        <v>2578</v>
      </c>
      <c r="H590" s="2027"/>
      <c r="I590" s="2027"/>
      <c r="J590" s="2027"/>
      <c r="K590" s="2027"/>
      <c r="L590" s="2027"/>
      <c r="M590" s="2027"/>
      <c r="N590" s="2027"/>
      <c r="O590" s="2027"/>
      <c r="P590" s="2027"/>
      <c r="Q590" s="2027"/>
      <c r="R590" s="2027"/>
      <c r="T590" s="35"/>
      <c r="U590" s="12" t="s">
        <v>17</v>
      </c>
      <c r="Z590" s="2027" t="s">
        <v>2582</v>
      </c>
      <c r="AA590" s="2027"/>
      <c r="AB590" s="2027"/>
      <c r="AC590" s="2027"/>
      <c r="AD590" s="2027"/>
      <c r="AE590" s="2027"/>
      <c r="AF590" s="2027"/>
      <c r="AG590" s="2027"/>
      <c r="AH590" s="2027"/>
      <c r="AI590" s="2027"/>
      <c r="AJ590" s="2027"/>
      <c r="AK590" s="202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78" t="s">
        <v>2579</v>
      </c>
      <c r="H591" s="2054"/>
      <c r="I591" s="2054"/>
      <c r="J591" s="2054"/>
      <c r="K591" s="2054"/>
      <c r="L591" s="2054"/>
      <c r="O591" s="137" t="s">
        <v>212</v>
      </c>
      <c r="P591" s="2025"/>
      <c r="Q591" s="2025"/>
      <c r="R591" s="2025"/>
      <c r="T591" s="35"/>
      <c r="U591" s="12" t="s">
        <v>327</v>
      </c>
      <c r="Z591" s="2178" t="s">
        <v>2583</v>
      </c>
      <c r="AA591" s="2054"/>
      <c r="AB591" s="2054"/>
      <c r="AC591" s="2054"/>
      <c r="AD591" s="2054"/>
      <c r="AE591" s="2054"/>
      <c r="AH591" s="137" t="s">
        <v>212</v>
      </c>
      <c r="AI591" s="2025"/>
      <c r="AJ591" s="2025"/>
      <c r="AK591" s="202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8" t="s">
        <v>2576</v>
      </c>
      <c r="I592" s="2028"/>
      <c r="J592" s="2028"/>
      <c r="K592" s="2028"/>
      <c r="L592" s="2028"/>
      <c r="M592" s="2028"/>
      <c r="N592" s="2028"/>
      <c r="O592" s="2028"/>
      <c r="P592" s="2028"/>
      <c r="Q592" s="2028"/>
      <c r="R592" s="2028"/>
      <c r="T592" s="35"/>
      <c r="U592" s="12" t="s">
        <v>18</v>
      </c>
      <c r="AA592" s="2028" t="s">
        <v>2576</v>
      </c>
      <c r="AB592" s="2028"/>
      <c r="AC592" s="2028"/>
      <c r="AD592" s="2028"/>
      <c r="AE592" s="2028"/>
      <c r="AF592" s="2028"/>
      <c r="AG592" s="2028"/>
      <c r="AH592" s="2028"/>
      <c r="AI592" s="2028"/>
      <c r="AJ592" s="2028"/>
      <c r="AK592" s="202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1" t="s">
        <v>580</v>
      </c>
      <c r="O593" s="2051"/>
      <c r="T593" s="35"/>
      <c r="U593" s="12" t="s">
        <v>20</v>
      </c>
      <c r="AG593" s="2051" t="s">
        <v>580</v>
      </c>
      <c r="AH593" s="20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37" t="str">
        <f>C568</f>
        <v xml:space="preserve">FHLB AHP </v>
      </c>
      <c r="H595" s="2137"/>
      <c r="I595" s="2137"/>
      <c r="J595" s="2137"/>
      <c r="K595" s="2137"/>
      <c r="L595" s="2137"/>
      <c r="M595" s="2137"/>
      <c r="N595" s="2137"/>
      <c r="O595" s="2137"/>
      <c r="P595" s="2137"/>
      <c r="Q595" s="2137"/>
      <c r="R595" s="2137"/>
      <c r="T595" s="87" t="s">
        <v>621</v>
      </c>
      <c r="U595" s="12" t="s">
        <v>498</v>
      </c>
      <c r="Z595" s="2137" t="str">
        <f>C569</f>
        <v xml:space="preserve">LP Equity </v>
      </c>
      <c r="AA595" s="2137"/>
      <c r="AB595" s="2137"/>
      <c r="AC595" s="2137"/>
      <c r="AD595" s="2137"/>
      <c r="AE595" s="2137"/>
      <c r="AF595" s="2137"/>
      <c r="AG595" s="2137"/>
      <c r="AH595" s="2137"/>
      <c r="AI595" s="2137"/>
      <c r="AJ595" s="2137"/>
      <c r="AK595" s="213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8" t="s">
        <v>2592</v>
      </c>
      <c r="H596" s="2028"/>
      <c r="I596" s="2028"/>
      <c r="J596" s="2028"/>
      <c r="K596" s="2028"/>
      <c r="L596" s="2028"/>
      <c r="M596" s="2028"/>
      <c r="N596" s="2028"/>
      <c r="O596" s="2028"/>
      <c r="P596" s="2028"/>
      <c r="Q596" s="2028"/>
      <c r="R596" s="2028"/>
      <c r="T596" s="35"/>
      <c r="U596" s="12" t="s">
        <v>90</v>
      </c>
      <c r="Z596" s="2028" t="s">
        <v>2525</v>
      </c>
      <c r="AA596" s="2028"/>
      <c r="AB596" s="2028"/>
      <c r="AC596" s="2028"/>
      <c r="AD596" s="2028"/>
      <c r="AE596" s="2028"/>
      <c r="AF596" s="2028"/>
      <c r="AG596" s="2028"/>
      <c r="AH596" s="2028"/>
      <c r="AI596" s="2028"/>
      <c r="AJ596" s="2028"/>
      <c r="AK596" s="202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8" t="s">
        <v>2593</v>
      </c>
      <c r="H597" s="2028"/>
      <c r="I597" s="2028"/>
      <c r="J597" s="2028"/>
      <c r="K597" s="2028"/>
      <c r="L597" s="2028"/>
      <c r="M597" s="2028"/>
      <c r="N597" s="2028"/>
      <c r="O597" s="2028"/>
      <c r="P597" s="2028"/>
      <c r="Q597" s="2028"/>
      <c r="R597" s="2028"/>
      <c r="T597" s="35"/>
      <c r="U597" s="12" t="s">
        <v>617</v>
      </c>
      <c r="Z597" s="2027"/>
      <c r="AA597" s="2027"/>
      <c r="AB597" s="2027"/>
      <c r="AC597" s="2027"/>
      <c r="AD597" s="2027"/>
      <c r="AE597" s="2027"/>
      <c r="AF597" s="2027"/>
      <c r="AG597" s="2027"/>
      <c r="AH597" s="2027"/>
      <c r="AI597" s="2027"/>
      <c r="AJ597" s="2027"/>
      <c r="AK597" s="202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8" t="s">
        <v>2589</v>
      </c>
      <c r="H598" s="2028"/>
      <c r="I598" s="2028"/>
      <c r="J598" s="2028"/>
      <c r="K598" s="2028"/>
      <c r="L598" s="2028"/>
      <c r="M598" s="2028"/>
      <c r="N598" s="2028"/>
      <c r="O598" s="2028"/>
      <c r="P598" s="2028"/>
      <c r="Q598" s="2028"/>
      <c r="R598" s="2028"/>
      <c r="T598" s="35"/>
      <c r="U598" s="12" t="s">
        <v>17</v>
      </c>
      <c r="Z598" s="2027"/>
      <c r="AA598" s="2027"/>
      <c r="AB598" s="2027"/>
      <c r="AC598" s="2027"/>
      <c r="AD598" s="2027"/>
      <c r="AE598" s="2027"/>
      <c r="AF598" s="2027"/>
      <c r="AG598" s="2027"/>
      <c r="AH598" s="2027"/>
      <c r="AI598" s="2027"/>
      <c r="AJ598" s="2027"/>
      <c r="AK598" s="202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78" t="s">
        <v>2590</v>
      </c>
      <c r="H599" s="2054"/>
      <c r="I599" s="2054"/>
      <c r="J599" s="2054"/>
      <c r="K599" s="2054"/>
      <c r="L599" s="2054"/>
      <c r="O599" s="137" t="s">
        <v>212</v>
      </c>
      <c r="P599" s="2025"/>
      <c r="Q599" s="2025"/>
      <c r="R599" s="2025"/>
      <c r="T599" s="35"/>
      <c r="U599" s="12" t="s">
        <v>327</v>
      </c>
      <c r="Z599" s="2054"/>
      <c r="AA599" s="2054"/>
      <c r="AB599" s="2054"/>
      <c r="AC599" s="2054"/>
      <c r="AD599" s="2054"/>
      <c r="AE599" s="2054"/>
      <c r="AH599" s="137" t="s">
        <v>212</v>
      </c>
      <c r="AI599" s="2025"/>
      <c r="AJ599" s="2025"/>
      <c r="AK599" s="202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8" t="s">
        <v>2591</v>
      </c>
      <c r="I600" s="2028"/>
      <c r="J600" s="2028"/>
      <c r="K600" s="2028"/>
      <c r="L600" s="2028"/>
      <c r="M600" s="2028"/>
      <c r="N600" s="2028"/>
      <c r="O600" s="2028"/>
      <c r="P600" s="2028"/>
      <c r="Q600" s="2028"/>
      <c r="R600" s="2028"/>
      <c r="T600" s="35"/>
      <c r="U600" s="12" t="s">
        <v>18</v>
      </c>
      <c r="AA600" s="2028"/>
      <c r="AB600" s="2028"/>
      <c r="AC600" s="2028"/>
      <c r="AD600" s="2028"/>
      <c r="AE600" s="2028"/>
      <c r="AF600" s="2028"/>
      <c r="AG600" s="2028"/>
      <c r="AH600" s="2028"/>
      <c r="AI600" s="2028"/>
      <c r="AJ600" s="2028"/>
      <c r="AK600" s="202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1" t="s">
        <v>580</v>
      </c>
      <c r="O601" s="2051"/>
      <c r="T601" s="35"/>
      <c r="U601" s="12" t="s">
        <v>20</v>
      </c>
      <c r="AG601" s="2051" t="s">
        <v>708</v>
      </c>
      <c r="AH601" s="205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37">
        <f>C570</f>
        <v>0</v>
      </c>
      <c r="H603" s="2137"/>
      <c r="I603" s="2137"/>
      <c r="J603" s="2137"/>
      <c r="K603" s="2137"/>
      <c r="L603" s="2137"/>
      <c r="M603" s="2137"/>
      <c r="N603" s="2137"/>
      <c r="O603" s="2137"/>
      <c r="P603" s="2137"/>
      <c r="Q603" s="2137"/>
      <c r="R603" s="2137"/>
      <c r="T603" s="87" t="s">
        <v>490</v>
      </c>
      <c r="U603" s="12" t="s">
        <v>498</v>
      </c>
      <c r="Z603" s="2137">
        <f>C571</f>
        <v>0</v>
      </c>
      <c r="AA603" s="2137"/>
      <c r="AB603" s="2137"/>
      <c r="AC603" s="2137"/>
      <c r="AD603" s="2137"/>
      <c r="AE603" s="2137"/>
      <c r="AF603" s="2137"/>
      <c r="AG603" s="2137"/>
      <c r="AH603" s="2137"/>
      <c r="AI603" s="2137"/>
      <c r="AJ603" s="2137"/>
      <c r="AK603" s="213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8"/>
      <c r="H604" s="2028"/>
      <c r="I604" s="2028"/>
      <c r="J604" s="2028"/>
      <c r="K604" s="2028"/>
      <c r="L604" s="2028"/>
      <c r="M604" s="2028"/>
      <c r="N604" s="2028"/>
      <c r="O604" s="2028"/>
      <c r="P604" s="2028"/>
      <c r="Q604" s="2028"/>
      <c r="R604" s="2028"/>
      <c r="T604" s="35"/>
      <c r="U604" s="12" t="s">
        <v>90</v>
      </c>
      <c r="Z604" s="2028"/>
      <c r="AA604" s="2028"/>
      <c r="AB604" s="2028"/>
      <c r="AC604" s="2028"/>
      <c r="AD604" s="2028"/>
      <c r="AE604" s="2028"/>
      <c r="AF604" s="2028"/>
      <c r="AG604" s="2028"/>
      <c r="AH604" s="2028"/>
      <c r="AI604" s="2028"/>
      <c r="AJ604" s="2028"/>
      <c r="AK604" s="202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8"/>
      <c r="H605" s="2028"/>
      <c r="I605" s="2028"/>
      <c r="J605" s="2028"/>
      <c r="K605" s="2028"/>
      <c r="L605" s="2028"/>
      <c r="M605" s="2028"/>
      <c r="N605" s="2028"/>
      <c r="O605" s="2028"/>
      <c r="P605" s="2028"/>
      <c r="Q605" s="2028"/>
      <c r="R605" s="2028"/>
      <c r="T605" s="35"/>
      <c r="U605" s="12" t="s">
        <v>617</v>
      </c>
      <c r="Z605" s="2027"/>
      <c r="AA605" s="2027"/>
      <c r="AB605" s="2027"/>
      <c r="AC605" s="2027"/>
      <c r="AD605" s="2027"/>
      <c r="AE605" s="2027"/>
      <c r="AF605" s="2027"/>
      <c r="AG605" s="2027"/>
      <c r="AH605" s="2027"/>
      <c r="AI605" s="2027"/>
      <c r="AJ605" s="2027"/>
      <c r="AK605" s="202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8"/>
      <c r="H606" s="2028"/>
      <c r="I606" s="2028"/>
      <c r="J606" s="2028"/>
      <c r="K606" s="2028"/>
      <c r="L606" s="2028"/>
      <c r="M606" s="2028"/>
      <c r="N606" s="2028"/>
      <c r="O606" s="2028"/>
      <c r="P606" s="2028"/>
      <c r="Q606" s="2028"/>
      <c r="R606" s="2028"/>
      <c r="T606" s="35"/>
      <c r="U606" s="12" t="s">
        <v>17</v>
      </c>
      <c r="Z606" s="2027"/>
      <c r="AA606" s="2027"/>
      <c r="AB606" s="2027"/>
      <c r="AC606" s="2027"/>
      <c r="AD606" s="2027"/>
      <c r="AE606" s="2027"/>
      <c r="AF606" s="2027"/>
      <c r="AG606" s="2027"/>
      <c r="AH606" s="2027"/>
      <c r="AI606" s="2027"/>
      <c r="AJ606" s="2027"/>
      <c r="AK606" s="202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4"/>
      <c r="H607" s="2054"/>
      <c r="I607" s="2054"/>
      <c r="J607" s="2054"/>
      <c r="K607" s="2054"/>
      <c r="L607" s="2054"/>
      <c r="M607" s="12"/>
      <c r="N607" s="12"/>
      <c r="O607" s="137" t="s">
        <v>212</v>
      </c>
      <c r="P607" s="2025"/>
      <c r="Q607" s="2025"/>
      <c r="R607" s="2025"/>
      <c r="S607" s="12"/>
      <c r="T607" s="35"/>
      <c r="U607" s="12" t="s">
        <v>327</v>
      </c>
      <c r="V607" s="12"/>
      <c r="W607" s="12"/>
      <c r="X607" s="12"/>
      <c r="Y607" s="12"/>
      <c r="Z607" s="2054"/>
      <c r="AA607" s="2054"/>
      <c r="AB607" s="2054"/>
      <c r="AC607" s="2054"/>
      <c r="AD607" s="2054"/>
      <c r="AE607" s="2054"/>
      <c r="AF607" s="12"/>
      <c r="AG607" s="12"/>
      <c r="AH607" s="137" t="s">
        <v>212</v>
      </c>
      <c r="AI607" s="2025"/>
      <c r="AJ607" s="2025"/>
      <c r="AK607" s="202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8"/>
      <c r="I608" s="2028"/>
      <c r="J608" s="2028"/>
      <c r="K608" s="2028"/>
      <c r="L608" s="2028"/>
      <c r="M608" s="2028"/>
      <c r="N608" s="2028"/>
      <c r="O608" s="2028"/>
      <c r="P608" s="2028"/>
      <c r="Q608" s="2028"/>
      <c r="R608" s="2028"/>
      <c r="S608" s="12"/>
      <c r="T608" s="35"/>
      <c r="U608" s="12" t="s">
        <v>18</v>
      </c>
      <c r="V608" s="12"/>
      <c r="W608" s="12"/>
      <c r="X608" s="12"/>
      <c r="Y608" s="12"/>
      <c r="Z608" s="12"/>
      <c r="AA608" s="2028"/>
      <c r="AB608" s="2028"/>
      <c r="AC608" s="2028"/>
      <c r="AD608" s="2028"/>
      <c r="AE608" s="2028"/>
      <c r="AF608" s="2028"/>
      <c r="AG608" s="2028"/>
      <c r="AH608" s="2028"/>
      <c r="AI608" s="2028"/>
      <c r="AJ608" s="2028"/>
      <c r="AK608" s="202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1" t="s">
        <v>708</v>
      </c>
      <c r="O609" s="2051"/>
      <c r="P609" s="12"/>
      <c r="Q609" s="12"/>
      <c r="R609" s="12"/>
      <c r="S609" s="12"/>
      <c r="T609" s="35"/>
      <c r="U609" s="12" t="s">
        <v>20</v>
      </c>
      <c r="V609" s="12"/>
      <c r="W609" s="12"/>
      <c r="X609" s="12"/>
      <c r="Y609" s="12"/>
      <c r="Z609" s="12"/>
      <c r="AA609" s="12"/>
      <c r="AB609" s="12"/>
      <c r="AC609" s="12"/>
      <c r="AD609" s="12"/>
      <c r="AE609" s="12"/>
      <c r="AF609" s="12"/>
      <c r="AG609" s="2051" t="s">
        <v>708</v>
      </c>
      <c r="AH609" s="205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8"/>
      <c r="BH609" s="2010"/>
      <c r="BI609" s="185" t="s">
        <v>510</v>
      </c>
      <c r="BJ609" s="186"/>
      <c r="BK609" s="2008"/>
      <c r="BL609" s="2010"/>
      <c r="BM609" s="58"/>
      <c r="BN609" s="2383" t="s">
        <v>670</v>
      </c>
      <c r="BO609" s="2384"/>
      <c r="BP609" s="2384"/>
      <c r="BQ609" s="2384"/>
      <c r="BR609" s="2385"/>
      <c r="BS609" s="2188" t="s">
        <v>336</v>
      </c>
      <c r="BT609" s="2188"/>
      <c r="BU609" s="2188"/>
      <c r="BV609" s="2188"/>
      <c r="BW609" s="2188"/>
      <c r="BX609" s="2188" t="s">
        <v>168</v>
      </c>
      <c r="BY609" s="2188"/>
      <c r="BZ609" s="2188"/>
      <c r="CA609" s="2188"/>
      <c r="CB609" s="2188"/>
      <c r="CC609" s="2188" t="s">
        <v>169</v>
      </c>
      <c r="CD609" s="2188"/>
      <c r="CE609" s="2188"/>
      <c r="CF609" s="2188"/>
      <c r="CG609" s="2188"/>
      <c r="CH609" s="2188" t="s">
        <v>495</v>
      </c>
      <c r="CI609" s="2188"/>
      <c r="CJ609" s="2188"/>
      <c r="CK609" s="2188"/>
      <c r="CL609" s="2188"/>
      <c r="CM609" s="2188" t="s">
        <v>31</v>
      </c>
      <c r="CN609" s="2188"/>
      <c r="CO609" s="2188"/>
      <c r="CP609" s="2188"/>
      <c r="CQ609" s="2188"/>
      <c r="CR609" s="1821"/>
      <c r="CS609" s="2188" t="s">
        <v>670</v>
      </c>
      <c r="CT609" s="2188"/>
      <c r="CU609" s="2188"/>
      <c r="CV609" s="2188"/>
      <c r="CW609" s="2188"/>
      <c r="CX609" s="2188" t="s">
        <v>336</v>
      </c>
      <c r="CY609" s="2188"/>
      <c r="CZ609" s="2188"/>
      <c r="DA609" s="2188"/>
      <c r="DB609" s="2188"/>
      <c r="DC609" s="2188" t="s">
        <v>168</v>
      </c>
      <c r="DD609" s="2188"/>
      <c r="DE609" s="2188"/>
      <c r="DF609" s="2188"/>
      <c r="DG609" s="2188"/>
      <c r="DH609" s="2188" t="s">
        <v>169</v>
      </c>
      <c r="DI609" s="2188"/>
      <c r="DJ609" s="2188"/>
      <c r="DK609" s="2188"/>
      <c r="DL609" s="2188"/>
      <c r="DM609" s="2188" t="s">
        <v>495</v>
      </c>
      <c r="DN609" s="2188"/>
      <c r="DO609" s="2188"/>
      <c r="DP609" s="2188"/>
      <c r="DQ609" s="2188"/>
      <c r="DR609" s="2188" t="s">
        <v>31</v>
      </c>
      <c r="DS609" s="2188"/>
      <c r="DT609" s="2188"/>
      <c r="DU609" s="2188"/>
      <c r="DV609" s="2188"/>
      <c r="DX609" s="2188" t="s">
        <v>670</v>
      </c>
      <c r="DY609" s="2188"/>
      <c r="DZ609" s="2188"/>
      <c r="EA609" s="2188"/>
      <c r="EB609" s="2188"/>
      <c r="EC609" s="2188" t="s">
        <v>336</v>
      </c>
      <c r="ED609" s="2188"/>
      <c r="EE609" s="2188"/>
      <c r="EF609" s="2188"/>
      <c r="EG609" s="2188"/>
      <c r="EH609" s="2188" t="s">
        <v>168</v>
      </c>
      <c r="EI609" s="2188"/>
      <c r="EJ609" s="2188"/>
      <c r="EK609" s="2188"/>
      <c r="EL609" s="2188"/>
      <c r="EM609" s="2188" t="s">
        <v>169</v>
      </c>
      <c r="EN609" s="2188"/>
      <c r="EO609" s="2188"/>
      <c r="EP609" s="2188"/>
      <c r="EQ609" s="2188"/>
      <c r="ER609" s="2188" t="s">
        <v>495</v>
      </c>
      <c r="ES609" s="2188"/>
      <c r="ET609" s="2188"/>
      <c r="EU609" s="2188"/>
      <c r="EV609" s="2188"/>
      <c r="EW609" s="2188" t="s">
        <v>31</v>
      </c>
      <c r="EX609" s="2188"/>
      <c r="EY609" s="2188"/>
      <c r="EZ609" s="2188"/>
      <c r="FA609" s="21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4">
        <f t="shared" ref="BE610:BE634" si="0">IF(AND(AH728&lt;=0.5,AH728&gt;=0.36),1,0)</f>
        <v>0</v>
      </c>
      <c r="BF610" s="2015"/>
      <c r="BG610" s="2008">
        <f t="shared" ref="BG610:BG634" si="1">IF(BE610=1,G728,0)</f>
        <v>0</v>
      </c>
      <c r="BH610" s="2010"/>
      <c r="BI610" s="2014">
        <f t="shared" ref="BI610:BI634" si="2">IF(AND(AH728&lt;=0.35,AH728&gt;0),1,0)</f>
        <v>1</v>
      </c>
      <c r="BJ610" s="2015"/>
      <c r="BK610" s="2008">
        <f t="shared" ref="BK610:BK634" si="3">IF(BI610=1,G728,0)</f>
        <v>13</v>
      </c>
      <c r="BL610" s="2010"/>
      <c r="BM610" s="58"/>
      <c r="BN610" s="2005">
        <f t="shared" ref="BN610:BN634" si="4">IF(B728="SRO/Studio",G728,0)</f>
        <v>0</v>
      </c>
      <c r="BO610" s="2006"/>
      <c r="BP610" s="2006"/>
      <c r="BQ610" s="2006"/>
      <c r="BR610" s="2007"/>
      <c r="BS610" s="2004">
        <f t="shared" ref="BS610:BS634" si="5">IF(B728="1 Bedroom",G728,0)</f>
        <v>13</v>
      </c>
      <c r="BT610" s="2004"/>
      <c r="BU610" s="2004"/>
      <c r="BV610" s="2004"/>
      <c r="BW610" s="2004"/>
      <c r="BX610" s="2004">
        <f t="shared" ref="BX610:BX634" si="6">IF(B728="2 Bedrooms",G728,0)</f>
        <v>0</v>
      </c>
      <c r="BY610" s="2004"/>
      <c r="BZ610" s="2004"/>
      <c r="CA610" s="2004"/>
      <c r="CB610" s="2004"/>
      <c r="CC610" s="2004">
        <f t="shared" ref="CC610:CC634" si="7">IF(B728="3 Bedrooms",G728,0)</f>
        <v>0</v>
      </c>
      <c r="CD610" s="2004"/>
      <c r="CE610" s="2004"/>
      <c r="CF610" s="2004"/>
      <c r="CG610" s="2004"/>
      <c r="CH610" s="2004">
        <f t="shared" ref="CH610:CH634" si="8">IF(B728="4 Bedrooms",G728,0)</f>
        <v>0</v>
      </c>
      <c r="CI610" s="2004"/>
      <c r="CJ610" s="2004"/>
      <c r="CK610" s="2004"/>
      <c r="CL610" s="2004"/>
      <c r="CM610" s="2004">
        <f t="shared" ref="CM610:CM634" si="9">IF(B728="5 Bedrooms",G728,0)</f>
        <v>0</v>
      </c>
      <c r="CN610" s="2004"/>
      <c r="CO610" s="2004"/>
      <c r="CP610" s="2004"/>
      <c r="CQ610" s="2004"/>
      <c r="CR610" s="264"/>
      <c r="CS610" s="2377">
        <f t="shared" ref="CS610:CS634" si="10">IF(AND(B728="SRO/Studio",AH728&lt;=0.3),G728,0)</f>
        <v>0</v>
      </c>
      <c r="CT610" s="2377"/>
      <c r="CU610" s="2377"/>
      <c r="CV610" s="2377"/>
      <c r="CW610" s="2377"/>
      <c r="CX610" s="2377">
        <f t="shared" ref="CX610:CX634" si="11">IF(AND(B728="1 Bedroom",AH728&lt;=0.3),G728,0)</f>
        <v>13</v>
      </c>
      <c r="CY610" s="2377"/>
      <c r="CZ610" s="2377"/>
      <c r="DA610" s="2377"/>
      <c r="DB610" s="2377"/>
      <c r="DC610" s="2377">
        <f t="shared" ref="DC610:DC634" si="12">IF(AND(B728="2 Bedrooms",AH728&lt;=0.3),G728,0)</f>
        <v>0</v>
      </c>
      <c r="DD610" s="2377"/>
      <c r="DE610" s="2377"/>
      <c r="DF610" s="2377"/>
      <c r="DG610" s="2377"/>
      <c r="DH610" s="2377">
        <f t="shared" ref="DH610:DH634" si="13">IF(AND(B728="3 Bedrooms",AH728&lt;=0.3),G728,0)</f>
        <v>0</v>
      </c>
      <c r="DI610" s="2377"/>
      <c r="DJ610" s="2377"/>
      <c r="DK610" s="2377"/>
      <c r="DL610" s="2377"/>
      <c r="DM610" s="2377">
        <f t="shared" ref="DM610:DM634" si="14">IF(AND(B728="4 Bedrooms",AH728&lt;=0.3),G728,0)</f>
        <v>0</v>
      </c>
      <c r="DN610" s="2377"/>
      <c r="DO610" s="2377"/>
      <c r="DP610" s="2377"/>
      <c r="DQ610" s="2377"/>
      <c r="DR610" s="2377">
        <f t="shared" ref="DR610:DR634" si="15">IF(AND(B728="5 Bedrooms",AH728&lt;=0.3),G728,0)</f>
        <v>0</v>
      </c>
      <c r="DS610" s="2377"/>
      <c r="DT610" s="2377"/>
      <c r="DU610" s="2377"/>
      <c r="DV610" s="2377"/>
      <c r="DX610" s="2014" t="str">
        <f t="shared" ref="DX610:DX634" si="16">IF(BN610&gt;0,O728," ")</f>
        <v xml:space="preserve"> </v>
      </c>
      <c r="DY610" s="2186"/>
      <c r="DZ610" s="2186"/>
      <c r="EA610" s="2186"/>
      <c r="EB610" s="2015"/>
      <c r="EC610" s="2014">
        <f t="shared" ref="EC610:EC634" si="17">IF(BS610&gt;0,O728," ")</f>
        <v>327</v>
      </c>
      <c r="ED610" s="2186"/>
      <c r="EE610" s="2186"/>
      <c r="EF610" s="2186"/>
      <c r="EG610" s="2015"/>
      <c r="EH610" s="2014" t="str">
        <f t="shared" ref="EH610:EH634" si="18">IF(BX610&gt;0,O728," ")</f>
        <v xml:space="preserve"> </v>
      </c>
      <c r="EI610" s="2186"/>
      <c r="EJ610" s="2186"/>
      <c r="EK610" s="2186"/>
      <c r="EL610" s="2015"/>
      <c r="EM610" s="2014" t="str">
        <f t="shared" ref="EM610:EM634" si="19">IF(CC610&gt;0,O728," ")</f>
        <v xml:space="preserve"> </v>
      </c>
      <c r="EN610" s="2186"/>
      <c r="EO610" s="2186"/>
      <c r="EP610" s="2186"/>
      <c r="EQ610" s="2015"/>
      <c r="ER610" s="2014" t="str">
        <f t="shared" ref="ER610:ER634" si="20">IF(CH610&gt;0,O728," ")</f>
        <v xml:space="preserve"> </v>
      </c>
      <c r="ES610" s="2186"/>
      <c r="ET610" s="2186"/>
      <c r="EU610" s="2186"/>
      <c r="EV610" s="2015"/>
      <c r="EW610" s="2014" t="str">
        <f t="shared" ref="EW610:EW634" si="21">IF(CM610&gt;0,O728," ")</f>
        <v xml:space="preserve"> </v>
      </c>
      <c r="EX610" s="2186"/>
      <c r="EY610" s="2186"/>
      <c r="EZ610" s="2186"/>
      <c r="FA610" s="2015"/>
    </row>
    <row r="611" spans="1:157" s="7" customFormat="1" ht="12.75">
      <c r="A611" s="87" t="s">
        <v>496</v>
      </c>
      <c r="B611" s="12" t="s">
        <v>498</v>
      </c>
      <c r="C611" s="12"/>
      <c r="D611" s="12"/>
      <c r="E611" s="12"/>
      <c r="F611" s="12"/>
      <c r="G611" s="2137">
        <f>C572</f>
        <v>0</v>
      </c>
      <c r="H611" s="2137"/>
      <c r="I611" s="2137"/>
      <c r="J611" s="2137"/>
      <c r="K611" s="2137"/>
      <c r="L611" s="2137"/>
      <c r="M611" s="2137"/>
      <c r="N611" s="2137"/>
      <c r="O611" s="2137"/>
      <c r="P611" s="2137"/>
      <c r="Q611" s="2137"/>
      <c r="R611" s="2137"/>
      <c r="S611" s="12"/>
      <c r="T611" s="87" t="s">
        <v>683</v>
      </c>
      <c r="U611" s="12" t="s">
        <v>498</v>
      </c>
      <c r="V611" s="12"/>
      <c r="W611" s="12"/>
      <c r="X611" s="12"/>
      <c r="Y611" s="12"/>
      <c r="Z611" s="2137">
        <f>C573</f>
        <v>0</v>
      </c>
      <c r="AA611" s="2137"/>
      <c r="AB611" s="2137"/>
      <c r="AC611" s="2137"/>
      <c r="AD611" s="2137"/>
      <c r="AE611" s="2137"/>
      <c r="AF611" s="2137"/>
      <c r="AG611" s="2137"/>
      <c r="AH611" s="2137"/>
      <c r="AI611" s="2137"/>
      <c r="AJ611" s="2137"/>
      <c r="AK611" s="2137"/>
      <c r="AL611" s="12"/>
      <c r="AM611" s="39"/>
      <c r="AN611" s="39"/>
      <c r="AO611" s="39"/>
      <c r="AP611" s="39"/>
      <c r="AQ611" s="39"/>
      <c r="AR611" s="39"/>
      <c r="AS611" s="39"/>
      <c r="AT611" s="39"/>
      <c r="AU611" s="39"/>
      <c r="AV611" s="39"/>
      <c r="AW611" s="39"/>
      <c r="AX611" s="39"/>
      <c r="AY611" s="39"/>
      <c r="BA611" s="7" t="s">
        <v>168</v>
      </c>
      <c r="BB611" s="58"/>
      <c r="BC611" s="58"/>
      <c r="BD611" s="58"/>
      <c r="BE611" s="2014">
        <f t="shared" si="0"/>
        <v>0</v>
      </c>
      <c r="BF611" s="2015"/>
      <c r="BG611" s="2008">
        <f t="shared" si="1"/>
        <v>0</v>
      </c>
      <c r="BH611" s="2010"/>
      <c r="BI611" s="2014">
        <f t="shared" si="2"/>
        <v>1</v>
      </c>
      <c r="BJ611" s="2015"/>
      <c r="BK611" s="2008">
        <f t="shared" si="3"/>
        <v>2</v>
      </c>
      <c r="BL611" s="2010"/>
      <c r="BM611" s="58"/>
      <c r="BN611" s="2005">
        <f t="shared" si="4"/>
        <v>0</v>
      </c>
      <c r="BO611" s="2006"/>
      <c r="BP611" s="2006"/>
      <c r="BQ611" s="2006"/>
      <c r="BR611" s="2007"/>
      <c r="BS611" s="2004">
        <f t="shared" si="5"/>
        <v>0</v>
      </c>
      <c r="BT611" s="2004"/>
      <c r="BU611" s="2004"/>
      <c r="BV611" s="2004"/>
      <c r="BW611" s="2004"/>
      <c r="BX611" s="2004">
        <f t="shared" si="6"/>
        <v>2</v>
      </c>
      <c r="BY611" s="2004"/>
      <c r="BZ611" s="2004"/>
      <c r="CA611" s="2004"/>
      <c r="CB611" s="2004"/>
      <c r="CC611" s="2004">
        <f t="shared" si="7"/>
        <v>0</v>
      </c>
      <c r="CD611" s="2004"/>
      <c r="CE611" s="2004"/>
      <c r="CF611" s="2004"/>
      <c r="CG611" s="2004"/>
      <c r="CH611" s="2004">
        <f t="shared" si="8"/>
        <v>0</v>
      </c>
      <c r="CI611" s="2004"/>
      <c r="CJ611" s="2004"/>
      <c r="CK611" s="2004"/>
      <c r="CL611" s="2004"/>
      <c r="CM611" s="2004">
        <f t="shared" si="9"/>
        <v>0</v>
      </c>
      <c r="CN611" s="2004"/>
      <c r="CO611" s="2004"/>
      <c r="CP611" s="2004"/>
      <c r="CQ611" s="2004"/>
      <c r="CR611" s="264"/>
      <c r="CS611" s="2377">
        <f t="shared" si="10"/>
        <v>0</v>
      </c>
      <c r="CT611" s="2377"/>
      <c r="CU611" s="2377"/>
      <c r="CV611" s="2377"/>
      <c r="CW611" s="2377"/>
      <c r="CX611" s="2377">
        <f t="shared" si="11"/>
        <v>0</v>
      </c>
      <c r="CY611" s="2377"/>
      <c r="CZ611" s="2377"/>
      <c r="DA611" s="2377"/>
      <c r="DB611" s="2377"/>
      <c r="DC611" s="2377">
        <f t="shared" si="12"/>
        <v>2</v>
      </c>
      <c r="DD611" s="2377"/>
      <c r="DE611" s="2377"/>
      <c r="DF611" s="2377"/>
      <c r="DG611" s="2377"/>
      <c r="DH611" s="2377">
        <f t="shared" si="13"/>
        <v>0</v>
      </c>
      <c r="DI611" s="2377"/>
      <c r="DJ611" s="2377"/>
      <c r="DK611" s="2377"/>
      <c r="DL611" s="2377"/>
      <c r="DM611" s="2377">
        <f t="shared" si="14"/>
        <v>0</v>
      </c>
      <c r="DN611" s="2377"/>
      <c r="DO611" s="2377"/>
      <c r="DP611" s="2377"/>
      <c r="DQ611" s="2377"/>
      <c r="DR611" s="2377">
        <f t="shared" si="15"/>
        <v>0</v>
      </c>
      <c r="DS611" s="2377"/>
      <c r="DT611" s="2377"/>
      <c r="DU611" s="2377"/>
      <c r="DV611" s="2377"/>
      <c r="DX611" s="2014" t="str">
        <f t="shared" si="16"/>
        <v xml:space="preserve"> </v>
      </c>
      <c r="DY611" s="2186"/>
      <c r="DZ611" s="2186"/>
      <c r="EA611" s="2186"/>
      <c r="EB611" s="2015"/>
      <c r="EC611" s="2014" t="str">
        <f t="shared" si="17"/>
        <v xml:space="preserve"> </v>
      </c>
      <c r="ED611" s="2186"/>
      <c r="EE611" s="2186"/>
      <c r="EF611" s="2186"/>
      <c r="EG611" s="2015"/>
      <c r="EH611" s="2014">
        <f t="shared" si="18"/>
        <v>363</v>
      </c>
      <c r="EI611" s="2186"/>
      <c r="EJ611" s="2186"/>
      <c r="EK611" s="2186"/>
      <c r="EL611" s="2015"/>
      <c r="EM611" s="2014" t="str">
        <f t="shared" si="19"/>
        <v xml:space="preserve"> </v>
      </c>
      <c r="EN611" s="2186"/>
      <c r="EO611" s="2186"/>
      <c r="EP611" s="2186"/>
      <c r="EQ611" s="2015"/>
      <c r="ER611" s="2014" t="str">
        <f t="shared" si="20"/>
        <v xml:space="preserve"> </v>
      </c>
      <c r="ES611" s="2186"/>
      <c r="ET611" s="2186"/>
      <c r="EU611" s="2186"/>
      <c r="EV611" s="2015"/>
      <c r="EW611" s="2014" t="str">
        <f t="shared" si="21"/>
        <v xml:space="preserve"> </v>
      </c>
      <c r="EX611" s="2186"/>
      <c r="EY611" s="2186"/>
      <c r="EZ611" s="2186"/>
      <c r="FA611" s="2015"/>
    </row>
    <row r="612" spans="1:157" ht="12.75">
      <c r="A612" s="35"/>
      <c r="B612" s="12" t="s">
        <v>90</v>
      </c>
      <c r="G612" s="2028"/>
      <c r="H612" s="2028"/>
      <c r="I612" s="2028"/>
      <c r="J612" s="2028"/>
      <c r="K612" s="2028"/>
      <c r="L612" s="2028"/>
      <c r="M612" s="2028"/>
      <c r="N612" s="2028"/>
      <c r="O612" s="2028"/>
      <c r="P612" s="2028"/>
      <c r="Q612" s="2028"/>
      <c r="R612" s="2028"/>
      <c r="T612" s="35"/>
      <c r="U612" s="12" t="s">
        <v>90</v>
      </c>
      <c r="Z612" s="2028"/>
      <c r="AA612" s="2028"/>
      <c r="AB612" s="2028"/>
      <c r="AC612" s="2028"/>
      <c r="AD612" s="2028"/>
      <c r="AE612" s="2028"/>
      <c r="AF612" s="2028"/>
      <c r="AG612" s="2028"/>
      <c r="AH612" s="2028"/>
      <c r="AI612" s="2028"/>
      <c r="AJ612" s="2028"/>
      <c r="AK612" s="2028"/>
      <c r="BA612" s="7" t="s">
        <v>169</v>
      </c>
      <c r="BB612" s="58"/>
      <c r="BC612" s="58"/>
      <c r="BD612" s="58"/>
      <c r="BE612" s="2014">
        <f t="shared" si="0"/>
        <v>0</v>
      </c>
      <c r="BF612" s="2015"/>
      <c r="BG612" s="2008">
        <f t="shared" si="1"/>
        <v>0</v>
      </c>
      <c r="BH612" s="2010"/>
      <c r="BI612" s="2014">
        <f t="shared" si="2"/>
        <v>1</v>
      </c>
      <c r="BJ612" s="2015"/>
      <c r="BK612" s="2008">
        <f t="shared" si="3"/>
        <v>19</v>
      </c>
      <c r="BL612" s="2010"/>
      <c r="BM612" s="58"/>
      <c r="BN612" s="2005">
        <f t="shared" si="4"/>
        <v>0</v>
      </c>
      <c r="BO612" s="2006"/>
      <c r="BP612" s="2006"/>
      <c r="BQ612" s="2006"/>
      <c r="BR612" s="2007"/>
      <c r="BS612" s="2004">
        <f t="shared" si="5"/>
        <v>19</v>
      </c>
      <c r="BT612" s="2004"/>
      <c r="BU612" s="2004"/>
      <c r="BV612" s="2004"/>
      <c r="BW612" s="2004"/>
      <c r="BX612" s="2004">
        <f t="shared" si="6"/>
        <v>0</v>
      </c>
      <c r="BY612" s="2004"/>
      <c r="BZ612" s="2004"/>
      <c r="CA612" s="2004"/>
      <c r="CB612" s="2004"/>
      <c r="CC612" s="2004">
        <f t="shared" si="7"/>
        <v>0</v>
      </c>
      <c r="CD612" s="2004"/>
      <c r="CE612" s="2004"/>
      <c r="CF612" s="2004"/>
      <c r="CG612" s="2004"/>
      <c r="CH612" s="2004">
        <f t="shared" si="8"/>
        <v>0</v>
      </c>
      <c r="CI612" s="2004"/>
      <c r="CJ612" s="2004"/>
      <c r="CK612" s="2004"/>
      <c r="CL612" s="2004"/>
      <c r="CM612" s="2004">
        <f t="shared" si="9"/>
        <v>0</v>
      </c>
      <c r="CN612" s="2004"/>
      <c r="CO612" s="2004"/>
      <c r="CP612" s="2004"/>
      <c r="CQ612" s="2004"/>
      <c r="CR612" s="264"/>
      <c r="CS612" s="2377">
        <f t="shared" si="10"/>
        <v>0</v>
      </c>
      <c r="CT612" s="2377"/>
      <c r="CU612" s="2377"/>
      <c r="CV612" s="2377"/>
      <c r="CW612" s="2377"/>
      <c r="CX612" s="2377">
        <f t="shared" si="11"/>
        <v>19</v>
      </c>
      <c r="CY612" s="2377"/>
      <c r="CZ612" s="2377"/>
      <c r="DA612" s="2377"/>
      <c r="DB612" s="2377"/>
      <c r="DC612" s="2377">
        <f t="shared" si="12"/>
        <v>0</v>
      </c>
      <c r="DD612" s="2377"/>
      <c r="DE612" s="2377"/>
      <c r="DF612" s="2377"/>
      <c r="DG612" s="2377"/>
      <c r="DH612" s="2377">
        <f t="shared" si="13"/>
        <v>0</v>
      </c>
      <c r="DI612" s="2377"/>
      <c r="DJ612" s="2377"/>
      <c r="DK612" s="2377"/>
      <c r="DL612" s="2377"/>
      <c r="DM612" s="2377">
        <f t="shared" si="14"/>
        <v>0</v>
      </c>
      <c r="DN612" s="2377"/>
      <c r="DO612" s="2377"/>
      <c r="DP612" s="2377"/>
      <c r="DQ612" s="2377"/>
      <c r="DR612" s="2377">
        <f t="shared" si="15"/>
        <v>0</v>
      </c>
      <c r="DS612" s="2377"/>
      <c r="DT612" s="2377"/>
      <c r="DU612" s="2377"/>
      <c r="DV612" s="2377"/>
      <c r="DX612" s="2014" t="str">
        <f t="shared" si="16"/>
        <v xml:space="preserve"> </v>
      </c>
      <c r="DY612" s="2186"/>
      <c r="DZ612" s="2186"/>
      <c r="EA612" s="2186"/>
      <c r="EB612" s="2015"/>
      <c r="EC612" s="2014">
        <f t="shared" si="17"/>
        <v>572</v>
      </c>
      <c r="ED612" s="2186"/>
      <c r="EE612" s="2186"/>
      <c r="EF612" s="2186"/>
      <c r="EG612" s="2015"/>
      <c r="EH612" s="2014" t="str">
        <f t="shared" si="18"/>
        <v xml:space="preserve"> </v>
      </c>
      <c r="EI612" s="2186"/>
      <c r="EJ612" s="2186"/>
      <c r="EK612" s="2186"/>
      <c r="EL612" s="2015"/>
      <c r="EM612" s="2014" t="str">
        <f t="shared" si="19"/>
        <v xml:space="preserve"> </v>
      </c>
      <c r="EN612" s="2186"/>
      <c r="EO612" s="2186"/>
      <c r="EP612" s="2186"/>
      <c r="EQ612" s="2015"/>
      <c r="ER612" s="2014" t="str">
        <f t="shared" si="20"/>
        <v xml:space="preserve"> </v>
      </c>
      <c r="ES612" s="2186"/>
      <c r="ET612" s="2186"/>
      <c r="EU612" s="2186"/>
      <c r="EV612" s="2015"/>
      <c r="EW612" s="2014" t="str">
        <f t="shared" si="21"/>
        <v xml:space="preserve"> </v>
      </c>
      <c r="EX612" s="2186"/>
      <c r="EY612" s="2186"/>
      <c r="EZ612" s="2186"/>
      <c r="FA612" s="2015"/>
    </row>
    <row r="613" spans="1:157" ht="12.75">
      <c r="A613" s="35"/>
      <c r="B613" s="12" t="s">
        <v>617</v>
      </c>
      <c r="G613" s="2028"/>
      <c r="H613" s="2028"/>
      <c r="I613" s="2028"/>
      <c r="J613" s="2028"/>
      <c r="K613" s="2028"/>
      <c r="L613" s="2028"/>
      <c r="M613" s="2028"/>
      <c r="N613" s="2028"/>
      <c r="O613" s="2028"/>
      <c r="P613" s="2028"/>
      <c r="Q613" s="2028"/>
      <c r="R613" s="2028"/>
      <c r="T613" s="35"/>
      <c r="U613" s="12" t="s">
        <v>617</v>
      </c>
      <c r="Z613" s="2027"/>
      <c r="AA613" s="2027"/>
      <c r="AB613" s="2027"/>
      <c r="AC613" s="2027"/>
      <c r="AD613" s="2027"/>
      <c r="AE613" s="2027"/>
      <c r="AF613" s="2027"/>
      <c r="AG613" s="2027"/>
      <c r="AH613" s="2027"/>
      <c r="AI613" s="2027"/>
      <c r="AJ613" s="2027"/>
      <c r="AK613" s="2027"/>
      <c r="BA613" s="7" t="s">
        <v>170</v>
      </c>
      <c r="BB613" s="58"/>
      <c r="BC613" s="58"/>
      <c r="BD613" s="58"/>
      <c r="BE613" s="2014">
        <f t="shared" si="0"/>
        <v>0</v>
      </c>
      <c r="BF613" s="2015"/>
      <c r="BG613" s="2008">
        <f t="shared" si="1"/>
        <v>0</v>
      </c>
      <c r="BH613" s="2010"/>
      <c r="BI613" s="2014">
        <f t="shared" si="2"/>
        <v>1</v>
      </c>
      <c r="BJ613" s="2015"/>
      <c r="BK613" s="2008">
        <f t="shared" si="3"/>
        <v>2</v>
      </c>
      <c r="BL613" s="2010"/>
      <c r="BM613" s="58"/>
      <c r="BN613" s="2005">
        <f t="shared" si="4"/>
        <v>0</v>
      </c>
      <c r="BO613" s="2006"/>
      <c r="BP613" s="2006"/>
      <c r="BQ613" s="2006"/>
      <c r="BR613" s="2007"/>
      <c r="BS613" s="2004">
        <f t="shared" si="5"/>
        <v>0</v>
      </c>
      <c r="BT613" s="2004"/>
      <c r="BU613" s="2004"/>
      <c r="BV613" s="2004"/>
      <c r="BW613" s="2004"/>
      <c r="BX613" s="2004">
        <f t="shared" si="6"/>
        <v>2</v>
      </c>
      <c r="BY613" s="2004"/>
      <c r="BZ613" s="2004"/>
      <c r="CA613" s="2004"/>
      <c r="CB613" s="2004"/>
      <c r="CC613" s="2004">
        <f t="shared" si="7"/>
        <v>0</v>
      </c>
      <c r="CD613" s="2004"/>
      <c r="CE613" s="2004"/>
      <c r="CF613" s="2004"/>
      <c r="CG613" s="2004"/>
      <c r="CH613" s="2004">
        <f t="shared" si="8"/>
        <v>0</v>
      </c>
      <c r="CI613" s="2004"/>
      <c r="CJ613" s="2004"/>
      <c r="CK613" s="2004"/>
      <c r="CL613" s="2004"/>
      <c r="CM613" s="2004">
        <f t="shared" si="9"/>
        <v>0</v>
      </c>
      <c r="CN613" s="2004"/>
      <c r="CO613" s="2004"/>
      <c r="CP613" s="2004"/>
      <c r="CQ613" s="2004"/>
      <c r="CR613" s="264"/>
      <c r="CS613" s="2377">
        <f t="shared" si="10"/>
        <v>0</v>
      </c>
      <c r="CT613" s="2377"/>
      <c r="CU613" s="2377"/>
      <c r="CV613" s="2377"/>
      <c r="CW613" s="2377"/>
      <c r="CX613" s="2377">
        <f t="shared" si="11"/>
        <v>0</v>
      </c>
      <c r="CY613" s="2377"/>
      <c r="CZ613" s="2377"/>
      <c r="DA613" s="2377"/>
      <c r="DB613" s="2377"/>
      <c r="DC613" s="2377">
        <f t="shared" si="12"/>
        <v>2</v>
      </c>
      <c r="DD613" s="2377"/>
      <c r="DE613" s="2377"/>
      <c r="DF613" s="2377"/>
      <c r="DG613" s="2377"/>
      <c r="DH613" s="2377">
        <f t="shared" si="13"/>
        <v>0</v>
      </c>
      <c r="DI613" s="2377"/>
      <c r="DJ613" s="2377"/>
      <c r="DK613" s="2377"/>
      <c r="DL613" s="2377"/>
      <c r="DM613" s="2377">
        <f t="shared" si="14"/>
        <v>0</v>
      </c>
      <c r="DN613" s="2377"/>
      <c r="DO613" s="2377"/>
      <c r="DP613" s="2377"/>
      <c r="DQ613" s="2377"/>
      <c r="DR613" s="2377">
        <f t="shared" si="15"/>
        <v>0</v>
      </c>
      <c r="DS613" s="2377"/>
      <c r="DT613" s="2377"/>
      <c r="DU613" s="2377"/>
      <c r="DV613" s="2377"/>
      <c r="DX613" s="2014" t="str">
        <f t="shared" si="16"/>
        <v xml:space="preserve"> </v>
      </c>
      <c r="DY613" s="2186"/>
      <c r="DZ613" s="2186"/>
      <c r="EA613" s="2186"/>
      <c r="EB613" s="2015"/>
      <c r="EC613" s="2014" t="str">
        <f t="shared" si="17"/>
        <v xml:space="preserve"> </v>
      </c>
      <c r="ED613" s="2186"/>
      <c r="EE613" s="2186"/>
      <c r="EF613" s="2186"/>
      <c r="EG613" s="2015"/>
      <c r="EH613" s="2014">
        <f t="shared" si="18"/>
        <v>657</v>
      </c>
      <c r="EI613" s="2186"/>
      <c r="EJ613" s="2186"/>
      <c r="EK613" s="2186"/>
      <c r="EL613" s="2015"/>
      <c r="EM613" s="2014" t="str">
        <f t="shared" si="19"/>
        <v xml:space="preserve"> </v>
      </c>
      <c r="EN613" s="2186"/>
      <c r="EO613" s="2186"/>
      <c r="EP613" s="2186"/>
      <c r="EQ613" s="2015"/>
      <c r="ER613" s="2014" t="str">
        <f t="shared" si="20"/>
        <v xml:space="preserve"> </v>
      </c>
      <c r="ES613" s="2186"/>
      <c r="ET613" s="2186"/>
      <c r="EU613" s="2186"/>
      <c r="EV613" s="2015"/>
      <c r="EW613" s="2014" t="str">
        <f t="shared" si="21"/>
        <v xml:space="preserve"> </v>
      </c>
      <c r="EX613" s="2186"/>
      <c r="EY613" s="2186"/>
      <c r="EZ613" s="2186"/>
      <c r="FA613" s="2015"/>
    </row>
    <row r="614" spans="1:157" ht="12.75">
      <c r="A614" s="35"/>
      <c r="B614" s="12" t="s">
        <v>17</v>
      </c>
      <c r="G614" s="2028"/>
      <c r="H614" s="2028"/>
      <c r="I614" s="2028"/>
      <c r="J614" s="2028"/>
      <c r="K614" s="2028"/>
      <c r="L614" s="2028"/>
      <c r="M614" s="2028"/>
      <c r="N614" s="2028"/>
      <c r="O614" s="2028"/>
      <c r="P614" s="2028"/>
      <c r="Q614" s="2028"/>
      <c r="R614" s="2028"/>
      <c r="T614" s="35"/>
      <c r="U614" s="12" t="s">
        <v>17</v>
      </c>
      <c r="Z614" s="2027"/>
      <c r="AA614" s="2027"/>
      <c r="AB614" s="2027"/>
      <c r="AC614" s="2027"/>
      <c r="AD614" s="2027"/>
      <c r="AE614" s="2027"/>
      <c r="AF614" s="2027"/>
      <c r="AG614" s="2027"/>
      <c r="AH614" s="2027"/>
      <c r="AI614" s="2027"/>
      <c r="AJ614" s="2027"/>
      <c r="AK614" s="2027"/>
      <c r="BA614" s="7" t="s">
        <v>31</v>
      </c>
      <c r="BB614" s="58"/>
      <c r="BC614" s="58"/>
      <c r="BD614" s="58"/>
      <c r="BE614" s="2014">
        <f t="shared" si="0"/>
        <v>1</v>
      </c>
      <c r="BF614" s="2015"/>
      <c r="BG614" s="2008">
        <f t="shared" si="1"/>
        <v>12</v>
      </c>
      <c r="BH614" s="2010"/>
      <c r="BI614" s="2014">
        <f t="shared" si="2"/>
        <v>0</v>
      </c>
      <c r="BJ614" s="2015"/>
      <c r="BK614" s="2008">
        <f t="shared" si="3"/>
        <v>0</v>
      </c>
      <c r="BL614" s="2010"/>
      <c r="BM614" s="58"/>
      <c r="BN614" s="2005">
        <f t="shared" si="4"/>
        <v>0</v>
      </c>
      <c r="BO614" s="2006"/>
      <c r="BP614" s="2006"/>
      <c r="BQ614" s="2006"/>
      <c r="BR614" s="2007"/>
      <c r="BS614" s="2004">
        <f t="shared" si="5"/>
        <v>12</v>
      </c>
      <c r="BT614" s="2004"/>
      <c r="BU614" s="2004"/>
      <c r="BV614" s="2004"/>
      <c r="BW614" s="2004"/>
      <c r="BX614" s="2004">
        <f t="shared" si="6"/>
        <v>0</v>
      </c>
      <c r="BY614" s="2004"/>
      <c r="BZ614" s="2004"/>
      <c r="CA614" s="2004"/>
      <c r="CB614" s="2004"/>
      <c r="CC614" s="2004">
        <f t="shared" si="7"/>
        <v>0</v>
      </c>
      <c r="CD614" s="2004"/>
      <c r="CE614" s="2004"/>
      <c r="CF614" s="2004"/>
      <c r="CG614" s="2004"/>
      <c r="CH614" s="2004">
        <f t="shared" si="8"/>
        <v>0</v>
      </c>
      <c r="CI614" s="2004"/>
      <c r="CJ614" s="2004"/>
      <c r="CK614" s="2004"/>
      <c r="CL614" s="2004"/>
      <c r="CM614" s="2004">
        <f t="shared" si="9"/>
        <v>0</v>
      </c>
      <c r="CN614" s="2004"/>
      <c r="CO614" s="2004"/>
      <c r="CP614" s="2004"/>
      <c r="CQ614" s="2004"/>
      <c r="CR614" s="264"/>
      <c r="CS614" s="2377">
        <f t="shared" si="10"/>
        <v>0</v>
      </c>
      <c r="CT614" s="2377"/>
      <c r="CU614" s="2377"/>
      <c r="CV614" s="2377"/>
      <c r="CW614" s="2377"/>
      <c r="CX614" s="2377">
        <f t="shared" si="11"/>
        <v>0</v>
      </c>
      <c r="CY614" s="2377"/>
      <c r="CZ614" s="2377"/>
      <c r="DA614" s="2377"/>
      <c r="DB614" s="2377"/>
      <c r="DC614" s="2377">
        <f t="shared" si="12"/>
        <v>0</v>
      </c>
      <c r="DD614" s="2377"/>
      <c r="DE614" s="2377"/>
      <c r="DF614" s="2377"/>
      <c r="DG614" s="2377"/>
      <c r="DH614" s="2377">
        <f t="shared" si="13"/>
        <v>0</v>
      </c>
      <c r="DI614" s="2377"/>
      <c r="DJ614" s="2377"/>
      <c r="DK614" s="2377"/>
      <c r="DL614" s="2377"/>
      <c r="DM614" s="2377">
        <f t="shared" si="14"/>
        <v>0</v>
      </c>
      <c r="DN614" s="2377"/>
      <c r="DO614" s="2377"/>
      <c r="DP614" s="2377"/>
      <c r="DQ614" s="2377"/>
      <c r="DR614" s="2377">
        <f t="shared" si="15"/>
        <v>0</v>
      </c>
      <c r="DS614" s="2377"/>
      <c r="DT614" s="2377"/>
      <c r="DU614" s="2377"/>
      <c r="DV614" s="2377"/>
      <c r="DX614" s="2014" t="str">
        <f t="shared" si="16"/>
        <v xml:space="preserve"> </v>
      </c>
      <c r="DY614" s="2186"/>
      <c r="DZ614" s="2186"/>
      <c r="EA614" s="2186"/>
      <c r="EB614" s="2015"/>
      <c r="EC614" s="2014">
        <f t="shared" si="17"/>
        <v>817</v>
      </c>
      <c r="ED614" s="2186"/>
      <c r="EE614" s="2186"/>
      <c r="EF614" s="2186"/>
      <c r="EG614" s="2015"/>
      <c r="EH614" s="2014" t="str">
        <f t="shared" si="18"/>
        <v xml:space="preserve"> </v>
      </c>
      <c r="EI614" s="2186"/>
      <c r="EJ614" s="2186"/>
      <c r="EK614" s="2186"/>
      <c r="EL614" s="2015"/>
      <c r="EM614" s="2014" t="str">
        <f t="shared" si="19"/>
        <v xml:space="preserve"> </v>
      </c>
      <c r="EN614" s="2186"/>
      <c r="EO614" s="2186"/>
      <c r="EP614" s="2186"/>
      <c r="EQ614" s="2015"/>
      <c r="ER614" s="2014" t="str">
        <f t="shared" si="20"/>
        <v xml:space="preserve"> </v>
      </c>
      <c r="ES614" s="2186"/>
      <c r="ET614" s="2186"/>
      <c r="EU614" s="2186"/>
      <c r="EV614" s="2015"/>
      <c r="EW614" s="2014" t="str">
        <f t="shared" si="21"/>
        <v xml:space="preserve"> </v>
      </c>
      <c r="EX614" s="2186"/>
      <c r="EY614" s="2186"/>
      <c r="EZ614" s="2186"/>
      <c r="FA614" s="2015"/>
    </row>
    <row r="615" spans="1:157" ht="12.75">
      <c r="A615" s="35"/>
      <c r="B615" s="12" t="s">
        <v>327</v>
      </c>
      <c r="G615" s="2054"/>
      <c r="H615" s="2054"/>
      <c r="I615" s="2054"/>
      <c r="J615" s="2054"/>
      <c r="K615" s="2054"/>
      <c r="L615" s="2054"/>
      <c r="O615" s="137" t="s">
        <v>212</v>
      </c>
      <c r="P615" s="2025"/>
      <c r="Q615" s="2025"/>
      <c r="R615" s="2025"/>
      <c r="T615" s="35"/>
      <c r="U615" s="12" t="s">
        <v>327</v>
      </c>
      <c r="Z615" s="2054"/>
      <c r="AA615" s="2054"/>
      <c r="AB615" s="2054"/>
      <c r="AC615" s="2054"/>
      <c r="AD615" s="2054"/>
      <c r="AE615" s="2054"/>
      <c r="AH615" s="137" t="s">
        <v>212</v>
      </c>
      <c r="AI615" s="2025"/>
      <c r="AJ615" s="2025"/>
      <c r="AK615" s="2025"/>
      <c r="AZ615" s="58"/>
      <c r="BA615" s="58"/>
      <c r="BB615" s="58"/>
      <c r="BC615" s="58"/>
      <c r="BD615" s="58"/>
      <c r="BE615" s="2014">
        <f t="shared" si="0"/>
        <v>1</v>
      </c>
      <c r="BF615" s="2015"/>
      <c r="BG615" s="2008">
        <f t="shared" si="1"/>
        <v>1</v>
      </c>
      <c r="BH615" s="2010"/>
      <c r="BI615" s="2014">
        <f t="shared" si="2"/>
        <v>0</v>
      </c>
      <c r="BJ615" s="2015"/>
      <c r="BK615" s="2008">
        <f t="shared" si="3"/>
        <v>0</v>
      </c>
      <c r="BL615" s="2010"/>
      <c r="BM615" s="58"/>
      <c r="BN615" s="2005">
        <f t="shared" si="4"/>
        <v>0</v>
      </c>
      <c r="BO615" s="2006"/>
      <c r="BP615" s="2006"/>
      <c r="BQ615" s="2006"/>
      <c r="BR615" s="2007"/>
      <c r="BS615" s="2004">
        <f t="shared" si="5"/>
        <v>0</v>
      </c>
      <c r="BT615" s="2004"/>
      <c r="BU615" s="2004"/>
      <c r="BV615" s="2004"/>
      <c r="BW615" s="2004"/>
      <c r="BX615" s="2004">
        <f t="shared" si="6"/>
        <v>1</v>
      </c>
      <c r="BY615" s="2004"/>
      <c r="BZ615" s="2004"/>
      <c r="CA615" s="2004"/>
      <c r="CB615" s="2004"/>
      <c r="CC615" s="2004">
        <f t="shared" si="7"/>
        <v>0</v>
      </c>
      <c r="CD615" s="2004"/>
      <c r="CE615" s="2004"/>
      <c r="CF615" s="2004"/>
      <c r="CG615" s="2004"/>
      <c r="CH615" s="2004">
        <f t="shared" si="8"/>
        <v>0</v>
      </c>
      <c r="CI615" s="2004"/>
      <c r="CJ615" s="2004"/>
      <c r="CK615" s="2004"/>
      <c r="CL615" s="2004"/>
      <c r="CM615" s="2004">
        <f t="shared" si="9"/>
        <v>0</v>
      </c>
      <c r="CN615" s="2004"/>
      <c r="CO615" s="2004"/>
      <c r="CP615" s="2004"/>
      <c r="CQ615" s="2004"/>
      <c r="CR615" s="264"/>
      <c r="CS615" s="2377">
        <f t="shared" si="10"/>
        <v>0</v>
      </c>
      <c r="CT615" s="2377"/>
      <c r="CU615" s="2377"/>
      <c r="CV615" s="2377"/>
      <c r="CW615" s="2377"/>
      <c r="CX615" s="2377">
        <f t="shared" si="11"/>
        <v>0</v>
      </c>
      <c r="CY615" s="2377"/>
      <c r="CZ615" s="2377"/>
      <c r="DA615" s="2377"/>
      <c r="DB615" s="2377"/>
      <c r="DC615" s="2377">
        <f t="shared" si="12"/>
        <v>0</v>
      </c>
      <c r="DD615" s="2377"/>
      <c r="DE615" s="2377"/>
      <c r="DF615" s="2377"/>
      <c r="DG615" s="2377"/>
      <c r="DH615" s="2377">
        <f t="shared" si="13"/>
        <v>0</v>
      </c>
      <c r="DI615" s="2377"/>
      <c r="DJ615" s="2377"/>
      <c r="DK615" s="2377"/>
      <c r="DL615" s="2377"/>
      <c r="DM615" s="2377">
        <f t="shared" si="14"/>
        <v>0</v>
      </c>
      <c r="DN615" s="2377"/>
      <c r="DO615" s="2377"/>
      <c r="DP615" s="2377"/>
      <c r="DQ615" s="2377"/>
      <c r="DR615" s="2377">
        <f t="shared" si="15"/>
        <v>0</v>
      </c>
      <c r="DS615" s="2377"/>
      <c r="DT615" s="2377"/>
      <c r="DU615" s="2377"/>
      <c r="DV615" s="2377"/>
      <c r="DX615" s="2014" t="str">
        <f t="shared" si="16"/>
        <v xml:space="preserve"> </v>
      </c>
      <c r="DY615" s="2186"/>
      <c r="DZ615" s="2186"/>
      <c r="EA615" s="2186"/>
      <c r="EB615" s="2015"/>
      <c r="EC615" s="2014" t="str">
        <f t="shared" si="17"/>
        <v xml:space="preserve"> </v>
      </c>
      <c r="ED615" s="2186"/>
      <c r="EE615" s="2186"/>
      <c r="EF615" s="2186"/>
      <c r="EG615" s="2015"/>
      <c r="EH615" s="2014">
        <f t="shared" si="18"/>
        <v>951</v>
      </c>
      <c r="EI615" s="2186"/>
      <c r="EJ615" s="2186"/>
      <c r="EK615" s="2186"/>
      <c r="EL615" s="2015"/>
      <c r="EM615" s="2014" t="str">
        <f t="shared" si="19"/>
        <v xml:space="preserve"> </v>
      </c>
      <c r="EN615" s="2186"/>
      <c r="EO615" s="2186"/>
      <c r="EP615" s="2186"/>
      <c r="EQ615" s="2015"/>
      <c r="ER615" s="2014" t="str">
        <f t="shared" si="20"/>
        <v xml:space="preserve"> </v>
      </c>
      <c r="ES615" s="2186"/>
      <c r="ET615" s="2186"/>
      <c r="EU615" s="2186"/>
      <c r="EV615" s="2015"/>
      <c r="EW615" s="2014" t="str">
        <f t="shared" si="21"/>
        <v xml:space="preserve"> </v>
      </c>
      <c r="EX615" s="2186"/>
      <c r="EY615" s="2186"/>
      <c r="EZ615" s="2186"/>
      <c r="FA615" s="2015"/>
    </row>
    <row r="616" spans="1:157" ht="12.75">
      <c r="A616" s="35"/>
      <c r="B616" s="12" t="s">
        <v>18</v>
      </c>
      <c r="H616" s="2028"/>
      <c r="I616" s="2028"/>
      <c r="J616" s="2028"/>
      <c r="K616" s="2028"/>
      <c r="L616" s="2028"/>
      <c r="M616" s="2028"/>
      <c r="N616" s="2028"/>
      <c r="O616" s="2028"/>
      <c r="P616" s="2028"/>
      <c r="Q616" s="2028"/>
      <c r="R616" s="2028"/>
      <c r="T616" s="35"/>
      <c r="U616" s="12" t="s">
        <v>18</v>
      </c>
      <c r="AA616" s="2028"/>
      <c r="AB616" s="2028"/>
      <c r="AC616" s="2028"/>
      <c r="AD616" s="2028"/>
      <c r="AE616" s="2028"/>
      <c r="AF616" s="2028"/>
      <c r="AG616" s="2028"/>
      <c r="AH616" s="2028"/>
      <c r="AI616" s="2028"/>
      <c r="AJ616" s="2028"/>
      <c r="AK616" s="2028"/>
      <c r="AZ616" s="58"/>
      <c r="BA616" s="58"/>
      <c r="BB616" s="58"/>
      <c r="BC616" s="58"/>
      <c r="BD616" s="58"/>
      <c r="BE616" s="2014">
        <f t="shared" si="0"/>
        <v>1</v>
      </c>
      <c r="BF616" s="2015"/>
      <c r="BG616" s="2008">
        <f t="shared" si="1"/>
        <v>6</v>
      </c>
      <c r="BH616" s="2010"/>
      <c r="BI616" s="2014">
        <f t="shared" si="2"/>
        <v>0</v>
      </c>
      <c r="BJ616" s="2015"/>
      <c r="BK616" s="2008">
        <f t="shared" si="3"/>
        <v>0</v>
      </c>
      <c r="BL616" s="2010"/>
      <c r="BM616" s="58"/>
      <c r="BN616" s="2005">
        <f t="shared" si="4"/>
        <v>0</v>
      </c>
      <c r="BO616" s="2006"/>
      <c r="BP616" s="2006"/>
      <c r="BQ616" s="2006"/>
      <c r="BR616" s="2007"/>
      <c r="BS616" s="2004">
        <f t="shared" si="5"/>
        <v>6</v>
      </c>
      <c r="BT616" s="2004"/>
      <c r="BU616" s="2004"/>
      <c r="BV616" s="2004"/>
      <c r="BW616" s="2004"/>
      <c r="BX616" s="2004">
        <f t="shared" si="6"/>
        <v>0</v>
      </c>
      <c r="BY616" s="2004"/>
      <c r="BZ616" s="2004"/>
      <c r="CA616" s="2004"/>
      <c r="CB616" s="2004"/>
      <c r="CC616" s="2004">
        <f t="shared" si="7"/>
        <v>0</v>
      </c>
      <c r="CD616" s="2004"/>
      <c r="CE616" s="2004"/>
      <c r="CF616" s="2004"/>
      <c r="CG616" s="2004"/>
      <c r="CH616" s="2004">
        <f t="shared" si="8"/>
        <v>0</v>
      </c>
      <c r="CI616" s="2004"/>
      <c r="CJ616" s="2004"/>
      <c r="CK616" s="2004"/>
      <c r="CL616" s="2004"/>
      <c r="CM616" s="2004">
        <f t="shared" si="9"/>
        <v>0</v>
      </c>
      <c r="CN616" s="2004"/>
      <c r="CO616" s="2004"/>
      <c r="CP616" s="2004"/>
      <c r="CQ616" s="2004"/>
      <c r="CR616" s="264"/>
      <c r="CS616" s="2377">
        <f t="shared" si="10"/>
        <v>0</v>
      </c>
      <c r="CT616" s="2377"/>
      <c r="CU616" s="2377"/>
      <c r="CV616" s="2377"/>
      <c r="CW616" s="2377"/>
      <c r="CX616" s="2377">
        <f t="shared" si="11"/>
        <v>0</v>
      </c>
      <c r="CY616" s="2377"/>
      <c r="CZ616" s="2377"/>
      <c r="DA616" s="2377"/>
      <c r="DB616" s="2377"/>
      <c r="DC616" s="2377">
        <f t="shared" si="12"/>
        <v>0</v>
      </c>
      <c r="DD616" s="2377"/>
      <c r="DE616" s="2377"/>
      <c r="DF616" s="2377"/>
      <c r="DG616" s="2377"/>
      <c r="DH616" s="2377">
        <f t="shared" si="13"/>
        <v>0</v>
      </c>
      <c r="DI616" s="2377"/>
      <c r="DJ616" s="2377"/>
      <c r="DK616" s="2377"/>
      <c r="DL616" s="2377"/>
      <c r="DM616" s="2377">
        <f t="shared" si="14"/>
        <v>0</v>
      </c>
      <c r="DN616" s="2377"/>
      <c r="DO616" s="2377"/>
      <c r="DP616" s="2377"/>
      <c r="DQ616" s="2377"/>
      <c r="DR616" s="2377">
        <f t="shared" si="15"/>
        <v>0</v>
      </c>
      <c r="DS616" s="2377"/>
      <c r="DT616" s="2377"/>
      <c r="DU616" s="2377"/>
      <c r="DV616" s="2377"/>
      <c r="DX616" s="2014" t="str">
        <f t="shared" si="16"/>
        <v xml:space="preserve"> </v>
      </c>
      <c r="DY616" s="2186"/>
      <c r="DZ616" s="2186"/>
      <c r="EA616" s="2186"/>
      <c r="EB616" s="2015"/>
      <c r="EC616" s="2014">
        <f t="shared" si="17"/>
        <v>1061</v>
      </c>
      <c r="ED616" s="2186"/>
      <c r="EE616" s="2186"/>
      <c r="EF616" s="2186"/>
      <c r="EG616" s="2015"/>
      <c r="EH616" s="2014" t="str">
        <f t="shared" si="18"/>
        <v xml:space="preserve"> </v>
      </c>
      <c r="EI616" s="2186"/>
      <c r="EJ616" s="2186"/>
      <c r="EK616" s="2186"/>
      <c r="EL616" s="2015"/>
      <c r="EM616" s="2014" t="str">
        <f t="shared" si="19"/>
        <v xml:space="preserve"> </v>
      </c>
      <c r="EN616" s="2186"/>
      <c r="EO616" s="2186"/>
      <c r="EP616" s="2186"/>
      <c r="EQ616" s="2015"/>
      <c r="ER616" s="2014" t="str">
        <f t="shared" si="20"/>
        <v xml:space="preserve"> </v>
      </c>
      <c r="ES616" s="2186"/>
      <c r="ET616" s="2186"/>
      <c r="EU616" s="2186"/>
      <c r="EV616" s="2015"/>
      <c r="EW616" s="2014" t="str">
        <f t="shared" si="21"/>
        <v xml:space="preserve"> </v>
      </c>
      <c r="EX616" s="2186"/>
      <c r="EY616" s="2186"/>
      <c r="EZ616" s="2186"/>
      <c r="FA616" s="2015"/>
    </row>
    <row r="617" spans="1:157" ht="12.75">
      <c r="A617" s="35"/>
      <c r="B617" s="12" t="s">
        <v>20</v>
      </c>
      <c r="N617" s="2051" t="s">
        <v>708</v>
      </c>
      <c r="O617" s="2051"/>
      <c r="T617" s="35"/>
      <c r="U617" s="12" t="s">
        <v>20</v>
      </c>
      <c r="AG617" s="2051" t="s">
        <v>708</v>
      </c>
      <c r="AH617" s="2051"/>
      <c r="AZ617" s="58"/>
      <c r="BA617" s="58"/>
      <c r="BB617" s="58"/>
      <c r="BC617" s="58"/>
      <c r="BD617" s="58"/>
      <c r="BE617" s="2014">
        <f t="shared" si="0"/>
        <v>1</v>
      </c>
      <c r="BF617" s="2015"/>
      <c r="BG617" s="2008">
        <f t="shared" si="1"/>
        <v>1</v>
      </c>
      <c r="BH617" s="2010"/>
      <c r="BI617" s="2014">
        <f t="shared" si="2"/>
        <v>0</v>
      </c>
      <c r="BJ617" s="2015"/>
      <c r="BK617" s="2008">
        <f t="shared" si="3"/>
        <v>0</v>
      </c>
      <c r="BL617" s="2010"/>
      <c r="BM617" s="58"/>
      <c r="BN617" s="2005">
        <f t="shared" si="4"/>
        <v>0</v>
      </c>
      <c r="BO617" s="2006"/>
      <c r="BP617" s="2006"/>
      <c r="BQ617" s="2006"/>
      <c r="BR617" s="2007"/>
      <c r="BS617" s="2004">
        <f t="shared" si="5"/>
        <v>0</v>
      </c>
      <c r="BT617" s="2004"/>
      <c r="BU617" s="2004"/>
      <c r="BV617" s="2004"/>
      <c r="BW617" s="2004"/>
      <c r="BX617" s="2004">
        <f t="shared" si="6"/>
        <v>1</v>
      </c>
      <c r="BY617" s="2004"/>
      <c r="BZ617" s="2004"/>
      <c r="CA617" s="2004"/>
      <c r="CB617" s="2004"/>
      <c r="CC617" s="2004">
        <f t="shared" si="7"/>
        <v>0</v>
      </c>
      <c r="CD617" s="2004"/>
      <c r="CE617" s="2004"/>
      <c r="CF617" s="2004"/>
      <c r="CG617" s="2004"/>
      <c r="CH617" s="2004">
        <f t="shared" si="8"/>
        <v>0</v>
      </c>
      <c r="CI617" s="2004"/>
      <c r="CJ617" s="2004"/>
      <c r="CK617" s="2004"/>
      <c r="CL617" s="2004"/>
      <c r="CM617" s="2004">
        <f t="shared" si="9"/>
        <v>0</v>
      </c>
      <c r="CN617" s="2004"/>
      <c r="CO617" s="2004"/>
      <c r="CP617" s="2004"/>
      <c r="CQ617" s="2004"/>
      <c r="CR617" s="264"/>
      <c r="CS617" s="2377">
        <f t="shared" si="10"/>
        <v>0</v>
      </c>
      <c r="CT617" s="2377"/>
      <c r="CU617" s="2377"/>
      <c r="CV617" s="2377"/>
      <c r="CW617" s="2377"/>
      <c r="CX617" s="2377">
        <f t="shared" si="11"/>
        <v>0</v>
      </c>
      <c r="CY617" s="2377"/>
      <c r="CZ617" s="2377"/>
      <c r="DA617" s="2377"/>
      <c r="DB617" s="2377"/>
      <c r="DC617" s="2377">
        <f t="shared" si="12"/>
        <v>0</v>
      </c>
      <c r="DD617" s="2377"/>
      <c r="DE617" s="2377"/>
      <c r="DF617" s="2377"/>
      <c r="DG617" s="2377"/>
      <c r="DH617" s="2377">
        <f t="shared" si="13"/>
        <v>0</v>
      </c>
      <c r="DI617" s="2377"/>
      <c r="DJ617" s="2377"/>
      <c r="DK617" s="2377"/>
      <c r="DL617" s="2377"/>
      <c r="DM617" s="2377">
        <f t="shared" si="14"/>
        <v>0</v>
      </c>
      <c r="DN617" s="2377"/>
      <c r="DO617" s="2377"/>
      <c r="DP617" s="2377"/>
      <c r="DQ617" s="2377"/>
      <c r="DR617" s="2377">
        <f t="shared" si="15"/>
        <v>0</v>
      </c>
      <c r="DS617" s="2377"/>
      <c r="DT617" s="2377"/>
      <c r="DU617" s="2377"/>
      <c r="DV617" s="2377"/>
      <c r="DX617" s="2014" t="str">
        <f t="shared" si="16"/>
        <v xml:space="preserve"> </v>
      </c>
      <c r="DY617" s="2186"/>
      <c r="DZ617" s="2186"/>
      <c r="EA617" s="2186"/>
      <c r="EB617" s="2015"/>
      <c r="EC617" s="2014" t="str">
        <f t="shared" si="17"/>
        <v xml:space="preserve"> </v>
      </c>
      <c r="ED617" s="2186"/>
      <c r="EE617" s="2186"/>
      <c r="EF617" s="2186"/>
      <c r="EG617" s="2015"/>
      <c r="EH617" s="2014">
        <f t="shared" si="18"/>
        <v>1244</v>
      </c>
      <c r="EI617" s="2186"/>
      <c r="EJ617" s="2186"/>
      <c r="EK617" s="2186"/>
      <c r="EL617" s="2015"/>
      <c r="EM617" s="2014" t="str">
        <f t="shared" si="19"/>
        <v xml:space="preserve"> </v>
      </c>
      <c r="EN617" s="2186"/>
      <c r="EO617" s="2186"/>
      <c r="EP617" s="2186"/>
      <c r="EQ617" s="2015"/>
      <c r="ER617" s="2014" t="str">
        <f t="shared" si="20"/>
        <v xml:space="preserve"> </v>
      </c>
      <c r="ES617" s="2186"/>
      <c r="ET617" s="2186"/>
      <c r="EU617" s="2186"/>
      <c r="EV617" s="2015"/>
      <c r="EW617" s="2014" t="str">
        <f t="shared" si="21"/>
        <v xml:space="preserve"> </v>
      </c>
      <c r="EX617" s="2186"/>
      <c r="EY617" s="2186"/>
      <c r="EZ617" s="2186"/>
      <c r="FA617" s="201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4">
        <f t="shared" si="0"/>
        <v>0</v>
      </c>
      <c r="BF618" s="2015"/>
      <c r="BG618" s="2008">
        <f t="shared" si="1"/>
        <v>0</v>
      </c>
      <c r="BH618" s="2010"/>
      <c r="BI618" s="2014">
        <f t="shared" si="2"/>
        <v>0</v>
      </c>
      <c r="BJ618" s="2015"/>
      <c r="BK618" s="2008">
        <f t="shared" si="3"/>
        <v>0</v>
      </c>
      <c r="BL618" s="2010"/>
      <c r="BM618" s="58"/>
      <c r="BN618" s="2005">
        <f t="shared" si="4"/>
        <v>0</v>
      </c>
      <c r="BO618" s="2006"/>
      <c r="BP618" s="2006"/>
      <c r="BQ618" s="2006"/>
      <c r="BR618" s="2007"/>
      <c r="BS618" s="2004">
        <f t="shared" si="5"/>
        <v>5</v>
      </c>
      <c r="BT618" s="2004"/>
      <c r="BU618" s="2004"/>
      <c r="BV618" s="2004"/>
      <c r="BW618" s="2004"/>
      <c r="BX618" s="2004">
        <f t="shared" si="6"/>
        <v>0</v>
      </c>
      <c r="BY618" s="2004"/>
      <c r="BZ618" s="2004"/>
      <c r="CA618" s="2004"/>
      <c r="CB618" s="2004"/>
      <c r="CC618" s="2004">
        <f t="shared" si="7"/>
        <v>0</v>
      </c>
      <c r="CD618" s="2004"/>
      <c r="CE618" s="2004"/>
      <c r="CF618" s="2004"/>
      <c r="CG618" s="2004"/>
      <c r="CH618" s="2004">
        <f t="shared" si="8"/>
        <v>0</v>
      </c>
      <c r="CI618" s="2004"/>
      <c r="CJ618" s="2004"/>
      <c r="CK618" s="2004"/>
      <c r="CL618" s="2004"/>
      <c r="CM618" s="2004">
        <f t="shared" si="9"/>
        <v>0</v>
      </c>
      <c r="CN618" s="2004"/>
      <c r="CO618" s="2004"/>
      <c r="CP618" s="2004"/>
      <c r="CQ618" s="2004"/>
      <c r="CR618" s="264"/>
      <c r="CS618" s="2377">
        <f t="shared" si="10"/>
        <v>0</v>
      </c>
      <c r="CT618" s="2377"/>
      <c r="CU618" s="2377"/>
      <c r="CV618" s="2377"/>
      <c r="CW618" s="2377"/>
      <c r="CX618" s="2377">
        <f t="shared" si="11"/>
        <v>0</v>
      </c>
      <c r="CY618" s="2377"/>
      <c r="CZ618" s="2377"/>
      <c r="DA618" s="2377"/>
      <c r="DB618" s="2377"/>
      <c r="DC618" s="2377">
        <f t="shared" si="12"/>
        <v>0</v>
      </c>
      <c r="DD618" s="2377"/>
      <c r="DE618" s="2377"/>
      <c r="DF618" s="2377"/>
      <c r="DG618" s="2377"/>
      <c r="DH618" s="2377">
        <f t="shared" si="13"/>
        <v>0</v>
      </c>
      <c r="DI618" s="2377"/>
      <c r="DJ618" s="2377"/>
      <c r="DK618" s="2377"/>
      <c r="DL618" s="2377"/>
      <c r="DM618" s="2377">
        <f t="shared" si="14"/>
        <v>0</v>
      </c>
      <c r="DN618" s="2377"/>
      <c r="DO618" s="2377"/>
      <c r="DP618" s="2377"/>
      <c r="DQ618" s="2377"/>
      <c r="DR618" s="2377">
        <f t="shared" si="15"/>
        <v>0</v>
      </c>
      <c r="DS618" s="2377"/>
      <c r="DT618" s="2377"/>
      <c r="DU618" s="2377"/>
      <c r="DV618" s="2377"/>
      <c r="DX618" s="2014" t="str">
        <f t="shared" si="16"/>
        <v xml:space="preserve"> </v>
      </c>
      <c r="DY618" s="2186"/>
      <c r="DZ618" s="2186"/>
      <c r="EA618" s="2186"/>
      <c r="EB618" s="2015"/>
      <c r="EC618" s="2014">
        <f t="shared" si="17"/>
        <v>1306</v>
      </c>
      <c r="ED618" s="2186"/>
      <c r="EE618" s="2186"/>
      <c r="EF618" s="2186"/>
      <c r="EG618" s="2015"/>
      <c r="EH618" s="2014" t="str">
        <f t="shared" si="18"/>
        <v xml:space="preserve"> </v>
      </c>
      <c r="EI618" s="2186"/>
      <c r="EJ618" s="2186"/>
      <c r="EK618" s="2186"/>
      <c r="EL618" s="2015"/>
      <c r="EM618" s="2014" t="str">
        <f t="shared" si="19"/>
        <v xml:space="preserve"> </v>
      </c>
      <c r="EN618" s="2186"/>
      <c r="EO618" s="2186"/>
      <c r="EP618" s="2186"/>
      <c r="EQ618" s="2015"/>
      <c r="ER618" s="2014" t="str">
        <f t="shared" si="20"/>
        <v xml:space="preserve"> </v>
      </c>
      <c r="ES618" s="2186"/>
      <c r="ET618" s="2186"/>
      <c r="EU618" s="2186"/>
      <c r="EV618" s="2015"/>
      <c r="EW618" s="2014" t="str">
        <f t="shared" si="21"/>
        <v xml:space="preserve"> </v>
      </c>
      <c r="EX618" s="2186"/>
      <c r="EY618" s="2186"/>
      <c r="EZ618" s="2186"/>
      <c r="FA618" s="2015"/>
    </row>
    <row r="619" spans="1:157" s="7" customFormat="1" ht="12.75">
      <c r="A619" s="87" t="s">
        <v>374</v>
      </c>
      <c r="B619" s="12" t="s">
        <v>498</v>
      </c>
      <c r="C619" s="12"/>
      <c r="D619" s="12"/>
      <c r="E619" s="12"/>
      <c r="F619" s="12"/>
      <c r="G619" s="2137">
        <f>C574</f>
        <v>0</v>
      </c>
      <c r="H619" s="2137"/>
      <c r="I619" s="2137"/>
      <c r="J619" s="2137"/>
      <c r="K619" s="2137"/>
      <c r="L619" s="2137"/>
      <c r="M619" s="2137"/>
      <c r="N619" s="2137"/>
      <c r="O619" s="2137"/>
      <c r="P619" s="2137"/>
      <c r="Q619" s="2137"/>
      <c r="R619" s="2137"/>
      <c r="S619" s="12"/>
      <c r="T619" s="87" t="s">
        <v>375</v>
      </c>
      <c r="U619" s="12" t="s">
        <v>498</v>
      </c>
      <c r="V619" s="12"/>
      <c r="W619" s="12"/>
      <c r="X619" s="12"/>
      <c r="Y619" s="12"/>
      <c r="Z619" s="2137">
        <f>C575</f>
        <v>0</v>
      </c>
      <c r="AA619" s="2137"/>
      <c r="AB619" s="2137"/>
      <c r="AC619" s="2137"/>
      <c r="AD619" s="2137"/>
      <c r="AE619" s="2137"/>
      <c r="AF619" s="2137"/>
      <c r="AG619" s="2137"/>
      <c r="AH619" s="2137"/>
      <c r="AI619" s="2137"/>
      <c r="AJ619" s="2137"/>
      <c r="AK619" s="2137"/>
      <c r="AL619" s="12"/>
      <c r="AM619" s="39"/>
      <c r="AN619" s="39"/>
      <c r="AO619" s="39"/>
      <c r="AP619" s="39"/>
      <c r="AQ619" s="39"/>
      <c r="AR619" s="39"/>
      <c r="AS619" s="39"/>
      <c r="AT619" s="39"/>
      <c r="AU619" s="39"/>
      <c r="AV619" s="39"/>
      <c r="AW619" s="39"/>
      <c r="AX619" s="39"/>
      <c r="AY619" s="39"/>
      <c r="AZ619" s="58"/>
      <c r="BA619" s="58"/>
      <c r="BB619" s="58"/>
      <c r="BC619" s="58"/>
      <c r="BD619" s="58"/>
      <c r="BE619" s="2014">
        <f t="shared" si="0"/>
        <v>0</v>
      </c>
      <c r="BF619" s="2015"/>
      <c r="BG619" s="2008">
        <f t="shared" si="1"/>
        <v>0</v>
      </c>
      <c r="BH619" s="2010"/>
      <c r="BI619" s="2014">
        <f t="shared" si="2"/>
        <v>0</v>
      </c>
      <c r="BJ619" s="2015"/>
      <c r="BK619" s="2008">
        <f t="shared" si="3"/>
        <v>0</v>
      </c>
      <c r="BL619" s="2010"/>
      <c r="BM619" s="58"/>
      <c r="BN619" s="2005">
        <f t="shared" si="4"/>
        <v>0</v>
      </c>
      <c r="BO619" s="2006"/>
      <c r="BP619" s="2006"/>
      <c r="BQ619" s="2006"/>
      <c r="BR619" s="2007"/>
      <c r="BS619" s="2004">
        <f t="shared" si="5"/>
        <v>10</v>
      </c>
      <c r="BT619" s="2004"/>
      <c r="BU619" s="2004"/>
      <c r="BV619" s="2004"/>
      <c r="BW619" s="2004"/>
      <c r="BX619" s="2004">
        <f t="shared" si="6"/>
        <v>0</v>
      </c>
      <c r="BY619" s="2004"/>
      <c r="BZ619" s="2004"/>
      <c r="CA619" s="2004"/>
      <c r="CB619" s="2004"/>
      <c r="CC619" s="2004">
        <f t="shared" si="7"/>
        <v>0</v>
      </c>
      <c r="CD619" s="2004"/>
      <c r="CE619" s="2004"/>
      <c r="CF619" s="2004"/>
      <c r="CG619" s="2004"/>
      <c r="CH619" s="2004">
        <f t="shared" si="8"/>
        <v>0</v>
      </c>
      <c r="CI619" s="2004"/>
      <c r="CJ619" s="2004"/>
      <c r="CK619" s="2004"/>
      <c r="CL619" s="2004"/>
      <c r="CM619" s="2004">
        <f t="shared" si="9"/>
        <v>0</v>
      </c>
      <c r="CN619" s="2004"/>
      <c r="CO619" s="2004"/>
      <c r="CP619" s="2004"/>
      <c r="CQ619" s="2004"/>
      <c r="CR619" s="264"/>
      <c r="CS619" s="2377">
        <f t="shared" si="10"/>
        <v>0</v>
      </c>
      <c r="CT619" s="2377"/>
      <c r="CU619" s="2377"/>
      <c r="CV619" s="2377"/>
      <c r="CW619" s="2377"/>
      <c r="CX619" s="2377">
        <f t="shared" si="11"/>
        <v>0</v>
      </c>
      <c r="CY619" s="2377"/>
      <c r="CZ619" s="2377"/>
      <c r="DA619" s="2377"/>
      <c r="DB619" s="2377"/>
      <c r="DC619" s="2377">
        <f t="shared" si="12"/>
        <v>0</v>
      </c>
      <c r="DD619" s="2377"/>
      <c r="DE619" s="2377"/>
      <c r="DF619" s="2377"/>
      <c r="DG619" s="2377"/>
      <c r="DH619" s="2377">
        <f t="shared" si="13"/>
        <v>0</v>
      </c>
      <c r="DI619" s="2377"/>
      <c r="DJ619" s="2377"/>
      <c r="DK619" s="2377"/>
      <c r="DL619" s="2377"/>
      <c r="DM619" s="2377">
        <f t="shared" si="14"/>
        <v>0</v>
      </c>
      <c r="DN619" s="2377"/>
      <c r="DO619" s="2377"/>
      <c r="DP619" s="2377"/>
      <c r="DQ619" s="2377"/>
      <c r="DR619" s="2377">
        <f t="shared" si="15"/>
        <v>0</v>
      </c>
      <c r="DS619" s="2377"/>
      <c r="DT619" s="2377"/>
      <c r="DU619" s="2377"/>
      <c r="DV619" s="2377"/>
      <c r="DX619" s="2014" t="str">
        <f t="shared" si="16"/>
        <v xml:space="preserve"> </v>
      </c>
      <c r="DY619" s="2186"/>
      <c r="DZ619" s="2186"/>
      <c r="EA619" s="2186"/>
      <c r="EB619" s="2015"/>
      <c r="EC619" s="2014">
        <f t="shared" si="17"/>
        <v>1423</v>
      </c>
      <c r="ED619" s="2186"/>
      <c r="EE619" s="2186"/>
      <c r="EF619" s="2186"/>
      <c r="EG619" s="2015"/>
      <c r="EH619" s="2014" t="str">
        <f t="shared" si="18"/>
        <v xml:space="preserve"> </v>
      </c>
      <c r="EI619" s="2186"/>
      <c r="EJ619" s="2186"/>
      <c r="EK619" s="2186"/>
      <c r="EL619" s="2015"/>
      <c r="EM619" s="2014" t="str">
        <f t="shared" si="19"/>
        <v xml:space="preserve"> </v>
      </c>
      <c r="EN619" s="2186"/>
      <c r="EO619" s="2186"/>
      <c r="EP619" s="2186"/>
      <c r="EQ619" s="2015"/>
      <c r="ER619" s="2014" t="str">
        <f t="shared" si="20"/>
        <v xml:space="preserve"> </v>
      </c>
      <c r="ES619" s="2186"/>
      <c r="ET619" s="2186"/>
      <c r="EU619" s="2186"/>
      <c r="EV619" s="2015"/>
      <c r="EW619" s="2014" t="str">
        <f t="shared" si="21"/>
        <v xml:space="preserve"> </v>
      </c>
      <c r="EX619" s="2186"/>
      <c r="EY619" s="2186"/>
      <c r="EZ619" s="2186"/>
      <c r="FA619" s="2015"/>
    </row>
    <row r="620" spans="1:157" s="7" customFormat="1" ht="12.75">
      <c r="A620" s="12"/>
      <c r="B620" s="12" t="s">
        <v>90</v>
      </c>
      <c r="C620" s="12"/>
      <c r="D620" s="12"/>
      <c r="E620" s="12"/>
      <c r="F620" s="12"/>
      <c r="G620" s="2028"/>
      <c r="H620" s="2028"/>
      <c r="I620" s="2028"/>
      <c r="J620" s="2028"/>
      <c r="K620" s="2028"/>
      <c r="L620" s="2028"/>
      <c r="M620" s="2028"/>
      <c r="N620" s="2028"/>
      <c r="O620" s="2028"/>
      <c r="P620" s="2028"/>
      <c r="Q620" s="2028"/>
      <c r="R620" s="2028"/>
      <c r="S620" s="12"/>
      <c r="T620" s="12"/>
      <c r="U620" s="12" t="s">
        <v>90</v>
      </c>
      <c r="V620" s="12"/>
      <c r="W620" s="12"/>
      <c r="X620" s="12"/>
      <c r="Y620" s="12"/>
      <c r="Z620" s="2028"/>
      <c r="AA620" s="2028"/>
      <c r="AB620" s="2028"/>
      <c r="AC620" s="2028"/>
      <c r="AD620" s="2028"/>
      <c r="AE620" s="2028"/>
      <c r="AF620" s="2028"/>
      <c r="AG620" s="2028"/>
      <c r="AH620" s="2028"/>
      <c r="AI620" s="2028"/>
      <c r="AJ620" s="2028"/>
      <c r="AK620" s="2028"/>
      <c r="AL620" s="12"/>
      <c r="AM620" s="39"/>
      <c r="AN620" s="39"/>
      <c r="AO620" s="39"/>
      <c r="AP620" s="39"/>
      <c r="AQ620" s="39"/>
      <c r="AR620" s="39"/>
      <c r="AS620" s="39"/>
      <c r="AT620" s="39"/>
      <c r="AU620" s="39"/>
      <c r="AV620" s="39"/>
      <c r="AW620" s="39"/>
      <c r="AX620" s="39"/>
      <c r="AY620" s="39"/>
      <c r="AZ620" s="58"/>
      <c r="BA620" s="58"/>
      <c r="BB620" s="58"/>
      <c r="BC620" s="58"/>
      <c r="BD620" s="58"/>
      <c r="BE620" s="2014">
        <f t="shared" si="0"/>
        <v>0</v>
      </c>
      <c r="BF620" s="2015"/>
      <c r="BG620" s="2008">
        <f t="shared" si="1"/>
        <v>0</v>
      </c>
      <c r="BH620" s="2010"/>
      <c r="BI620" s="2014">
        <f t="shared" si="2"/>
        <v>0</v>
      </c>
      <c r="BJ620" s="2015"/>
      <c r="BK620" s="2008">
        <f t="shared" si="3"/>
        <v>0</v>
      </c>
      <c r="BL620" s="2010"/>
      <c r="BM620" s="58"/>
      <c r="BN620" s="2005">
        <f t="shared" si="4"/>
        <v>0</v>
      </c>
      <c r="BO620" s="2006"/>
      <c r="BP620" s="2006"/>
      <c r="BQ620" s="2006"/>
      <c r="BR620" s="2007"/>
      <c r="BS620" s="2004">
        <f t="shared" si="5"/>
        <v>0</v>
      </c>
      <c r="BT620" s="2004"/>
      <c r="BU620" s="2004"/>
      <c r="BV620" s="2004"/>
      <c r="BW620" s="2004"/>
      <c r="BX620" s="2004">
        <f t="shared" si="6"/>
        <v>4</v>
      </c>
      <c r="BY620" s="2004"/>
      <c r="BZ620" s="2004"/>
      <c r="CA620" s="2004"/>
      <c r="CB620" s="2004"/>
      <c r="CC620" s="2004">
        <f t="shared" si="7"/>
        <v>0</v>
      </c>
      <c r="CD620" s="2004"/>
      <c r="CE620" s="2004"/>
      <c r="CF620" s="2004"/>
      <c r="CG620" s="2004"/>
      <c r="CH620" s="2004">
        <f t="shared" si="8"/>
        <v>0</v>
      </c>
      <c r="CI620" s="2004"/>
      <c r="CJ620" s="2004"/>
      <c r="CK620" s="2004"/>
      <c r="CL620" s="2004"/>
      <c r="CM620" s="2004">
        <f t="shared" si="9"/>
        <v>0</v>
      </c>
      <c r="CN620" s="2004"/>
      <c r="CO620" s="2004"/>
      <c r="CP620" s="2004"/>
      <c r="CQ620" s="2004"/>
      <c r="CR620" s="264"/>
      <c r="CS620" s="2377">
        <f t="shared" si="10"/>
        <v>0</v>
      </c>
      <c r="CT620" s="2377"/>
      <c r="CU620" s="2377"/>
      <c r="CV620" s="2377"/>
      <c r="CW620" s="2377"/>
      <c r="CX620" s="2377">
        <f t="shared" si="11"/>
        <v>0</v>
      </c>
      <c r="CY620" s="2377"/>
      <c r="CZ620" s="2377"/>
      <c r="DA620" s="2377"/>
      <c r="DB620" s="2377"/>
      <c r="DC620" s="2377">
        <f t="shared" si="12"/>
        <v>0</v>
      </c>
      <c r="DD620" s="2377"/>
      <c r="DE620" s="2377"/>
      <c r="DF620" s="2377"/>
      <c r="DG620" s="2377"/>
      <c r="DH620" s="2377">
        <f t="shared" si="13"/>
        <v>0</v>
      </c>
      <c r="DI620" s="2377"/>
      <c r="DJ620" s="2377"/>
      <c r="DK620" s="2377"/>
      <c r="DL620" s="2377"/>
      <c r="DM620" s="2377">
        <f t="shared" si="14"/>
        <v>0</v>
      </c>
      <c r="DN620" s="2377"/>
      <c r="DO620" s="2377"/>
      <c r="DP620" s="2377"/>
      <c r="DQ620" s="2377"/>
      <c r="DR620" s="2377">
        <f t="shared" si="15"/>
        <v>0</v>
      </c>
      <c r="DS620" s="2377"/>
      <c r="DT620" s="2377"/>
      <c r="DU620" s="2377"/>
      <c r="DV620" s="2377"/>
      <c r="DX620" s="2014" t="str">
        <f t="shared" si="16"/>
        <v xml:space="preserve"> </v>
      </c>
      <c r="DY620" s="2186"/>
      <c r="DZ620" s="2186"/>
      <c r="EA620" s="2186"/>
      <c r="EB620" s="2015"/>
      <c r="EC620" s="2014" t="str">
        <f t="shared" si="17"/>
        <v xml:space="preserve"> </v>
      </c>
      <c r="ED620" s="2186"/>
      <c r="EE620" s="2186"/>
      <c r="EF620" s="2186"/>
      <c r="EG620" s="2015"/>
      <c r="EH620" s="2014">
        <f t="shared" si="18"/>
        <v>1816</v>
      </c>
      <c r="EI620" s="2186"/>
      <c r="EJ620" s="2186"/>
      <c r="EK620" s="2186"/>
      <c r="EL620" s="2015"/>
      <c r="EM620" s="2014" t="str">
        <f t="shared" si="19"/>
        <v xml:space="preserve"> </v>
      </c>
      <c r="EN620" s="2186"/>
      <c r="EO620" s="2186"/>
      <c r="EP620" s="2186"/>
      <c r="EQ620" s="2015"/>
      <c r="ER620" s="2014" t="str">
        <f t="shared" si="20"/>
        <v xml:space="preserve"> </v>
      </c>
      <c r="ES620" s="2186"/>
      <c r="ET620" s="2186"/>
      <c r="EU620" s="2186"/>
      <c r="EV620" s="2015"/>
      <c r="EW620" s="2014" t="str">
        <f t="shared" si="21"/>
        <v xml:space="preserve"> </v>
      </c>
      <c r="EX620" s="2186"/>
      <c r="EY620" s="2186"/>
      <c r="EZ620" s="2186"/>
      <c r="FA620" s="2015"/>
    </row>
    <row r="621" spans="1:157" ht="12.75">
      <c r="B621" s="12" t="s">
        <v>617</v>
      </c>
      <c r="G621" s="2028"/>
      <c r="H621" s="2028"/>
      <c r="I621" s="2028"/>
      <c r="J621" s="2028"/>
      <c r="K621" s="2028"/>
      <c r="L621" s="2028"/>
      <c r="M621" s="2028"/>
      <c r="N621" s="2028"/>
      <c r="O621" s="2028"/>
      <c r="P621" s="2028"/>
      <c r="Q621" s="2028"/>
      <c r="R621" s="2028"/>
      <c r="U621" s="12" t="s">
        <v>617</v>
      </c>
      <c r="Z621" s="2027"/>
      <c r="AA621" s="2027"/>
      <c r="AB621" s="2027"/>
      <c r="AC621" s="2027"/>
      <c r="AD621" s="2027"/>
      <c r="AE621" s="2027"/>
      <c r="AF621" s="2027"/>
      <c r="AG621" s="2027"/>
      <c r="AH621" s="2027"/>
      <c r="AI621" s="2027"/>
      <c r="AJ621" s="2027"/>
      <c r="AK621" s="2027"/>
      <c r="AZ621" s="58"/>
      <c r="BA621" s="58"/>
      <c r="BB621" s="58"/>
      <c r="BC621" s="58"/>
      <c r="BD621" s="58"/>
      <c r="BE621" s="2014">
        <f t="shared" si="0"/>
        <v>0</v>
      </c>
      <c r="BF621" s="2015"/>
      <c r="BG621" s="2008">
        <f t="shared" si="1"/>
        <v>0</v>
      </c>
      <c r="BH621" s="2010"/>
      <c r="BI621" s="2014">
        <f t="shared" si="2"/>
        <v>0</v>
      </c>
      <c r="BJ621" s="2015"/>
      <c r="BK621" s="2008">
        <f t="shared" si="3"/>
        <v>0</v>
      </c>
      <c r="BL621" s="2010"/>
      <c r="BM621" s="58"/>
      <c r="BN621" s="2005">
        <f t="shared" si="4"/>
        <v>0</v>
      </c>
      <c r="BO621" s="2006"/>
      <c r="BP621" s="2006"/>
      <c r="BQ621" s="2006"/>
      <c r="BR621" s="2007"/>
      <c r="BS621" s="2004">
        <f t="shared" si="5"/>
        <v>0</v>
      </c>
      <c r="BT621" s="2004"/>
      <c r="BU621" s="2004"/>
      <c r="BV621" s="2004"/>
      <c r="BW621" s="2004"/>
      <c r="BX621" s="2004">
        <f t="shared" si="6"/>
        <v>0</v>
      </c>
      <c r="BY621" s="2004"/>
      <c r="BZ621" s="2004"/>
      <c r="CA621" s="2004"/>
      <c r="CB621" s="2004"/>
      <c r="CC621" s="2004">
        <f t="shared" si="7"/>
        <v>0</v>
      </c>
      <c r="CD621" s="2004"/>
      <c r="CE621" s="2004"/>
      <c r="CF621" s="2004"/>
      <c r="CG621" s="2004"/>
      <c r="CH621" s="2004">
        <f t="shared" si="8"/>
        <v>0</v>
      </c>
      <c r="CI621" s="2004"/>
      <c r="CJ621" s="2004"/>
      <c r="CK621" s="2004"/>
      <c r="CL621" s="2004"/>
      <c r="CM621" s="2004">
        <f t="shared" si="9"/>
        <v>0</v>
      </c>
      <c r="CN621" s="2004"/>
      <c r="CO621" s="2004"/>
      <c r="CP621" s="2004"/>
      <c r="CQ621" s="2004"/>
      <c r="CR621" s="264"/>
      <c r="CS621" s="2377">
        <f t="shared" si="10"/>
        <v>0</v>
      </c>
      <c r="CT621" s="2377"/>
      <c r="CU621" s="2377"/>
      <c r="CV621" s="2377"/>
      <c r="CW621" s="2377"/>
      <c r="CX621" s="2377">
        <f t="shared" si="11"/>
        <v>0</v>
      </c>
      <c r="CY621" s="2377"/>
      <c r="CZ621" s="2377"/>
      <c r="DA621" s="2377"/>
      <c r="DB621" s="2377"/>
      <c r="DC621" s="2377">
        <f t="shared" si="12"/>
        <v>0</v>
      </c>
      <c r="DD621" s="2377"/>
      <c r="DE621" s="2377"/>
      <c r="DF621" s="2377"/>
      <c r="DG621" s="2377"/>
      <c r="DH621" s="2377">
        <f t="shared" si="13"/>
        <v>0</v>
      </c>
      <c r="DI621" s="2377"/>
      <c r="DJ621" s="2377"/>
      <c r="DK621" s="2377"/>
      <c r="DL621" s="2377"/>
      <c r="DM621" s="2377">
        <f t="shared" si="14"/>
        <v>0</v>
      </c>
      <c r="DN621" s="2377"/>
      <c r="DO621" s="2377"/>
      <c r="DP621" s="2377"/>
      <c r="DQ621" s="2377"/>
      <c r="DR621" s="2377">
        <f t="shared" si="15"/>
        <v>0</v>
      </c>
      <c r="DS621" s="2377"/>
      <c r="DT621" s="2377"/>
      <c r="DU621" s="2377"/>
      <c r="DV621" s="2377"/>
      <c r="DX621" s="2014" t="str">
        <f t="shared" si="16"/>
        <v xml:space="preserve"> </v>
      </c>
      <c r="DY621" s="2186"/>
      <c r="DZ621" s="2186"/>
      <c r="EA621" s="2186"/>
      <c r="EB621" s="2015"/>
      <c r="EC621" s="2014" t="str">
        <f t="shared" si="17"/>
        <v xml:space="preserve"> </v>
      </c>
      <c r="ED621" s="2186"/>
      <c r="EE621" s="2186"/>
      <c r="EF621" s="2186"/>
      <c r="EG621" s="2015"/>
      <c r="EH621" s="2014" t="str">
        <f t="shared" si="18"/>
        <v xml:space="preserve"> </v>
      </c>
      <c r="EI621" s="2186"/>
      <c r="EJ621" s="2186"/>
      <c r="EK621" s="2186"/>
      <c r="EL621" s="2015"/>
      <c r="EM621" s="2014" t="str">
        <f t="shared" si="19"/>
        <v xml:space="preserve"> </v>
      </c>
      <c r="EN621" s="2186"/>
      <c r="EO621" s="2186"/>
      <c r="EP621" s="2186"/>
      <c r="EQ621" s="2015"/>
      <c r="ER621" s="2014" t="str">
        <f t="shared" si="20"/>
        <v xml:space="preserve"> </v>
      </c>
      <c r="ES621" s="2186"/>
      <c r="ET621" s="2186"/>
      <c r="EU621" s="2186"/>
      <c r="EV621" s="2015"/>
      <c r="EW621" s="2014" t="str">
        <f t="shared" si="21"/>
        <v xml:space="preserve"> </v>
      </c>
      <c r="EX621" s="2186"/>
      <c r="EY621" s="2186"/>
      <c r="EZ621" s="2186"/>
      <c r="FA621" s="2015"/>
    </row>
    <row r="622" spans="1:157" ht="12.75">
      <c r="B622" s="12" t="s">
        <v>17</v>
      </c>
      <c r="G622" s="2028"/>
      <c r="H622" s="2028"/>
      <c r="I622" s="2028"/>
      <c r="J622" s="2028"/>
      <c r="K622" s="2028"/>
      <c r="L622" s="2028"/>
      <c r="M622" s="2028"/>
      <c r="N622" s="2028"/>
      <c r="O622" s="2028"/>
      <c r="P622" s="2028"/>
      <c r="Q622" s="2028"/>
      <c r="R622" s="2028"/>
      <c r="U622" s="12" t="s">
        <v>17</v>
      </c>
      <c r="Z622" s="2027"/>
      <c r="AA622" s="2027"/>
      <c r="AB622" s="2027"/>
      <c r="AC622" s="2027"/>
      <c r="AD622" s="2027"/>
      <c r="AE622" s="2027"/>
      <c r="AF622" s="2027"/>
      <c r="AG622" s="2027"/>
      <c r="AH622" s="2027"/>
      <c r="AI622" s="2027"/>
      <c r="AJ622" s="2027"/>
      <c r="AK622" s="2027"/>
      <c r="AZ622" s="58"/>
      <c r="BA622" s="58"/>
      <c r="BB622" s="58"/>
      <c r="BC622" s="58"/>
      <c r="BD622" s="58"/>
      <c r="BE622" s="2014">
        <f t="shared" si="0"/>
        <v>0</v>
      </c>
      <c r="BF622" s="2015"/>
      <c r="BG622" s="2008">
        <f t="shared" si="1"/>
        <v>0</v>
      </c>
      <c r="BH622" s="2010"/>
      <c r="BI622" s="2014">
        <f t="shared" si="2"/>
        <v>0</v>
      </c>
      <c r="BJ622" s="2015"/>
      <c r="BK622" s="2008">
        <f t="shared" si="3"/>
        <v>0</v>
      </c>
      <c r="BL622" s="2010"/>
      <c r="BM622" s="58"/>
      <c r="BN622" s="2005">
        <f t="shared" si="4"/>
        <v>0</v>
      </c>
      <c r="BO622" s="2006"/>
      <c r="BP622" s="2006"/>
      <c r="BQ622" s="2006"/>
      <c r="BR622" s="2007"/>
      <c r="BS622" s="2004">
        <f t="shared" si="5"/>
        <v>0</v>
      </c>
      <c r="BT622" s="2004"/>
      <c r="BU622" s="2004"/>
      <c r="BV622" s="2004"/>
      <c r="BW622" s="2004"/>
      <c r="BX622" s="2004">
        <f t="shared" si="6"/>
        <v>0</v>
      </c>
      <c r="BY622" s="2004"/>
      <c r="BZ622" s="2004"/>
      <c r="CA622" s="2004"/>
      <c r="CB622" s="2004"/>
      <c r="CC622" s="2004">
        <f t="shared" si="7"/>
        <v>0</v>
      </c>
      <c r="CD622" s="2004"/>
      <c r="CE622" s="2004"/>
      <c r="CF622" s="2004"/>
      <c r="CG622" s="2004"/>
      <c r="CH622" s="2004">
        <f t="shared" si="8"/>
        <v>0</v>
      </c>
      <c r="CI622" s="2004"/>
      <c r="CJ622" s="2004"/>
      <c r="CK622" s="2004"/>
      <c r="CL622" s="2004"/>
      <c r="CM622" s="2004">
        <f t="shared" si="9"/>
        <v>0</v>
      </c>
      <c r="CN622" s="2004"/>
      <c r="CO622" s="2004"/>
      <c r="CP622" s="2004"/>
      <c r="CQ622" s="2004"/>
      <c r="CR622" s="264"/>
      <c r="CS622" s="2377">
        <f t="shared" si="10"/>
        <v>0</v>
      </c>
      <c r="CT622" s="2377"/>
      <c r="CU622" s="2377"/>
      <c r="CV622" s="2377"/>
      <c r="CW622" s="2377"/>
      <c r="CX622" s="2377">
        <f t="shared" si="11"/>
        <v>0</v>
      </c>
      <c r="CY622" s="2377"/>
      <c r="CZ622" s="2377"/>
      <c r="DA622" s="2377"/>
      <c r="DB622" s="2377"/>
      <c r="DC622" s="2377">
        <f t="shared" si="12"/>
        <v>0</v>
      </c>
      <c r="DD622" s="2377"/>
      <c r="DE622" s="2377"/>
      <c r="DF622" s="2377"/>
      <c r="DG622" s="2377"/>
      <c r="DH622" s="2377">
        <f t="shared" si="13"/>
        <v>0</v>
      </c>
      <c r="DI622" s="2377"/>
      <c r="DJ622" s="2377"/>
      <c r="DK622" s="2377"/>
      <c r="DL622" s="2377"/>
      <c r="DM622" s="2377">
        <f t="shared" si="14"/>
        <v>0</v>
      </c>
      <c r="DN622" s="2377"/>
      <c r="DO622" s="2377"/>
      <c r="DP622" s="2377"/>
      <c r="DQ622" s="2377"/>
      <c r="DR622" s="2377">
        <f t="shared" si="15"/>
        <v>0</v>
      </c>
      <c r="DS622" s="2377"/>
      <c r="DT622" s="2377"/>
      <c r="DU622" s="2377"/>
      <c r="DV622" s="2377"/>
      <c r="DX622" s="2014" t="str">
        <f t="shared" si="16"/>
        <v xml:space="preserve"> </v>
      </c>
      <c r="DY622" s="2186"/>
      <c r="DZ622" s="2186"/>
      <c r="EA622" s="2186"/>
      <c r="EB622" s="2015"/>
      <c r="EC622" s="2014" t="str">
        <f t="shared" si="17"/>
        <v xml:space="preserve"> </v>
      </c>
      <c r="ED622" s="2186"/>
      <c r="EE622" s="2186"/>
      <c r="EF622" s="2186"/>
      <c r="EG622" s="2015"/>
      <c r="EH622" s="2014" t="str">
        <f t="shared" si="18"/>
        <v xml:space="preserve"> </v>
      </c>
      <c r="EI622" s="2186"/>
      <c r="EJ622" s="2186"/>
      <c r="EK622" s="2186"/>
      <c r="EL622" s="2015"/>
      <c r="EM622" s="2014" t="str">
        <f t="shared" si="19"/>
        <v xml:space="preserve"> </v>
      </c>
      <c r="EN622" s="2186"/>
      <c r="EO622" s="2186"/>
      <c r="EP622" s="2186"/>
      <c r="EQ622" s="2015"/>
      <c r="ER622" s="2014" t="str">
        <f t="shared" si="20"/>
        <v xml:space="preserve"> </v>
      </c>
      <c r="ES622" s="2186"/>
      <c r="ET622" s="2186"/>
      <c r="EU622" s="2186"/>
      <c r="EV622" s="2015"/>
      <c r="EW622" s="2014" t="str">
        <f t="shared" si="21"/>
        <v xml:space="preserve"> </v>
      </c>
      <c r="EX622" s="2186"/>
      <c r="EY622" s="2186"/>
      <c r="EZ622" s="2186"/>
      <c r="FA622" s="2015"/>
    </row>
    <row r="623" spans="1:157" ht="12.75">
      <c r="B623" s="12" t="s">
        <v>327</v>
      </c>
      <c r="G623" s="2054"/>
      <c r="H623" s="2054"/>
      <c r="I623" s="2054"/>
      <c r="J623" s="2054"/>
      <c r="K623" s="2054"/>
      <c r="L623" s="2054"/>
      <c r="O623" s="137" t="s">
        <v>212</v>
      </c>
      <c r="P623" s="2025"/>
      <c r="Q623" s="2025"/>
      <c r="R623" s="2025"/>
      <c r="U623" s="12" t="s">
        <v>327</v>
      </c>
      <c r="Z623" s="2054"/>
      <c r="AA623" s="2054"/>
      <c r="AB623" s="2054"/>
      <c r="AC623" s="2054"/>
      <c r="AD623" s="2054"/>
      <c r="AE623" s="2054"/>
      <c r="AH623" s="137" t="s">
        <v>212</v>
      </c>
      <c r="AI623" s="2025"/>
      <c r="AJ623" s="2025"/>
      <c r="AK623" s="2025"/>
      <c r="AZ623" s="58"/>
      <c r="BA623" s="58"/>
      <c r="BB623" s="58"/>
      <c r="BC623" s="58"/>
      <c r="BD623" s="58"/>
      <c r="BE623" s="2014">
        <f t="shared" si="0"/>
        <v>0</v>
      </c>
      <c r="BF623" s="2015"/>
      <c r="BG623" s="2008">
        <f t="shared" si="1"/>
        <v>0</v>
      </c>
      <c r="BH623" s="2010"/>
      <c r="BI623" s="2014">
        <f t="shared" si="2"/>
        <v>0</v>
      </c>
      <c r="BJ623" s="2015"/>
      <c r="BK623" s="2008">
        <f t="shared" si="3"/>
        <v>0</v>
      </c>
      <c r="BL623" s="2010"/>
      <c r="BM623" s="58"/>
      <c r="BN623" s="2005">
        <f t="shared" si="4"/>
        <v>0</v>
      </c>
      <c r="BO623" s="2006"/>
      <c r="BP623" s="2006"/>
      <c r="BQ623" s="2006"/>
      <c r="BR623" s="2007"/>
      <c r="BS623" s="2004">
        <f t="shared" si="5"/>
        <v>0</v>
      </c>
      <c r="BT623" s="2004"/>
      <c r="BU623" s="2004"/>
      <c r="BV623" s="2004"/>
      <c r="BW623" s="2004"/>
      <c r="BX623" s="2004">
        <f t="shared" si="6"/>
        <v>0</v>
      </c>
      <c r="BY623" s="2004"/>
      <c r="BZ623" s="2004"/>
      <c r="CA623" s="2004"/>
      <c r="CB623" s="2004"/>
      <c r="CC623" s="2004">
        <f t="shared" si="7"/>
        <v>0</v>
      </c>
      <c r="CD623" s="2004"/>
      <c r="CE623" s="2004"/>
      <c r="CF623" s="2004"/>
      <c r="CG623" s="2004"/>
      <c r="CH623" s="2004">
        <f t="shared" si="8"/>
        <v>0</v>
      </c>
      <c r="CI623" s="2004"/>
      <c r="CJ623" s="2004"/>
      <c r="CK623" s="2004"/>
      <c r="CL623" s="2004"/>
      <c r="CM623" s="2004">
        <f t="shared" si="9"/>
        <v>0</v>
      </c>
      <c r="CN623" s="2004"/>
      <c r="CO623" s="2004"/>
      <c r="CP623" s="2004"/>
      <c r="CQ623" s="2004"/>
      <c r="CR623" s="264"/>
      <c r="CS623" s="2377">
        <f t="shared" si="10"/>
        <v>0</v>
      </c>
      <c r="CT623" s="2377"/>
      <c r="CU623" s="2377"/>
      <c r="CV623" s="2377"/>
      <c r="CW623" s="2377"/>
      <c r="CX623" s="2377">
        <f t="shared" si="11"/>
        <v>0</v>
      </c>
      <c r="CY623" s="2377"/>
      <c r="CZ623" s="2377"/>
      <c r="DA623" s="2377"/>
      <c r="DB623" s="2377"/>
      <c r="DC623" s="2377">
        <f t="shared" si="12"/>
        <v>0</v>
      </c>
      <c r="DD623" s="2377"/>
      <c r="DE623" s="2377"/>
      <c r="DF623" s="2377"/>
      <c r="DG623" s="2377"/>
      <c r="DH623" s="2377">
        <f t="shared" si="13"/>
        <v>0</v>
      </c>
      <c r="DI623" s="2377"/>
      <c r="DJ623" s="2377"/>
      <c r="DK623" s="2377"/>
      <c r="DL623" s="2377"/>
      <c r="DM623" s="2377">
        <f t="shared" si="14"/>
        <v>0</v>
      </c>
      <c r="DN623" s="2377"/>
      <c r="DO623" s="2377"/>
      <c r="DP623" s="2377"/>
      <c r="DQ623" s="2377"/>
      <c r="DR623" s="2377">
        <f t="shared" si="15"/>
        <v>0</v>
      </c>
      <c r="DS623" s="2377"/>
      <c r="DT623" s="2377"/>
      <c r="DU623" s="2377"/>
      <c r="DV623" s="2377"/>
      <c r="DX623" s="2014" t="str">
        <f t="shared" si="16"/>
        <v xml:space="preserve"> </v>
      </c>
      <c r="DY623" s="2186"/>
      <c r="DZ623" s="2186"/>
      <c r="EA623" s="2186"/>
      <c r="EB623" s="2015"/>
      <c r="EC623" s="2014" t="str">
        <f t="shared" si="17"/>
        <v xml:space="preserve"> </v>
      </c>
      <c r="ED623" s="2186"/>
      <c r="EE623" s="2186"/>
      <c r="EF623" s="2186"/>
      <c r="EG623" s="2015"/>
      <c r="EH623" s="2014" t="str">
        <f t="shared" si="18"/>
        <v xml:space="preserve"> </v>
      </c>
      <c r="EI623" s="2186"/>
      <c r="EJ623" s="2186"/>
      <c r="EK623" s="2186"/>
      <c r="EL623" s="2015"/>
      <c r="EM623" s="2014" t="str">
        <f t="shared" si="19"/>
        <v xml:space="preserve"> </v>
      </c>
      <c r="EN623" s="2186"/>
      <c r="EO623" s="2186"/>
      <c r="EP623" s="2186"/>
      <c r="EQ623" s="2015"/>
      <c r="ER623" s="2014" t="str">
        <f t="shared" si="20"/>
        <v xml:space="preserve"> </v>
      </c>
      <c r="ES623" s="2186"/>
      <c r="ET623" s="2186"/>
      <c r="EU623" s="2186"/>
      <c r="EV623" s="2015"/>
      <c r="EW623" s="2014" t="str">
        <f t="shared" si="21"/>
        <v xml:space="preserve"> </v>
      </c>
      <c r="EX623" s="2186"/>
      <c r="EY623" s="2186"/>
      <c r="EZ623" s="2186"/>
      <c r="FA623" s="2015"/>
    </row>
    <row r="624" spans="1:157" ht="12.75">
      <c r="B624" s="12" t="s">
        <v>18</v>
      </c>
      <c r="H624" s="2028"/>
      <c r="I624" s="2028"/>
      <c r="J624" s="2028"/>
      <c r="K624" s="2028"/>
      <c r="L624" s="2028"/>
      <c r="M624" s="2028"/>
      <c r="N624" s="2028"/>
      <c r="O624" s="2028"/>
      <c r="P624" s="2028"/>
      <c r="Q624" s="2028"/>
      <c r="R624" s="2028"/>
      <c r="U624" s="12" t="s">
        <v>18</v>
      </c>
      <c r="AA624" s="2028"/>
      <c r="AB624" s="2028"/>
      <c r="AC624" s="2028"/>
      <c r="AD624" s="2028"/>
      <c r="AE624" s="2028"/>
      <c r="AF624" s="2028"/>
      <c r="AG624" s="2028"/>
      <c r="AH624" s="2028"/>
      <c r="AI624" s="2028"/>
      <c r="AJ624" s="2028"/>
      <c r="AK624" s="2028"/>
      <c r="AZ624" s="58"/>
      <c r="BA624" s="58"/>
      <c r="BB624" s="58"/>
      <c r="BC624" s="58"/>
      <c r="BD624" s="58"/>
      <c r="BE624" s="2014">
        <f t="shared" si="0"/>
        <v>0</v>
      </c>
      <c r="BF624" s="2015"/>
      <c r="BG624" s="2008">
        <f t="shared" si="1"/>
        <v>0</v>
      </c>
      <c r="BH624" s="2010"/>
      <c r="BI624" s="2014">
        <f t="shared" si="2"/>
        <v>0</v>
      </c>
      <c r="BJ624" s="2015"/>
      <c r="BK624" s="2008">
        <f t="shared" si="3"/>
        <v>0</v>
      </c>
      <c r="BL624" s="2010"/>
      <c r="BM624" s="58"/>
      <c r="BN624" s="2005">
        <f t="shared" si="4"/>
        <v>0</v>
      </c>
      <c r="BO624" s="2006"/>
      <c r="BP624" s="2006"/>
      <c r="BQ624" s="2006"/>
      <c r="BR624" s="2007"/>
      <c r="BS624" s="2004">
        <f t="shared" si="5"/>
        <v>0</v>
      </c>
      <c r="BT624" s="2004"/>
      <c r="BU624" s="2004"/>
      <c r="BV624" s="2004"/>
      <c r="BW624" s="2004"/>
      <c r="BX624" s="2004">
        <f t="shared" si="6"/>
        <v>0</v>
      </c>
      <c r="BY624" s="2004"/>
      <c r="BZ624" s="2004"/>
      <c r="CA624" s="2004"/>
      <c r="CB624" s="2004"/>
      <c r="CC624" s="2004">
        <f t="shared" si="7"/>
        <v>0</v>
      </c>
      <c r="CD624" s="2004"/>
      <c r="CE624" s="2004"/>
      <c r="CF624" s="2004"/>
      <c r="CG624" s="2004"/>
      <c r="CH624" s="2004">
        <f t="shared" si="8"/>
        <v>0</v>
      </c>
      <c r="CI624" s="2004"/>
      <c r="CJ624" s="2004"/>
      <c r="CK624" s="2004"/>
      <c r="CL624" s="2004"/>
      <c r="CM624" s="2004">
        <f t="shared" si="9"/>
        <v>0</v>
      </c>
      <c r="CN624" s="2004"/>
      <c r="CO624" s="2004"/>
      <c r="CP624" s="2004"/>
      <c r="CQ624" s="2004"/>
      <c r="CR624" s="264"/>
      <c r="CS624" s="2377">
        <f t="shared" si="10"/>
        <v>0</v>
      </c>
      <c r="CT624" s="2377"/>
      <c r="CU624" s="2377"/>
      <c r="CV624" s="2377"/>
      <c r="CW624" s="2377"/>
      <c r="CX624" s="2377">
        <f t="shared" si="11"/>
        <v>0</v>
      </c>
      <c r="CY624" s="2377"/>
      <c r="CZ624" s="2377"/>
      <c r="DA624" s="2377"/>
      <c r="DB624" s="2377"/>
      <c r="DC624" s="2377">
        <f t="shared" si="12"/>
        <v>0</v>
      </c>
      <c r="DD624" s="2377"/>
      <c r="DE624" s="2377"/>
      <c r="DF624" s="2377"/>
      <c r="DG624" s="2377"/>
      <c r="DH624" s="2377">
        <f t="shared" si="13"/>
        <v>0</v>
      </c>
      <c r="DI624" s="2377"/>
      <c r="DJ624" s="2377"/>
      <c r="DK624" s="2377"/>
      <c r="DL624" s="2377"/>
      <c r="DM624" s="2377">
        <f t="shared" si="14"/>
        <v>0</v>
      </c>
      <c r="DN624" s="2377"/>
      <c r="DO624" s="2377"/>
      <c r="DP624" s="2377"/>
      <c r="DQ624" s="2377"/>
      <c r="DR624" s="2377">
        <f t="shared" si="15"/>
        <v>0</v>
      </c>
      <c r="DS624" s="2377"/>
      <c r="DT624" s="2377"/>
      <c r="DU624" s="2377"/>
      <c r="DV624" s="2377"/>
      <c r="DX624" s="2014" t="str">
        <f t="shared" si="16"/>
        <v xml:space="preserve"> </v>
      </c>
      <c r="DY624" s="2186"/>
      <c r="DZ624" s="2186"/>
      <c r="EA624" s="2186"/>
      <c r="EB624" s="2015"/>
      <c r="EC624" s="2014" t="str">
        <f t="shared" si="17"/>
        <v xml:space="preserve"> </v>
      </c>
      <c r="ED624" s="2186"/>
      <c r="EE624" s="2186"/>
      <c r="EF624" s="2186"/>
      <c r="EG624" s="2015"/>
      <c r="EH624" s="2014" t="str">
        <f t="shared" si="18"/>
        <v xml:space="preserve"> </v>
      </c>
      <c r="EI624" s="2186"/>
      <c r="EJ624" s="2186"/>
      <c r="EK624" s="2186"/>
      <c r="EL624" s="2015"/>
      <c r="EM624" s="2014" t="str">
        <f t="shared" si="19"/>
        <v xml:space="preserve"> </v>
      </c>
      <c r="EN624" s="2186"/>
      <c r="EO624" s="2186"/>
      <c r="EP624" s="2186"/>
      <c r="EQ624" s="2015"/>
      <c r="ER624" s="2014" t="str">
        <f t="shared" si="20"/>
        <v xml:space="preserve"> </v>
      </c>
      <c r="ES624" s="2186"/>
      <c r="ET624" s="2186"/>
      <c r="EU624" s="2186"/>
      <c r="EV624" s="2015"/>
      <c r="EW624" s="2014" t="str">
        <f t="shared" si="21"/>
        <v xml:space="preserve"> </v>
      </c>
      <c r="EX624" s="2186"/>
      <c r="EY624" s="2186"/>
      <c r="EZ624" s="2186"/>
      <c r="FA624" s="2015"/>
    </row>
    <row r="625" spans="1:157" ht="12.75">
      <c r="B625" s="12" t="s">
        <v>20</v>
      </c>
      <c r="N625" s="2051" t="s">
        <v>708</v>
      </c>
      <c r="O625" s="2051"/>
      <c r="U625" s="12" t="s">
        <v>20</v>
      </c>
      <c r="AG625" s="2051" t="s">
        <v>708</v>
      </c>
      <c r="AH625" s="2051"/>
      <c r="AZ625" s="58"/>
      <c r="BA625" s="58"/>
      <c r="BB625" s="58"/>
      <c r="BC625" s="58"/>
      <c r="BD625" s="58"/>
      <c r="BE625" s="2014">
        <f t="shared" si="0"/>
        <v>0</v>
      </c>
      <c r="BF625" s="2015"/>
      <c r="BG625" s="2008">
        <f t="shared" si="1"/>
        <v>0</v>
      </c>
      <c r="BH625" s="2010"/>
      <c r="BI625" s="2014">
        <f t="shared" si="2"/>
        <v>0</v>
      </c>
      <c r="BJ625" s="2015"/>
      <c r="BK625" s="2008">
        <f t="shared" si="3"/>
        <v>0</v>
      </c>
      <c r="BL625" s="2010"/>
      <c r="BM625" s="58"/>
      <c r="BN625" s="2005">
        <f t="shared" si="4"/>
        <v>0</v>
      </c>
      <c r="BO625" s="2006"/>
      <c r="BP625" s="2006"/>
      <c r="BQ625" s="2006"/>
      <c r="BR625" s="2007"/>
      <c r="BS625" s="2004">
        <f t="shared" si="5"/>
        <v>0</v>
      </c>
      <c r="BT625" s="2004"/>
      <c r="BU625" s="2004"/>
      <c r="BV625" s="2004"/>
      <c r="BW625" s="2004"/>
      <c r="BX625" s="2004">
        <f t="shared" si="6"/>
        <v>0</v>
      </c>
      <c r="BY625" s="2004"/>
      <c r="BZ625" s="2004"/>
      <c r="CA625" s="2004"/>
      <c r="CB625" s="2004"/>
      <c r="CC625" s="2004">
        <f t="shared" si="7"/>
        <v>0</v>
      </c>
      <c r="CD625" s="2004"/>
      <c r="CE625" s="2004"/>
      <c r="CF625" s="2004"/>
      <c r="CG625" s="2004"/>
      <c r="CH625" s="2004">
        <f t="shared" si="8"/>
        <v>0</v>
      </c>
      <c r="CI625" s="2004"/>
      <c r="CJ625" s="2004"/>
      <c r="CK625" s="2004"/>
      <c r="CL625" s="2004"/>
      <c r="CM625" s="2004">
        <f t="shared" si="9"/>
        <v>0</v>
      </c>
      <c r="CN625" s="2004"/>
      <c r="CO625" s="2004"/>
      <c r="CP625" s="2004"/>
      <c r="CQ625" s="2004"/>
      <c r="CR625" s="264"/>
      <c r="CS625" s="2377">
        <f t="shared" si="10"/>
        <v>0</v>
      </c>
      <c r="CT625" s="2377"/>
      <c r="CU625" s="2377"/>
      <c r="CV625" s="2377"/>
      <c r="CW625" s="2377"/>
      <c r="CX625" s="2377">
        <f t="shared" si="11"/>
        <v>0</v>
      </c>
      <c r="CY625" s="2377"/>
      <c r="CZ625" s="2377"/>
      <c r="DA625" s="2377"/>
      <c r="DB625" s="2377"/>
      <c r="DC625" s="2377">
        <f t="shared" si="12"/>
        <v>0</v>
      </c>
      <c r="DD625" s="2377"/>
      <c r="DE625" s="2377"/>
      <c r="DF625" s="2377"/>
      <c r="DG625" s="2377"/>
      <c r="DH625" s="2377">
        <f t="shared" si="13"/>
        <v>0</v>
      </c>
      <c r="DI625" s="2377"/>
      <c r="DJ625" s="2377"/>
      <c r="DK625" s="2377"/>
      <c r="DL625" s="2377"/>
      <c r="DM625" s="2377">
        <f t="shared" si="14"/>
        <v>0</v>
      </c>
      <c r="DN625" s="2377"/>
      <c r="DO625" s="2377"/>
      <c r="DP625" s="2377"/>
      <c r="DQ625" s="2377"/>
      <c r="DR625" s="2377">
        <f t="shared" si="15"/>
        <v>0</v>
      </c>
      <c r="DS625" s="2377"/>
      <c r="DT625" s="2377"/>
      <c r="DU625" s="2377"/>
      <c r="DV625" s="2377"/>
      <c r="DX625" s="2014" t="str">
        <f t="shared" si="16"/>
        <v xml:space="preserve"> </v>
      </c>
      <c r="DY625" s="2186"/>
      <c r="DZ625" s="2186"/>
      <c r="EA625" s="2186"/>
      <c r="EB625" s="2015"/>
      <c r="EC625" s="2014" t="str">
        <f t="shared" si="17"/>
        <v xml:space="preserve"> </v>
      </c>
      <c r="ED625" s="2186"/>
      <c r="EE625" s="2186"/>
      <c r="EF625" s="2186"/>
      <c r="EG625" s="2015"/>
      <c r="EH625" s="2014" t="str">
        <f t="shared" si="18"/>
        <v xml:space="preserve"> </v>
      </c>
      <c r="EI625" s="2186"/>
      <c r="EJ625" s="2186"/>
      <c r="EK625" s="2186"/>
      <c r="EL625" s="2015"/>
      <c r="EM625" s="2014" t="str">
        <f t="shared" si="19"/>
        <v xml:space="preserve"> </v>
      </c>
      <c r="EN625" s="2186"/>
      <c r="EO625" s="2186"/>
      <c r="EP625" s="2186"/>
      <c r="EQ625" s="2015"/>
      <c r="ER625" s="2014" t="str">
        <f t="shared" si="20"/>
        <v xml:space="preserve"> </v>
      </c>
      <c r="ES625" s="2186"/>
      <c r="ET625" s="2186"/>
      <c r="EU625" s="2186"/>
      <c r="EV625" s="2015"/>
      <c r="EW625" s="2014" t="str">
        <f t="shared" si="21"/>
        <v xml:space="preserve"> </v>
      </c>
      <c r="EX625" s="2186"/>
      <c r="EY625" s="2186"/>
      <c r="EZ625" s="2186"/>
      <c r="FA625" s="2015"/>
    </row>
    <row r="626" spans="1:157" ht="12.75">
      <c r="AZ626" s="58"/>
      <c r="BA626" s="58"/>
      <c r="BB626" s="58"/>
      <c r="BC626" s="58"/>
      <c r="BD626" s="58"/>
      <c r="BE626" s="2014">
        <f t="shared" si="0"/>
        <v>0</v>
      </c>
      <c r="BF626" s="2015"/>
      <c r="BG626" s="2008">
        <f t="shared" si="1"/>
        <v>0</v>
      </c>
      <c r="BH626" s="2010"/>
      <c r="BI626" s="2014">
        <f t="shared" si="2"/>
        <v>0</v>
      </c>
      <c r="BJ626" s="2015"/>
      <c r="BK626" s="2008">
        <f t="shared" si="3"/>
        <v>0</v>
      </c>
      <c r="BL626" s="2010"/>
      <c r="BM626" s="58"/>
      <c r="BN626" s="2005">
        <f t="shared" si="4"/>
        <v>0</v>
      </c>
      <c r="BO626" s="2006"/>
      <c r="BP626" s="2006"/>
      <c r="BQ626" s="2006"/>
      <c r="BR626" s="2007"/>
      <c r="BS626" s="2004">
        <f t="shared" si="5"/>
        <v>0</v>
      </c>
      <c r="BT626" s="2004"/>
      <c r="BU626" s="2004"/>
      <c r="BV626" s="2004"/>
      <c r="BW626" s="2004"/>
      <c r="BX626" s="2004">
        <f t="shared" si="6"/>
        <v>0</v>
      </c>
      <c r="BY626" s="2004"/>
      <c r="BZ626" s="2004"/>
      <c r="CA626" s="2004"/>
      <c r="CB626" s="2004"/>
      <c r="CC626" s="2004">
        <f t="shared" si="7"/>
        <v>0</v>
      </c>
      <c r="CD626" s="2004"/>
      <c r="CE626" s="2004"/>
      <c r="CF626" s="2004"/>
      <c r="CG626" s="2004"/>
      <c r="CH626" s="2004">
        <f t="shared" si="8"/>
        <v>0</v>
      </c>
      <c r="CI626" s="2004"/>
      <c r="CJ626" s="2004"/>
      <c r="CK626" s="2004"/>
      <c r="CL626" s="2004"/>
      <c r="CM626" s="2004">
        <f t="shared" si="9"/>
        <v>0</v>
      </c>
      <c r="CN626" s="2004"/>
      <c r="CO626" s="2004"/>
      <c r="CP626" s="2004"/>
      <c r="CQ626" s="2004"/>
      <c r="CR626" s="264"/>
      <c r="CS626" s="2377">
        <f t="shared" si="10"/>
        <v>0</v>
      </c>
      <c r="CT626" s="2377"/>
      <c r="CU626" s="2377"/>
      <c r="CV626" s="2377"/>
      <c r="CW626" s="2377"/>
      <c r="CX626" s="2377">
        <f t="shared" si="11"/>
        <v>0</v>
      </c>
      <c r="CY626" s="2377"/>
      <c r="CZ626" s="2377"/>
      <c r="DA626" s="2377"/>
      <c r="DB626" s="2377"/>
      <c r="DC626" s="2377">
        <f t="shared" si="12"/>
        <v>0</v>
      </c>
      <c r="DD626" s="2377"/>
      <c r="DE626" s="2377"/>
      <c r="DF626" s="2377"/>
      <c r="DG626" s="2377"/>
      <c r="DH626" s="2377">
        <f t="shared" si="13"/>
        <v>0</v>
      </c>
      <c r="DI626" s="2377"/>
      <c r="DJ626" s="2377"/>
      <c r="DK626" s="2377"/>
      <c r="DL626" s="2377"/>
      <c r="DM626" s="2377">
        <f t="shared" si="14"/>
        <v>0</v>
      </c>
      <c r="DN626" s="2377"/>
      <c r="DO626" s="2377"/>
      <c r="DP626" s="2377"/>
      <c r="DQ626" s="2377"/>
      <c r="DR626" s="2377">
        <f t="shared" si="15"/>
        <v>0</v>
      </c>
      <c r="DS626" s="2377"/>
      <c r="DT626" s="2377"/>
      <c r="DU626" s="2377"/>
      <c r="DV626" s="2377"/>
      <c r="DX626" s="2014" t="str">
        <f t="shared" si="16"/>
        <v xml:space="preserve"> </v>
      </c>
      <c r="DY626" s="2186"/>
      <c r="DZ626" s="2186"/>
      <c r="EA626" s="2186"/>
      <c r="EB626" s="2015"/>
      <c r="EC626" s="2014" t="str">
        <f t="shared" si="17"/>
        <v xml:space="preserve"> </v>
      </c>
      <c r="ED626" s="2186"/>
      <c r="EE626" s="2186"/>
      <c r="EF626" s="2186"/>
      <c r="EG626" s="2015"/>
      <c r="EH626" s="2014" t="str">
        <f t="shared" si="18"/>
        <v xml:space="preserve"> </v>
      </c>
      <c r="EI626" s="2186"/>
      <c r="EJ626" s="2186"/>
      <c r="EK626" s="2186"/>
      <c r="EL626" s="2015"/>
      <c r="EM626" s="2014" t="str">
        <f t="shared" si="19"/>
        <v xml:space="preserve"> </v>
      </c>
      <c r="EN626" s="2186"/>
      <c r="EO626" s="2186"/>
      <c r="EP626" s="2186"/>
      <c r="EQ626" s="2015"/>
      <c r="ER626" s="2014" t="str">
        <f t="shared" si="20"/>
        <v xml:space="preserve"> </v>
      </c>
      <c r="ES626" s="2186"/>
      <c r="ET626" s="2186"/>
      <c r="EU626" s="2186"/>
      <c r="EV626" s="2015"/>
      <c r="EW626" s="2014" t="str">
        <f t="shared" si="21"/>
        <v xml:space="preserve"> </v>
      </c>
      <c r="EX626" s="2186"/>
      <c r="EY626" s="2186"/>
      <c r="EZ626" s="2186"/>
      <c r="FA626" s="2015"/>
    </row>
    <row r="627" spans="1:157" ht="12.75" customHeight="1">
      <c r="A627" s="1862" t="s">
        <v>579</v>
      </c>
      <c r="B627" s="1862"/>
      <c r="C627" s="1862"/>
      <c r="D627" s="1862"/>
      <c r="E627" s="1862"/>
      <c r="F627" s="1862"/>
      <c r="G627" s="1862"/>
      <c r="H627" s="1862"/>
      <c r="I627" s="1862"/>
      <c r="J627" s="1862"/>
      <c r="K627" s="1862"/>
      <c r="L627" s="1862"/>
      <c r="M627" s="1862"/>
      <c r="N627" s="1862"/>
      <c r="O627" s="1862"/>
      <c r="P627" s="1862"/>
      <c r="Q627" s="1862"/>
      <c r="R627" s="1862"/>
      <c r="S627" s="1862"/>
      <c r="T627" s="1862"/>
      <c r="U627" s="1862"/>
      <c r="V627" s="1862"/>
      <c r="W627" s="1862"/>
      <c r="X627" s="1862"/>
      <c r="Y627" s="1862"/>
      <c r="Z627" s="1862"/>
      <c r="AA627" s="1862"/>
      <c r="AB627" s="1862"/>
      <c r="AC627" s="1862"/>
      <c r="AD627" s="1862"/>
      <c r="AE627" s="1862"/>
      <c r="AF627" s="1862"/>
      <c r="AG627" s="1862"/>
      <c r="AH627" s="1862"/>
      <c r="AI627" s="1862"/>
      <c r="AJ627" s="1862"/>
      <c r="AK627" s="1862"/>
      <c r="AL627" s="1862"/>
      <c r="AM627" s="1862"/>
      <c r="AN627" s="1862"/>
      <c r="AO627" s="1862"/>
      <c r="AP627" s="1862"/>
      <c r="AQ627" s="1862"/>
      <c r="AR627" s="1862"/>
      <c r="AS627" s="1862"/>
      <c r="AT627" s="1573"/>
      <c r="AU627" s="1573"/>
      <c r="AV627" s="1573"/>
      <c r="AW627" s="1573"/>
      <c r="AX627" s="1573"/>
      <c r="AY627" s="1573"/>
      <c r="AZ627" s="58"/>
      <c r="BA627" s="58"/>
      <c r="BB627" s="58"/>
      <c r="BC627" s="58"/>
      <c r="BD627" s="58"/>
      <c r="BE627" s="2014">
        <f t="shared" si="0"/>
        <v>0</v>
      </c>
      <c r="BF627" s="2015"/>
      <c r="BG627" s="2008">
        <f t="shared" si="1"/>
        <v>0</v>
      </c>
      <c r="BH627" s="2010"/>
      <c r="BI627" s="2014">
        <f t="shared" si="2"/>
        <v>0</v>
      </c>
      <c r="BJ627" s="2015"/>
      <c r="BK627" s="2008">
        <f t="shared" si="3"/>
        <v>0</v>
      </c>
      <c r="BL627" s="2010"/>
      <c r="BM627" s="58"/>
      <c r="BN627" s="2005">
        <f t="shared" si="4"/>
        <v>0</v>
      </c>
      <c r="BO627" s="2006"/>
      <c r="BP627" s="2006"/>
      <c r="BQ627" s="2006"/>
      <c r="BR627" s="2007"/>
      <c r="BS627" s="2004">
        <f t="shared" si="5"/>
        <v>0</v>
      </c>
      <c r="BT627" s="2004"/>
      <c r="BU627" s="2004"/>
      <c r="BV627" s="2004"/>
      <c r="BW627" s="2004"/>
      <c r="BX627" s="2004">
        <f t="shared" si="6"/>
        <v>0</v>
      </c>
      <c r="BY627" s="2004"/>
      <c r="BZ627" s="2004"/>
      <c r="CA627" s="2004"/>
      <c r="CB627" s="2004"/>
      <c r="CC627" s="2004">
        <f t="shared" si="7"/>
        <v>0</v>
      </c>
      <c r="CD627" s="2004"/>
      <c r="CE627" s="2004"/>
      <c r="CF627" s="2004"/>
      <c r="CG627" s="2004"/>
      <c r="CH627" s="2004">
        <f t="shared" si="8"/>
        <v>0</v>
      </c>
      <c r="CI627" s="2004"/>
      <c r="CJ627" s="2004"/>
      <c r="CK627" s="2004"/>
      <c r="CL627" s="2004"/>
      <c r="CM627" s="2004">
        <f t="shared" si="9"/>
        <v>0</v>
      </c>
      <c r="CN627" s="2004"/>
      <c r="CO627" s="2004"/>
      <c r="CP627" s="2004"/>
      <c r="CQ627" s="2004"/>
      <c r="CR627" s="264"/>
      <c r="CS627" s="2377">
        <f t="shared" si="10"/>
        <v>0</v>
      </c>
      <c r="CT627" s="2377"/>
      <c r="CU627" s="2377"/>
      <c r="CV627" s="2377"/>
      <c r="CW627" s="2377"/>
      <c r="CX627" s="2377">
        <f t="shared" si="11"/>
        <v>0</v>
      </c>
      <c r="CY627" s="2377"/>
      <c r="CZ627" s="2377"/>
      <c r="DA627" s="2377"/>
      <c r="DB627" s="2377"/>
      <c r="DC627" s="2377">
        <f t="shared" si="12"/>
        <v>0</v>
      </c>
      <c r="DD627" s="2377"/>
      <c r="DE627" s="2377"/>
      <c r="DF627" s="2377"/>
      <c r="DG627" s="2377"/>
      <c r="DH627" s="2377">
        <f t="shared" si="13"/>
        <v>0</v>
      </c>
      <c r="DI627" s="2377"/>
      <c r="DJ627" s="2377"/>
      <c r="DK627" s="2377"/>
      <c r="DL627" s="2377"/>
      <c r="DM627" s="2377">
        <f t="shared" si="14"/>
        <v>0</v>
      </c>
      <c r="DN627" s="2377"/>
      <c r="DO627" s="2377"/>
      <c r="DP627" s="2377"/>
      <c r="DQ627" s="2377"/>
      <c r="DR627" s="2377">
        <f t="shared" si="15"/>
        <v>0</v>
      </c>
      <c r="DS627" s="2377"/>
      <c r="DT627" s="2377"/>
      <c r="DU627" s="2377"/>
      <c r="DV627" s="2377"/>
      <c r="DX627" s="2014" t="str">
        <f t="shared" si="16"/>
        <v xml:space="preserve"> </v>
      </c>
      <c r="DY627" s="2186"/>
      <c r="DZ627" s="2186"/>
      <c r="EA627" s="2186"/>
      <c r="EB627" s="2015"/>
      <c r="EC627" s="2014" t="str">
        <f t="shared" si="17"/>
        <v xml:space="preserve"> </v>
      </c>
      <c r="ED627" s="2186"/>
      <c r="EE627" s="2186"/>
      <c r="EF627" s="2186"/>
      <c r="EG627" s="2015"/>
      <c r="EH627" s="2014" t="str">
        <f t="shared" si="18"/>
        <v xml:space="preserve"> </v>
      </c>
      <c r="EI627" s="2186"/>
      <c r="EJ627" s="2186"/>
      <c r="EK627" s="2186"/>
      <c r="EL627" s="2015"/>
      <c r="EM627" s="2014" t="str">
        <f t="shared" si="19"/>
        <v xml:space="preserve"> </v>
      </c>
      <c r="EN627" s="2186"/>
      <c r="EO627" s="2186"/>
      <c r="EP627" s="2186"/>
      <c r="EQ627" s="2015"/>
      <c r="ER627" s="2014" t="str">
        <f t="shared" si="20"/>
        <v xml:space="preserve"> </v>
      </c>
      <c r="ES627" s="2186"/>
      <c r="ET627" s="2186"/>
      <c r="EU627" s="2186"/>
      <c r="EV627" s="2015"/>
      <c r="EW627" s="2014" t="str">
        <f t="shared" si="21"/>
        <v xml:space="preserve"> </v>
      </c>
      <c r="EX627" s="2186"/>
      <c r="EY627" s="2186"/>
      <c r="EZ627" s="2186"/>
      <c r="FA627" s="2015"/>
    </row>
    <row r="628" spans="1:157" ht="13.15">
      <c r="A628" s="1862"/>
      <c r="B628" s="1862"/>
      <c r="C628" s="1862"/>
      <c r="D628" s="1862"/>
      <c r="E628" s="1862"/>
      <c r="F628" s="1862"/>
      <c r="G628" s="1862"/>
      <c r="H628" s="1862"/>
      <c r="I628" s="1862"/>
      <c r="J628" s="1862"/>
      <c r="K628" s="1862"/>
      <c r="L628" s="1862"/>
      <c r="M628" s="1862"/>
      <c r="N628" s="1862"/>
      <c r="O628" s="1862"/>
      <c r="P628" s="1862"/>
      <c r="Q628" s="1862"/>
      <c r="R628" s="1862"/>
      <c r="S628" s="1862"/>
      <c r="T628" s="1862"/>
      <c r="U628" s="1862"/>
      <c r="V628" s="1862"/>
      <c r="W628" s="1862"/>
      <c r="X628" s="1862"/>
      <c r="Y628" s="1862"/>
      <c r="Z628" s="1862"/>
      <c r="AA628" s="1862"/>
      <c r="AB628" s="1862"/>
      <c r="AC628" s="1862"/>
      <c r="AD628" s="1862"/>
      <c r="AE628" s="1862"/>
      <c r="AF628" s="1862"/>
      <c r="AG628" s="1862"/>
      <c r="AH628" s="1862"/>
      <c r="AI628" s="1862"/>
      <c r="AJ628" s="1862"/>
      <c r="AK628" s="1862"/>
      <c r="AL628" s="1862"/>
      <c r="AM628" s="1862"/>
      <c r="AN628" s="1862"/>
      <c r="AO628" s="1862"/>
      <c r="AP628" s="1862"/>
      <c r="AQ628" s="1862"/>
      <c r="AR628" s="1862"/>
      <c r="AS628" s="1862"/>
      <c r="AT628" s="1573"/>
      <c r="AU628" s="1573"/>
      <c r="AV628" s="1573"/>
      <c r="AW628" s="1573"/>
      <c r="AX628" s="1573"/>
      <c r="AY628" s="1573"/>
      <c r="AZ628" s="58"/>
      <c r="BA628" s="58"/>
      <c r="BB628" s="58"/>
      <c r="BC628" s="58"/>
      <c r="BD628" s="58"/>
      <c r="BE628" s="2014">
        <f t="shared" si="0"/>
        <v>0</v>
      </c>
      <c r="BF628" s="2015"/>
      <c r="BG628" s="2008">
        <f t="shared" si="1"/>
        <v>0</v>
      </c>
      <c r="BH628" s="2010"/>
      <c r="BI628" s="2014">
        <f t="shared" si="2"/>
        <v>0</v>
      </c>
      <c r="BJ628" s="2015"/>
      <c r="BK628" s="2008">
        <f t="shared" si="3"/>
        <v>0</v>
      </c>
      <c r="BL628" s="2010"/>
      <c r="BM628" s="58"/>
      <c r="BN628" s="2005">
        <f t="shared" si="4"/>
        <v>0</v>
      </c>
      <c r="BO628" s="2006"/>
      <c r="BP628" s="2006"/>
      <c r="BQ628" s="2006"/>
      <c r="BR628" s="2007"/>
      <c r="BS628" s="2004">
        <f t="shared" si="5"/>
        <v>0</v>
      </c>
      <c r="BT628" s="2004"/>
      <c r="BU628" s="2004"/>
      <c r="BV628" s="2004"/>
      <c r="BW628" s="2004"/>
      <c r="BX628" s="2004">
        <f t="shared" si="6"/>
        <v>0</v>
      </c>
      <c r="BY628" s="2004"/>
      <c r="BZ628" s="2004"/>
      <c r="CA628" s="2004"/>
      <c r="CB628" s="2004"/>
      <c r="CC628" s="2004">
        <f t="shared" si="7"/>
        <v>0</v>
      </c>
      <c r="CD628" s="2004"/>
      <c r="CE628" s="2004"/>
      <c r="CF628" s="2004"/>
      <c r="CG628" s="2004"/>
      <c r="CH628" s="2004">
        <f t="shared" si="8"/>
        <v>0</v>
      </c>
      <c r="CI628" s="2004"/>
      <c r="CJ628" s="2004"/>
      <c r="CK628" s="2004"/>
      <c r="CL628" s="2004"/>
      <c r="CM628" s="2004">
        <f t="shared" si="9"/>
        <v>0</v>
      </c>
      <c r="CN628" s="2004"/>
      <c r="CO628" s="2004"/>
      <c r="CP628" s="2004"/>
      <c r="CQ628" s="2004"/>
      <c r="CR628" s="264"/>
      <c r="CS628" s="2377">
        <f t="shared" si="10"/>
        <v>0</v>
      </c>
      <c r="CT628" s="2377"/>
      <c r="CU628" s="2377"/>
      <c r="CV628" s="2377"/>
      <c r="CW628" s="2377"/>
      <c r="CX628" s="2377">
        <f t="shared" si="11"/>
        <v>0</v>
      </c>
      <c r="CY628" s="2377"/>
      <c r="CZ628" s="2377"/>
      <c r="DA628" s="2377"/>
      <c r="DB628" s="2377"/>
      <c r="DC628" s="2377">
        <f t="shared" si="12"/>
        <v>0</v>
      </c>
      <c r="DD628" s="2377"/>
      <c r="DE628" s="2377"/>
      <c r="DF628" s="2377"/>
      <c r="DG628" s="2377"/>
      <c r="DH628" s="2377">
        <f t="shared" si="13"/>
        <v>0</v>
      </c>
      <c r="DI628" s="2377"/>
      <c r="DJ628" s="2377"/>
      <c r="DK628" s="2377"/>
      <c r="DL628" s="2377"/>
      <c r="DM628" s="2377">
        <f t="shared" si="14"/>
        <v>0</v>
      </c>
      <c r="DN628" s="2377"/>
      <c r="DO628" s="2377"/>
      <c r="DP628" s="2377"/>
      <c r="DQ628" s="2377"/>
      <c r="DR628" s="2377">
        <f t="shared" si="15"/>
        <v>0</v>
      </c>
      <c r="DS628" s="2377"/>
      <c r="DT628" s="2377"/>
      <c r="DU628" s="2377"/>
      <c r="DV628" s="2377"/>
      <c r="DX628" s="2014" t="str">
        <f t="shared" si="16"/>
        <v xml:space="preserve"> </v>
      </c>
      <c r="DY628" s="2186"/>
      <c r="DZ628" s="2186"/>
      <c r="EA628" s="2186"/>
      <c r="EB628" s="2015"/>
      <c r="EC628" s="2014" t="str">
        <f t="shared" si="17"/>
        <v xml:space="preserve"> </v>
      </c>
      <c r="ED628" s="2186"/>
      <c r="EE628" s="2186"/>
      <c r="EF628" s="2186"/>
      <c r="EG628" s="2015"/>
      <c r="EH628" s="2014" t="str">
        <f t="shared" si="18"/>
        <v xml:space="preserve"> </v>
      </c>
      <c r="EI628" s="2186"/>
      <c r="EJ628" s="2186"/>
      <c r="EK628" s="2186"/>
      <c r="EL628" s="2015"/>
      <c r="EM628" s="2014" t="str">
        <f t="shared" si="19"/>
        <v xml:space="preserve"> </v>
      </c>
      <c r="EN628" s="2186"/>
      <c r="EO628" s="2186"/>
      <c r="EP628" s="2186"/>
      <c r="EQ628" s="2015"/>
      <c r="ER628" s="2014" t="str">
        <f t="shared" si="20"/>
        <v xml:space="preserve"> </v>
      </c>
      <c r="ES628" s="2186"/>
      <c r="ET628" s="2186"/>
      <c r="EU628" s="2186"/>
      <c r="EV628" s="2015"/>
      <c r="EW628" s="2014" t="str">
        <f t="shared" si="21"/>
        <v xml:space="preserve"> </v>
      </c>
      <c r="EX628" s="2186"/>
      <c r="EY628" s="2186"/>
      <c r="EZ628" s="2186"/>
      <c r="FA628" s="2015"/>
    </row>
    <row r="629" spans="1:157" ht="12.75">
      <c r="A629" s="25"/>
      <c r="B629" s="25"/>
      <c r="C629" s="25"/>
      <c r="D629" s="25"/>
      <c r="E629" s="25"/>
      <c r="F629" s="25"/>
      <c r="G629" s="3"/>
      <c r="H629" s="25"/>
      <c r="AZ629" s="58"/>
      <c r="BA629" s="58"/>
      <c r="BB629" s="58"/>
      <c r="BC629" s="58"/>
      <c r="BD629" s="58"/>
      <c r="BE629" s="2014">
        <f t="shared" si="0"/>
        <v>0</v>
      </c>
      <c r="BF629" s="2015"/>
      <c r="BG629" s="2008">
        <f t="shared" si="1"/>
        <v>0</v>
      </c>
      <c r="BH629" s="2010"/>
      <c r="BI629" s="2014">
        <f t="shared" si="2"/>
        <v>0</v>
      </c>
      <c r="BJ629" s="2015"/>
      <c r="BK629" s="2008">
        <f t="shared" si="3"/>
        <v>0</v>
      </c>
      <c r="BL629" s="2010"/>
      <c r="BM629" s="58"/>
      <c r="BN629" s="2005">
        <f t="shared" si="4"/>
        <v>0</v>
      </c>
      <c r="BO629" s="2006"/>
      <c r="BP629" s="2006"/>
      <c r="BQ629" s="2006"/>
      <c r="BR629" s="2007"/>
      <c r="BS629" s="2004">
        <f t="shared" si="5"/>
        <v>0</v>
      </c>
      <c r="BT629" s="2004"/>
      <c r="BU629" s="2004"/>
      <c r="BV629" s="2004"/>
      <c r="BW629" s="2004"/>
      <c r="BX629" s="2004">
        <f t="shared" si="6"/>
        <v>0</v>
      </c>
      <c r="BY629" s="2004"/>
      <c r="BZ629" s="2004"/>
      <c r="CA629" s="2004"/>
      <c r="CB629" s="2004"/>
      <c r="CC629" s="2004">
        <f t="shared" si="7"/>
        <v>0</v>
      </c>
      <c r="CD629" s="2004"/>
      <c r="CE629" s="2004"/>
      <c r="CF629" s="2004"/>
      <c r="CG629" s="2004"/>
      <c r="CH629" s="2004">
        <f t="shared" si="8"/>
        <v>0</v>
      </c>
      <c r="CI629" s="2004"/>
      <c r="CJ629" s="2004"/>
      <c r="CK629" s="2004"/>
      <c r="CL629" s="2004"/>
      <c r="CM629" s="2004">
        <f t="shared" si="9"/>
        <v>0</v>
      </c>
      <c r="CN629" s="2004"/>
      <c r="CO629" s="2004"/>
      <c r="CP629" s="2004"/>
      <c r="CQ629" s="2004"/>
      <c r="CR629" s="264"/>
      <c r="CS629" s="2377">
        <f t="shared" si="10"/>
        <v>0</v>
      </c>
      <c r="CT629" s="2377"/>
      <c r="CU629" s="2377"/>
      <c r="CV629" s="2377"/>
      <c r="CW629" s="2377"/>
      <c r="CX629" s="2377">
        <f t="shared" si="11"/>
        <v>0</v>
      </c>
      <c r="CY629" s="2377"/>
      <c r="CZ629" s="2377"/>
      <c r="DA629" s="2377"/>
      <c r="DB629" s="2377"/>
      <c r="DC629" s="2377">
        <f t="shared" si="12"/>
        <v>0</v>
      </c>
      <c r="DD629" s="2377"/>
      <c r="DE629" s="2377"/>
      <c r="DF629" s="2377"/>
      <c r="DG629" s="2377"/>
      <c r="DH629" s="2377">
        <f t="shared" si="13"/>
        <v>0</v>
      </c>
      <c r="DI629" s="2377"/>
      <c r="DJ629" s="2377"/>
      <c r="DK629" s="2377"/>
      <c r="DL629" s="2377"/>
      <c r="DM629" s="2377">
        <f t="shared" si="14"/>
        <v>0</v>
      </c>
      <c r="DN629" s="2377"/>
      <c r="DO629" s="2377"/>
      <c r="DP629" s="2377"/>
      <c r="DQ629" s="2377"/>
      <c r="DR629" s="2377">
        <f t="shared" si="15"/>
        <v>0</v>
      </c>
      <c r="DS629" s="2377"/>
      <c r="DT629" s="2377"/>
      <c r="DU629" s="2377"/>
      <c r="DV629" s="2377"/>
      <c r="DX629" s="2014" t="str">
        <f t="shared" si="16"/>
        <v xml:space="preserve"> </v>
      </c>
      <c r="DY629" s="2186"/>
      <c r="DZ629" s="2186"/>
      <c r="EA629" s="2186"/>
      <c r="EB629" s="2015"/>
      <c r="EC629" s="2014" t="str">
        <f t="shared" si="17"/>
        <v xml:space="preserve"> </v>
      </c>
      <c r="ED629" s="2186"/>
      <c r="EE629" s="2186"/>
      <c r="EF629" s="2186"/>
      <c r="EG629" s="2015"/>
      <c r="EH629" s="2014" t="str">
        <f t="shared" si="18"/>
        <v xml:space="preserve"> </v>
      </c>
      <c r="EI629" s="2186"/>
      <c r="EJ629" s="2186"/>
      <c r="EK629" s="2186"/>
      <c r="EL629" s="2015"/>
      <c r="EM629" s="2014" t="str">
        <f t="shared" si="19"/>
        <v xml:space="preserve"> </v>
      </c>
      <c r="EN629" s="2186"/>
      <c r="EO629" s="2186"/>
      <c r="EP629" s="2186"/>
      <c r="EQ629" s="2015"/>
      <c r="ER629" s="2014" t="str">
        <f t="shared" si="20"/>
        <v xml:space="preserve"> </v>
      </c>
      <c r="ES629" s="2186"/>
      <c r="ET629" s="2186"/>
      <c r="EU629" s="2186"/>
      <c r="EV629" s="2015"/>
      <c r="EW629" s="2014" t="str">
        <f t="shared" si="21"/>
        <v xml:space="preserve"> </v>
      </c>
      <c r="EX629" s="2186"/>
      <c r="EY629" s="2186"/>
      <c r="EZ629" s="2186"/>
      <c r="FA629" s="2015"/>
    </row>
    <row r="630" spans="1:157" ht="13.15">
      <c r="A630" s="50" t="s">
        <v>330</v>
      </c>
      <c r="B630" s="50"/>
      <c r="C630" s="50" t="s">
        <v>21</v>
      </c>
      <c r="AZ630" s="58"/>
      <c r="BA630" s="58"/>
      <c r="BB630" s="58"/>
      <c r="BC630" s="58"/>
      <c r="BD630" s="58"/>
      <c r="BE630" s="2014">
        <f t="shared" si="0"/>
        <v>0</v>
      </c>
      <c r="BF630" s="2015"/>
      <c r="BG630" s="2008">
        <f t="shared" si="1"/>
        <v>0</v>
      </c>
      <c r="BH630" s="2010"/>
      <c r="BI630" s="2014">
        <f t="shared" si="2"/>
        <v>0</v>
      </c>
      <c r="BJ630" s="2015"/>
      <c r="BK630" s="2008">
        <f t="shared" si="3"/>
        <v>0</v>
      </c>
      <c r="BL630" s="2010"/>
      <c r="BM630" s="58"/>
      <c r="BN630" s="2005">
        <f t="shared" si="4"/>
        <v>0</v>
      </c>
      <c r="BO630" s="2006"/>
      <c r="BP630" s="2006"/>
      <c r="BQ630" s="2006"/>
      <c r="BR630" s="2007"/>
      <c r="BS630" s="2004">
        <f t="shared" si="5"/>
        <v>0</v>
      </c>
      <c r="BT630" s="2004"/>
      <c r="BU630" s="2004"/>
      <c r="BV630" s="2004"/>
      <c r="BW630" s="2004"/>
      <c r="BX630" s="2004">
        <f t="shared" si="6"/>
        <v>0</v>
      </c>
      <c r="BY630" s="2004"/>
      <c r="BZ630" s="2004"/>
      <c r="CA630" s="2004"/>
      <c r="CB630" s="2004"/>
      <c r="CC630" s="2004">
        <f t="shared" si="7"/>
        <v>0</v>
      </c>
      <c r="CD630" s="2004"/>
      <c r="CE630" s="2004"/>
      <c r="CF630" s="2004"/>
      <c r="CG630" s="2004"/>
      <c r="CH630" s="2004">
        <f t="shared" si="8"/>
        <v>0</v>
      </c>
      <c r="CI630" s="2004"/>
      <c r="CJ630" s="2004"/>
      <c r="CK630" s="2004"/>
      <c r="CL630" s="2004"/>
      <c r="CM630" s="2004">
        <f t="shared" si="9"/>
        <v>0</v>
      </c>
      <c r="CN630" s="2004"/>
      <c r="CO630" s="2004"/>
      <c r="CP630" s="2004"/>
      <c r="CQ630" s="2004"/>
      <c r="CR630" s="264"/>
      <c r="CS630" s="2377">
        <f t="shared" si="10"/>
        <v>0</v>
      </c>
      <c r="CT630" s="2377"/>
      <c r="CU630" s="2377"/>
      <c r="CV630" s="2377"/>
      <c r="CW630" s="2377"/>
      <c r="CX630" s="2377">
        <f t="shared" si="11"/>
        <v>0</v>
      </c>
      <c r="CY630" s="2377"/>
      <c r="CZ630" s="2377"/>
      <c r="DA630" s="2377"/>
      <c r="DB630" s="2377"/>
      <c r="DC630" s="2377">
        <f t="shared" si="12"/>
        <v>0</v>
      </c>
      <c r="DD630" s="2377"/>
      <c r="DE630" s="2377"/>
      <c r="DF630" s="2377"/>
      <c r="DG630" s="2377"/>
      <c r="DH630" s="2377">
        <f t="shared" si="13"/>
        <v>0</v>
      </c>
      <c r="DI630" s="2377"/>
      <c r="DJ630" s="2377"/>
      <c r="DK630" s="2377"/>
      <c r="DL630" s="2377"/>
      <c r="DM630" s="2377">
        <f t="shared" si="14"/>
        <v>0</v>
      </c>
      <c r="DN630" s="2377"/>
      <c r="DO630" s="2377"/>
      <c r="DP630" s="2377"/>
      <c r="DQ630" s="2377"/>
      <c r="DR630" s="2377">
        <f t="shared" si="15"/>
        <v>0</v>
      </c>
      <c r="DS630" s="2377"/>
      <c r="DT630" s="2377"/>
      <c r="DU630" s="2377"/>
      <c r="DV630" s="2377"/>
      <c r="DX630" s="2014" t="str">
        <f t="shared" si="16"/>
        <v xml:space="preserve"> </v>
      </c>
      <c r="DY630" s="2186"/>
      <c r="DZ630" s="2186"/>
      <c r="EA630" s="2186"/>
      <c r="EB630" s="2015"/>
      <c r="EC630" s="2014" t="str">
        <f t="shared" si="17"/>
        <v xml:space="preserve"> </v>
      </c>
      <c r="ED630" s="2186"/>
      <c r="EE630" s="2186"/>
      <c r="EF630" s="2186"/>
      <c r="EG630" s="2015"/>
      <c r="EH630" s="2014" t="str">
        <f t="shared" si="18"/>
        <v xml:space="preserve"> </v>
      </c>
      <c r="EI630" s="2186"/>
      <c r="EJ630" s="2186"/>
      <c r="EK630" s="2186"/>
      <c r="EL630" s="2015"/>
      <c r="EM630" s="2014" t="str">
        <f t="shared" si="19"/>
        <v xml:space="preserve"> </v>
      </c>
      <c r="EN630" s="2186"/>
      <c r="EO630" s="2186"/>
      <c r="EP630" s="2186"/>
      <c r="EQ630" s="2015"/>
      <c r="ER630" s="2014" t="str">
        <f t="shared" si="20"/>
        <v xml:space="preserve"> </v>
      </c>
      <c r="ES630" s="2186"/>
      <c r="ET630" s="2186"/>
      <c r="EU630" s="2186"/>
      <c r="EV630" s="2015"/>
      <c r="EW630" s="2014" t="str">
        <f t="shared" si="21"/>
        <v xml:space="preserve"> </v>
      </c>
      <c r="EX630" s="2186"/>
      <c r="EY630" s="2186"/>
      <c r="EZ630" s="2186"/>
      <c r="FA630" s="2015"/>
    </row>
    <row r="631" spans="1:157" ht="13.15">
      <c r="A631" s="50"/>
      <c r="B631" s="50"/>
      <c r="C631" s="50"/>
      <c r="AZ631" s="58"/>
      <c r="BA631" s="58"/>
      <c r="BB631" s="58"/>
      <c r="BC631" s="58"/>
      <c r="BD631" s="58"/>
      <c r="BE631" s="2014">
        <f t="shared" si="0"/>
        <v>0</v>
      </c>
      <c r="BF631" s="2015"/>
      <c r="BG631" s="2008">
        <f t="shared" si="1"/>
        <v>0</v>
      </c>
      <c r="BH631" s="2010"/>
      <c r="BI631" s="2014">
        <f t="shared" si="2"/>
        <v>0</v>
      </c>
      <c r="BJ631" s="2015"/>
      <c r="BK631" s="2008">
        <f t="shared" si="3"/>
        <v>0</v>
      </c>
      <c r="BL631" s="2010"/>
      <c r="BM631" s="58"/>
      <c r="BN631" s="2005">
        <f t="shared" si="4"/>
        <v>0</v>
      </c>
      <c r="BO631" s="2006"/>
      <c r="BP631" s="2006"/>
      <c r="BQ631" s="2006"/>
      <c r="BR631" s="2007"/>
      <c r="BS631" s="2004">
        <f t="shared" si="5"/>
        <v>0</v>
      </c>
      <c r="BT631" s="2004"/>
      <c r="BU631" s="2004"/>
      <c r="BV631" s="2004"/>
      <c r="BW631" s="2004"/>
      <c r="BX631" s="2004">
        <f t="shared" si="6"/>
        <v>0</v>
      </c>
      <c r="BY631" s="2004"/>
      <c r="BZ631" s="2004"/>
      <c r="CA631" s="2004"/>
      <c r="CB631" s="2004"/>
      <c r="CC631" s="2004">
        <f t="shared" si="7"/>
        <v>0</v>
      </c>
      <c r="CD631" s="2004"/>
      <c r="CE631" s="2004"/>
      <c r="CF631" s="2004"/>
      <c r="CG631" s="2004"/>
      <c r="CH631" s="2004">
        <f t="shared" si="8"/>
        <v>0</v>
      </c>
      <c r="CI631" s="2004"/>
      <c r="CJ631" s="2004"/>
      <c r="CK631" s="2004"/>
      <c r="CL631" s="2004"/>
      <c r="CM631" s="2004">
        <f t="shared" si="9"/>
        <v>0</v>
      </c>
      <c r="CN631" s="2004"/>
      <c r="CO631" s="2004"/>
      <c r="CP631" s="2004"/>
      <c r="CQ631" s="2004"/>
      <c r="CR631" s="264"/>
      <c r="CS631" s="2377">
        <f t="shared" si="10"/>
        <v>0</v>
      </c>
      <c r="CT631" s="2377"/>
      <c r="CU631" s="2377"/>
      <c r="CV631" s="2377"/>
      <c r="CW631" s="2377"/>
      <c r="CX631" s="2377">
        <f t="shared" si="11"/>
        <v>0</v>
      </c>
      <c r="CY631" s="2377"/>
      <c r="CZ631" s="2377"/>
      <c r="DA631" s="2377"/>
      <c r="DB631" s="2377"/>
      <c r="DC631" s="2377">
        <f t="shared" si="12"/>
        <v>0</v>
      </c>
      <c r="DD631" s="2377"/>
      <c r="DE631" s="2377"/>
      <c r="DF631" s="2377"/>
      <c r="DG631" s="2377"/>
      <c r="DH631" s="2377">
        <f t="shared" si="13"/>
        <v>0</v>
      </c>
      <c r="DI631" s="2377"/>
      <c r="DJ631" s="2377"/>
      <c r="DK631" s="2377"/>
      <c r="DL631" s="2377"/>
      <c r="DM631" s="2377">
        <f t="shared" si="14"/>
        <v>0</v>
      </c>
      <c r="DN631" s="2377"/>
      <c r="DO631" s="2377"/>
      <c r="DP631" s="2377"/>
      <c r="DQ631" s="2377"/>
      <c r="DR631" s="2377">
        <f t="shared" si="15"/>
        <v>0</v>
      </c>
      <c r="DS631" s="2377"/>
      <c r="DT631" s="2377"/>
      <c r="DU631" s="2377"/>
      <c r="DV631" s="2377"/>
      <c r="DX631" s="2014" t="str">
        <f t="shared" si="16"/>
        <v xml:space="preserve"> </v>
      </c>
      <c r="DY631" s="2186"/>
      <c r="DZ631" s="2186"/>
      <c r="EA631" s="2186"/>
      <c r="EB631" s="2015"/>
      <c r="EC631" s="2014" t="str">
        <f t="shared" si="17"/>
        <v xml:space="preserve"> </v>
      </c>
      <c r="ED631" s="2186"/>
      <c r="EE631" s="2186"/>
      <c r="EF631" s="2186"/>
      <c r="EG631" s="2015"/>
      <c r="EH631" s="2014" t="str">
        <f t="shared" si="18"/>
        <v xml:space="preserve"> </v>
      </c>
      <c r="EI631" s="2186"/>
      <c r="EJ631" s="2186"/>
      <c r="EK631" s="2186"/>
      <c r="EL631" s="2015"/>
      <c r="EM631" s="2014" t="str">
        <f t="shared" si="19"/>
        <v xml:space="preserve"> </v>
      </c>
      <c r="EN631" s="2186"/>
      <c r="EO631" s="2186"/>
      <c r="EP631" s="2186"/>
      <c r="EQ631" s="2015"/>
      <c r="ER631" s="2014" t="str">
        <f t="shared" si="20"/>
        <v xml:space="preserve"> </v>
      </c>
      <c r="ES631" s="2186"/>
      <c r="ET631" s="2186"/>
      <c r="EU631" s="2186"/>
      <c r="EV631" s="2015"/>
      <c r="EW631" s="2014" t="str">
        <f t="shared" si="21"/>
        <v xml:space="preserve"> </v>
      </c>
      <c r="EX631" s="2186"/>
      <c r="EY631" s="2186"/>
      <c r="EZ631" s="2186"/>
      <c r="FA631" s="2015"/>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4">
        <f t="shared" si="0"/>
        <v>0</v>
      </c>
      <c r="BF632" s="2015"/>
      <c r="BG632" s="2008">
        <f t="shared" si="1"/>
        <v>0</v>
      </c>
      <c r="BH632" s="2010"/>
      <c r="BI632" s="2014">
        <f t="shared" si="2"/>
        <v>0</v>
      </c>
      <c r="BJ632" s="2015"/>
      <c r="BK632" s="2008">
        <f t="shared" si="3"/>
        <v>0</v>
      </c>
      <c r="BL632" s="2010"/>
      <c r="BM632" s="58"/>
      <c r="BN632" s="2005">
        <f t="shared" si="4"/>
        <v>0</v>
      </c>
      <c r="BO632" s="2006"/>
      <c r="BP632" s="2006"/>
      <c r="BQ632" s="2006"/>
      <c r="BR632" s="2007"/>
      <c r="BS632" s="2004">
        <f t="shared" si="5"/>
        <v>0</v>
      </c>
      <c r="BT632" s="2004"/>
      <c r="BU632" s="2004"/>
      <c r="BV632" s="2004"/>
      <c r="BW632" s="2004"/>
      <c r="BX632" s="2004">
        <f t="shared" si="6"/>
        <v>0</v>
      </c>
      <c r="BY632" s="2004"/>
      <c r="BZ632" s="2004"/>
      <c r="CA632" s="2004"/>
      <c r="CB632" s="2004"/>
      <c r="CC632" s="2004">
        <f t="shared" si="7"/>
        <v>0</v>
      </c>
      <c r="CD632" s="2004"/>
      <c r="CE632" s="2004"/>
      <c r="CF632" s="2004"/>
      <c r="CG632" s="2004"/>
      <c r="CH632" s="2004">
        <f t="shared" si="8"/>
        <v>0</v>
      </c>
      <c r="CI632" s="2004"/>
      <c r="CJ632" s="2004"/>
      <c r="CK632" s="2004"/>
      <c r="CL632" s="2004"/>
      <c r="CM632" s="2004">
        <f t="shared" si="9"/>
        <v>0</v>
      </c>
      <c r="CN632" s="2004"/>
      <c r="CO632" s="2004"/>
      <c r="CP632" s="2004"/>
      <c r="CQ632" s="2004"/>
      <c r="CR632" s="264"/>
      <c r="CS632" s="2377">
        <f t="shared" si="10"/>
        <v>0</v>
      </c>
      <c r="CT632" s="2377"/>
      <c r="CU632" s="2377"/>
      <c r="CV632" s="2377"/>
      <c r="CW632" s="2377"/>
      <c r="CX632" s="2377">
        <f t="shared" si="11"/>
        <v>0</v>
      </c>
      <c r="CY632" s="2377"/>
      <c r="CZ632" s="2377"/>
      <c r="DA632" s="2377"/>
      <c r="DB632" s="2377"/>
      <c r="DC632" s="2377">
        <f t="shared" si="12"/>
        <v>0</v>
      </c>
      <c r="DD632" s="2377"/>
      <c r="DE632" s="2377"/>
      <c r="DF632" s="2377"/>
      <c r="DG632" s="2377"/>
      <c r="DH632" s="2377">
        <f t="shared" si="13"/>
        <v>0</v>
      </c>
      <c r="DI632" s="2377"/>
      <c r="DJ632" s="2377"/>
      <c r="DK632" s="2377"/>
      <c r="DL632" s="2377"/>
      <c r="DM632" s="2377">
        <f t="shared" si="14"/>
        <v>0</v>
      </c>
      <c r="DN632" s="2377"/>
      <c r="DO632" s="2377"/>
      <c r="DP632" s="2377"/>
      <c r="DQ632" s="2377"/>
      <c r="DR632" s="2377">
        <f t="shared" si="15"/>
        <v>0</v>
      </c>
      <c r="DS632" s="2377"/>
      <c r="DT632" s="2377"/>
      <c r="DU632" s="2377"/>
      <c r="DV632" s="2377"/>
      <c r="DX632" s="2014" t="str">
        <f t="shared" si="16"/>
        <v xml:space="preserve"> </v>
      </c>
      <c r="DY632" s="2186"/>
      <c r="DZ632" s="2186"/>
      <c r="EA632" s="2186"/>
      <c r="EB632" s="2015"/>
      <c r="EC632" s="2014" t="str">
        <f t="shared" si="17"/>
        <v xml:space="preserve"> </v>
      </c>
      <c r="ED632" s="2186"/>
      <c r="EE632" s="2186"/>
      <c r="EF632" s="2186"/>
      <c r="EG632" s="2015"/>
      <c r="EH632" s="2014" t="str">
        <f t="shared" si="18"/>
        <v xml:space="preserve"> </v>
      </c>
      <c r="EI632" s="2186"/>
      <c r="EJ632" s="2186"/>
      <c r="EK632" s="2186"/>
      <c r="EL632" s="2015"/>
      <c r="EM632" s="2014" t="str">
        <f t="shared" si="19"/>
        <v xml:space="preserve"> </v>
      </c>
      <c r="EN632" s="2186"/>
      <c r="EO632" s="2186"/>
      <c r="EP632" s="2186"/>
      <c r="EQ632" s="2015"/>
      <c r="ER632" s="2014" t="str">
        <f t="shared" si="20"/>
        <v xml:space="preserve"> </v>
      </c>
      <c r="ES632" s="2186"/>
      <c r="ET632" s="2186"/>
      <c r="EU632" s="2186"/>
      <c r="EV632" s="2015"/>
      <c r="EW632" s="2014" t="str">
        <f t="shared" si="21"/>
        <v xml:space="preserve"> </v>
      </c>
      <c r="EX632" s="2186"/>
      <c r="EY632" s="2186"/>
      <c r="EZ632" s="2186"/>
      <c r="FA632" s="2015"/>
    </row>
    <row r="633" spans="1:157" ht="13.15">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4">
        <f t="shared" si="0"/>
        <v>0</v>
      </c>
      <c r="BF633" s="2015"/>
      <c r="BG633" s="2008">
        <f t="shared" si="1"/>
        <v>0</v>
      </c>
      <c r="BH633" s="2010"/>
      <c r="BI633" s="2014">
        <f t="shared" si="2"/>
        <v>0</v>
      </c>
      <c r="BJ633" s="2015"/>
      <c r="BK633" s="2008">
        <f t="shared" si="3"/>
        <v>0</v>
      </c>
      <c r="BL633" s="2010"/>
      <c r="BM633" s="58"/>
      <c r="BN633" s="2005">
        <f t="shared" si="4"/>
        <v>0</v>
      </c>
      <c r="BO633" s="2006"/>
      <c r="BP633" s="2006"/>
      <c r="BQ633" s="2006"/>
      <c r="BR633" s="2007"/>
      <c r="BS633" s="2004">
        <f t="shared" si="5"/>
        <v>0</v>
      </c>
      <c r="BT633" s="2004"/>
      <c r="BU633" s="2004"/>
      <c r="BV633" s="2004"/>
      <c r="BW633" s="2004"/>
      <c r="BX633" s="2004">
        <f t="shared" si="6"/>
        <v>0</v>
      </c>
      <c r="BY633" s="2004"/>
      <c r="BZ633" s="2004"/>
      <c r="CA633" s="2004"/>
      <c r="CB633" s="2004"/>
      <c r="CC633" s="2004">
        <f t="shared" si="7"/>
        <v>0</v>
      </c>
      <c r="CD633" s="2004"/>
      <c r="CE633" s="2004"/>
      <c r="CF633" s="2004"/>
      <c r="CG633" s="2004"/>
      <c r="CH633" s="2004">
        <f t="shared" si="8"/>
        <v>0</v>
      </c>
      <c r="CI633" s="2004"/>
      <c r="CJ633" s="2004"/>
      <c r="CK633" s="2004"/>
      <c r="CL633" s="2004"/>
      <c r="CM633" s="2004">
        <f t="shared" si="9"/>
        <v>0</v>
      </c>
      <c r="CN633" s="2004"/>
      <c r="CO633" s="2004"/>
      <c r="CP633" s="2004"/>
      <c r="CQ633" s="2004"/>
      <c r="CR633" s="264"/>
      <c r="CS633" s="2377">
        <f t="shared" si="10"/>
        <v>0</v>
      </c>
      <c r="CT633" s="2377"/>
      <c r="CU633" s="2377"/>
      <c r="CV633" s="2377"/>
      <c r="CW633" s="2377"/>
      <c r="CX633" s="2377">
        <f t="shared" si="11"/>
        <v>0</v>
      </c>
      <c r="CY633" s="2377"/>
      <c r="CZ633" s="2377"/>
      <c r="DA633" s="2377"/>
      <c r="DB633" s="2377"/>
      <c r="DC633" s="2377">
        <f t="shared" si="12"/>
        <v>0</v>
      </c>
      <c r="DD633" s="2377"/>
      <c r="DE633" s="2377"/>
      <c r="DF633" s="2377"/>
      <c r="DG633" s="2377"/>
      <c r="DH633" s="2377">
        <f t="shared" si="13"/>
        <v>0</v>
      </c>
      <c r="DI633" s="2377"/>
      <c r="DJ633" s="2377"/>
      <c r="DK633" s="2377"/>
      <c r="DL633" s="2377"/>
      <c r="DM633" s="2377">
        <f t="shared" si="14"/>
        <v>0</v>
      </c>
      <c r="DN633" s="2377"/>
      <c r="DO633" s="2377"/>
      <c r="DP633" s="2377"/>
      <c r="DQ633" s="2377"/>
      <c r="DR633" s="2377">
        <f t="shared" si="15"/>
        <v>0</v>
      </c>
      <c r="DS633" s="2377"/>
      <c r="DT633" s="2377"/>
      <c r="DU633" s="2377"/>
      <c r="DV633" s="2377"/>
      <c r="DX633" s="2014" t="str">
        <f t="shared" si="16"/>
        <v xml:space="preserve"> </v>
      </c>
      <c r="DY633" s="2186"/>
      <c r="DZ633" s="2186"/>
      <c r="EA633" s="2186"/>
      <c r="EB633" s="2015"/>
      <c r="EC633" s="2014" t="str">
        <f t="shared" si="17"/>
        <v xml:space="preserve"> </v>
      </c>
      <c r="ED633" s="2186"/>
      <c r="EE633" s="2186"/>
      <c r="EF633" s="2186"/>
      <c r="EG633" s="2015"/>
      <c r="EH633" s="2014" t="str">
        <f t="shared" si="18"/>
        <v xml:space="preserve"> </v>
      </c>
      <c r="EI633" s="2186"/>
      <c r="EJ633" s="2186"/>
      <c r="EK633" s="2186"/>
      <c r="EL633" s="2015"/>
      <c r="EM633" s="2014" t="str">
        <f t="shared" si="19"/>
        <v xml:space="preserve"> </v>
      </c>
      <c r="EN633" s="2186"/>
      <c r="EO633" s="2186"/>
      <c r="EP633" s="2186"/>
      <c r="EQ633" s="2015"/>
      <c r="ER633" s="2014" t="str">
        <f t="shared" si="20"/>
        <v xml:space="preserve"> </v>
      </c>
      <c r="ES633" s="2186"/>
      <c r="ET633" s="2186"/>
      <c r="EU633" s="2186"/>
      <c r="EV633" s="2015"/>
      <c r="EW633" s="2014" t="str">
        <f t="shared" si="21"/>
        <v xml:space="preserve"> </v>
      </c>
      <c r="EX633" s="2186"/>
      <c r="EY633" s="2186"/>
      <c r="EZ633" s="2186"/>
      <c r="FA633" s="2015"/>
    </row>
    <row r="634" spans="1:157" s="1838" customFormat="1" ht="12.75" customHeight="1">
      <c r="B634" s="2341" t="s">
        <v>486</v>
      </c>
      <c r="C634" s="2342"/>
      <c r="D634" s="2342"/>
      <c r="E634" s="2342"/>
      <c r="F634" s="2342"/>
      <c r="G634" s="2342"/>
      <c r="H634" s="2342"/>
      <c r="I634" s="2342"/>
      <c r="J634" s="2342"/>
      <c r="K634" s="2342"/>
      <c r="L634" s="2342"/>
      <c r="M634" s="2342"/>
      <c r="N634" s="2343"/>
      <c r="O634" s="2245" t="s">
        <v>2443</v>
      </c>
      <c r="P634" s="2190"/>
      <c r="Q634" s="2191"/>
      <c r="R634" s="2245" t="s">
        <v>2441</v>
      </c>
      <c r="S634" s="2190"/>
      <c r="T634" s="2191"/>
      <c r="U634" s="2555" t="s">
        <v>487</v>
      </c>
      <c r="V634" s="2555"/>
      <c r="W634" s="2556"/>
      <c r="X634" s="2245" t="s">
        <v>2166</v>
      </c>
      <c r="Y634" s="2190"/>
      <c r="Z634" s="2190"/>
      <c r="AA634" s="2190"/>
      <c r="AB634" s="2191"/>
      <c r="AC634" s="2409" t="s">
        <v>2164</v>
      </c>
      <c r="AD634" s="2410"/>
      <c r="AE634" s="2411"/>
      <c r="AF634" s="2245" t="s">
        <v>2167</v>
      </c>
      <c r="AG634" s="2190"/>
      <c r="AH634" s="2190"/>
      <c r="AI634" s="2190"/>
      <c r="AJ634" s="2191"/>
      <c r="AK634" s="2400" t="s">
        <v>2168</v>
      </c>
      <c r="AL634" s="2401"/>
      <c r="AM634" s="2401"/>
      <c r="AN634" s="2402"/>
      <c r="AO634" s="2255" t="s">
        <v>488</v>
      </c>
      <c r="AP634" s="2255"/>
      <c r="AQ634" s="2255"/>
      <c r="AR634" s="2255"/>
      <c r="AS634" s="2255"/>
      <c r="AT634" s="1839"/>
      <c r="AU634" s="1839"/>
      <c r="AV634" s="1839"/>
      <c r="AW634" s="1839"/>
      <c r="AX634" s="1839"/>
      <c r="AY634" s="1839"/>
      <c r="AZ634" s="181"/>
      <c r="BA634" s="181"/>
      <c r="BB634" s="181"/>
      <c r="BC634" s="181"/>
      <c r="BD634" s="181"/>
      <c r="BE634" s="2014">
        <f t="shared" si="0"/>
        <v>0</v>
      </c>
      <c r="BF634" s="2015"/>
      <c r="BG634" s="2008">
        <f t="shared" si="1"/>
        <v>0</v>
      </c>
      <c r="BH634" s="2010"/>
      <c r="BI634" s="2014">
        <f t="shared" si="2"/>
        <v>0</v>
      </c>
      <c r="BJ634" s="2015"/>
      <c r="BK634" s="2008">
        <f t="shared" si="3"/>
        <v>0</v>
      </c>
      <c r="BL634" s="2010"/>
      <c r="BM634" s="181"/>
      <c r="BN634" s="2005">
        <f t="shared" si="4"/>
        <v>0</v>
      </c>
      <c r="BO634" s="2006"/>
      <c r="BP634" s="2006"/>
      <c r="BQ634" s="2006"/>
      <c r="BR634" s="2007"/>
      <c r="BS634" s="2004">
        <f t="shared" si="5"/>
        <v>0</v>
      </c>
      <c r="BT634" s="2004"/>
      <c r="BU634" s="2004"/>
      <c r="BV634" s="2004"/>
      <c r="BW634" s="2004"/>
      <c r="BX634" s="2004">
        <f t="shared" si="6"/>
        <v>0</v>
      </c>
      <c r="BY634" s="2004"/>
      <c r="BZ634" s="2004"/>
      <c r="CA634" s="2004"/>
      <c r="CB634" s="2004"/>
      <c r="CC634" s="2004">
        <f t="shared" si="7"/>
        <v>0</v>
      </c>
      <c r="CD634" s="2004"/>
      <c r="CE634" s="2004"/>
      <c r="CF634" s="2004"/>
      <c r="CG634" s="2004"/>
      <c r="CH634" s="2004">
        <f t="shared" si="8"/>
        <v>0</v>
      </c>
      <c r="CI634" s="2004"/>
      <c r="CJ634" s="2004"/>
      <c r="CK634" s="2004"/>
      <c r="CL634" s="2004"/>
      <c r="CM634" s="2004">
        <f t="shared" si="9"/>
        <v>0</v>
      </c>
      <c r="CN634" s="2004"/>
      <c r="CO634" s="2004"/>
      <c r="CP634" s="2004"/>
      <c r="CQ634" s="2004"/>
      <c r="CR634" s="264"/>
      <c r="CS634" s="2377">
        <f t="shared" si="10"/>
        <v>0</v>
      </c>
      <c r="CT634" s="2377"/>
      <c r="CU634" s="2377"/>
      <c r="CV634" s="2377"/>
      <c r="CW634" s="2377"/>
      <c r="CX634" s="2377">
        <f t="shared" si="11"/>
        <v>0</v>
      </c>
      <c r="CY634" s="2377"/>
      <c r="CZ634" s="2377"/>
      <c r="DA634" s="2377"/>
      <c r="DB634" s="2377"/>
      <c r="DC634" s="2377">
        <f t="shared" si="12"/>
        <v>0</v>
      </c>
      <c r="DD634" s="2377"/>
      <c r="DE634" s="2377"/>
      <c r="DF634" s="2377"/>
      <c r="DG634" s="2377"/>
      <c r="DH634" s="2377">
        <f t="shared" si="13"/>
        <v>0</v>
      </c>
      <c r="DI634" s="2377"/>
      <c r="DJ634" s="2377"/>
      <c r="DK634" s="2377"/>
      <c r="DL634" s="2377"/>
      <c r="DM634" s="2377">
        <f t="shared" si="14"/>
        <v>0</v>
      </c>
      <c r="DN634" s="2377"/>
      <c r="DO634" s="2377"/>
      <c r="DP634" s="2377"/>
      <c r="DQ634" s="2377"/>
      <c r="DR634" s="2377">
        <f t="shared" si="15"/>
        <v>0</v>
      </c>
      <c r="DS634" s="2377"/>
      <c r="DT634" s="2377"/>
      <c r="DU634" s="2377"/>
      <c r="DV634" s="2377"/>
      <c r="DX634" s="2014" t="str">
        <f t="shared" si="16"/>
        <v xml:space="preserve"> </v>
      </c>
      <c r="DY634" s="2186"/>
      <c r="DZ634" s="2186"/>
      <c r="EA634" s="2186"/>
      <c r="EB634" s="2015"/>
      <c r="EC634" s="2014" t="str">
        <f t="shared" si="17"/>
        <v xml:space="preserve"> </v>
      </c>
      <c r="ED634" s="2186"/>
      <c r="EE634" s="2186"/>
      <c r="EF634" s="2186"/>
      <c r="EG634" s="2015"/>
      <c r="EH634" s="2014" t="str">
        <f t="shared" si="18"/>
        <v xml:space="preserve"> </v>
      </c>
      <c r="EI634" s="2186"/>
      <c r="EJ634" s="2186"/>
      <c r="EK634" s="2186"/>
      <c r="EL634" s="2015"/>
      <c r="EM634" s="2014" t="str">
        <f t="shared" si="19"/>
        <v xml:space="preserve"> </v>
      </c>
      <c r="EN634" s="2186"/>
      <c r="EO634" s="2186"/>
      <c r="EP634" s="2186"/>
      <c r="EQ634" s="2015"/>
      <c r="ER634" s="2014" t="str">
        <f t="shared" si="20"/>
        <v xml:space="preserve"> </v>
      </c>
      <c r="ES634" s="2186"/>
      <c r="ET634" s="2186"/>
      <c r="EU634" s="2186"/>
      <c r="EV634" s="2015"/>
      <c r="EW634" s="2014" t="str">
        <f t="shared" si="21"/>
        <v xml:space="preserve"> </v>
      </c>
      <c r="EX634" s="2186"/>
      <c r="EY634" s="2186"/>
      <c r="EZ634" s="2186"/>
      <c r="FA634" s="2015"/>
    </row>
    <row r="635" spans="1:157" s="1838" customFormat="1" ht="12.75">
      <c r="B635" s="2551"/>
      <c r="C635" s="2239"/>
      <c r="D635" s="2239"/>
      <c r="E635" s="2239"/>
      <c r="F635" s="2239"/>
      <c r="G635" s="2239"/>
      <c r="H635" s="2239"/>
      <c r="I635" s="2239"/>
      <c r="J635" s="2239"/>
      <c r="K635" s="2239"/>
      <c r="L635" s="2239"/>
      <c r="M635" s="2239"/>
      <c r="N635" s="2552"/>
      <c r="O635" s="2246"/>
      <c r="P635" s="2247"/>
      <c r="Q635" s="2248"/>
      <c r="R635" s="2246"/>
      <c r="S635" s="2247"/>
      <c r="T635" s="2248"/>
      <c r="U635" s="2557"/>
      <c r="V635" s="2557"/>
      <c r="W635" s="2558"/>
      <c r="X635" s="2246"/>
      <c r="Y635" s="2247"/>
      <c r="Z635" s="2247"/>
      <c r="AA635" s="2247"/>
      <c r="AB635" s="2248"/>
      <c r="AC635" s="2412"/>
      <c r="AD635" s="2413"/>
      <c r="AE635" s="2414"/>
      <c r="AF635" s="2246"/>
      <c r="AG635" s="2247"/>
      <c r="AH635" s="2247"/>
      <c r="AI635" s="2247"/>
      <c r="AJ635" s="2248"/>
      <c r="AK635" s="2403"/>
      <c r="AL635" s="2404"/>
      <c r="AM635" s="2404"/>
      <c r="AN635" s="2405"/>
      <c r="AO635" s="2255"/>
      <c r="AP635" s="2255"/>
      <c r="AQ635" s="2255"/>
      <c r="AR635" s="2255"/>
      <c r="AS635" s="2255"/>
      <c r="AT635" s="1839"/>
      <c r="AU635" s="1839"/>
      <c r="AV635" s="1839"/>
      <c r="AW635" s="1839"/>
      <c r="AX635" s="1839"/>
      <c r="AY635" s="1839"/>
      <c r="AZ635" s="181"/>
      <c r="BA635" s="181"/>
      <c r="BB635" s="181"/>
      <c r="BC635" s="181"/>
      <c r="BD635" s="181"/>
      <c r="BE635" s="181"/>
      <c r="BF635" s="181"/>
      <c r="BG635" s="2014">
        <f>SUM(BG610:BH634)</f>
        <v>20</v>
      </c>
      <c r="BH635" s="2015"/>
      <c r="BI635" s="181"/>
      <c r="BJ635" s="181"/>
      <c r="BK635" s="2014">
        <f>SUM(BK610:BL634)</f>
        <v>36</v>
      </c>
      <c r="BL635" s="2015"/>
      <c r="BM635" s="181"/>
      <c r="BN635" s="2014">
        <f>SUM(BN610:BR634)</f>
        <v>0</v>
      </c>
      <c r="BO635" s="2186"/>
      <c r="BP635" s="2186"/>
      <c r="BQ635" s="2186"/>
      <c r="BR635" s="2015"/>
      <c r="BS635" s="2187">
        <f>SUM(BS610:BW634)</f>
        <v>65</v>
      </c>
      <c r="BT635" s="2187"/>
      <c r="BU635" s="2187"/>
      <c r="BV635" s="2187"/>
      <c r="BW635" s="2187"/>
      <c r="BX635" s="2187">
        <f>SUM(BX610:CB634)</f>
        <v>10</v>
      </c>
      <c r="BY635" s="2187"/>
      <c r="BZ635" s="2187"/>
      <c r="CA635" s="2187"/>
      <c r="CB635" s="2187"/>
      <c r="CC635" s="2187">
        <f>SUM(CC610:CG634)</f>
        <v>0</v>
      </c>
      <c r="CD635" s="2187"/>
      <c r="CE635" s="2187"/>
      <c r="CF635" s="2187"/>
      <c r="CG635" s="2187"/>
      <c r="CH635" s="2187">
        <f>SUM(CH610:CL634)</f>
        <v>0</v>
      </c>
      <c r="CI635" s="2187"/>
      <c r="CJ635" s="2187"/>
      <c r="CK635" s="2187"/>
      <c r="CL635" s="2187"/>
      <c r="CM635" s="2187">
        <f>SUM(CM610:CQ634)</f>
        <v>0</v>
      </c>
      <c r="CN635" s="2187"/>
      <c r="CO635" s="2187"/>
      <c r="CP635" s="2187"/>
      <c r="CQ635" s="2187"/>
      <c r="CR635" s="697"/>
      <c r="CS635" s="2187">
        <f>SUM(CS610:CW634)</f>
        <v>0</v>
      </c>
      <c r="CT635" s="2187"/>
      <c r="CU635" s="2187"/>
      <c r="CV635" s="2187"/>
      <c r="CW635" s="2187"/>
      <c r="CX635" s="2187">
        <f>SUM(CX610:DB634)</f>
        <v>32</v>
      </c>
      <c r="CY635" s="2187"/>
      <c r="CZ635" s="2187"/>
      <c r="DA635" s="2187"/>
      <c r="DB635" s="2187"/>
      <c r="DC635" s="2187">
        <f>SUM(DC610:DG634)</f>
        <v>4</v>
      </c>
      <c r="DD635" s="2187"/>
      <c r="DE635" s="2187"/>
      <c r="DF635" s="2187"/>
      <c r="DG635" s="2187"/>
      <c r="DH635" s="2187">
        <f>SUM(DH610:DL634)</f>
        <v>0</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0</v>
      </c>
      <c r="DY635" s="2187"/>
      <c r="DZ635" s="2187"/>
      <c r="EA635" s="2187"/>
      <c r="EB635" s="2187"/>
      <c r="EC635" s="2187">
        <f>SUM(EC610:EG634)</f>
        <v>5506</v>
      </c>
      <c r="ED635" s="2187"/>
      <c r="EE635" s="2187"/>
      <c r="EF635" s="2187"/>
      <c r="EG635" s="2187"/>
      <c r="EH635" s="2187">
        <f>SUM(EH610:EL634)</f>
        <v>5031</v>
      </c>
      <c r="EI635" s="2187"/>
      <c r="EJ635" s="2187"/>
      <c r="EK635" s="2187"/>
      <c r="EL635" s="2187"/>
      <c r="EM635" s="2187">
        <f>SUM(EM610:EQ634)</f>
        <v>0</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38" customFormat="1" ht="13.15">
      <c r="B636" s="2553"/>
      <c r="C636" s="2239"/>
      <c r="D636" s="2239"/>
      <c r="E636" s="2239"/>
      <c r="F636" s="2239"/>
      <c r="G636" s="2239"/>
      <c r="H636" s="2239"/>
      <c r="I636" s="2239"/>
      <c r="J636" s="2239"/>
      <c r="K636" s="2239"/>
      <c r="L636" s="2239"/>
      <c r="M636" s="2239"/>
      <c r="N636" s="2552"/>
      <c r="O636" s="2249"/>
      <c r="P636" s="2250"/>
      <c r="Q636" s="2251"/>
      <c r="R636" s="2249"/>
      <c r="S636" s="2250"/>
      <c r="T636" s="2251"/>
      <c r="U636" s="2559"/>
      <c r="V636" s="2559"/>
      <c r="W636" s="2560"/>
      <c r="X636" s="2249"/>
      <c r="Y636" s="2250"/>
      <c r="Z636" s="2250"/>
      <c r="AA636" s="2250"/>
      <c r="AB636" s="2251"/>
      <c r="AC636" s="2415"/>
      <c r="AD636" s="2416"/>
      <c r="AE636" s="2417"/>
      <c r="AF636" s="2249"/>
      <c r="AG636" s="2250"/>
      <c r="AH636" s="2250"/>
      <c r="AI636" s="2250"/>
      <c r="AJ636" s="2251"/>
      <c r="AK636" s="2406"/>
      <c r="AL636" s="2407"/>
      <c r="AM636" s="2407"/>
      <c r="AN636" s="2408"/>
      <c r="AO636" s="2255"/>
      <c r="AP636" s="2255"/>
      <c r="AQ636" s="2255"/>
      <c r="AR636" s="2255"/>
      <c r="AS636" s="2255"/>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14">
        <f>BN635+BS635+BX635+CC635+CH635+CM635</f>
        <v>75</v>
      </c>
      <c r="CN636" s="2186"/>
      <c r="CO636" s="2186"/>
      <c r="CP636" s="2186"/>
      <c r="CQ636" s="2015"/>
      <c r="CR636" s="697"/>
      <c r="CS636" s="181"/>
      <c r="CT636" s="181"/>
      <c r="CU636" s="181"/>
      <c r="CV636" s="181"/>
      <c r="CW636" s="181"/>
      <c r="CX636" s="181"/>
      <c r="CY636" s="181"/>
      <c r="CZ636" s="181"/>
      <c r="DA636" s="181"/>
      <c r="DB636" s="181"/>
      <c r="DC636" s="181"/>
      <c r="DD636" s="181"/>
      <c r="DE636" s="181"/>
      <c r="DF636" s="181"/>
    </row>
    <row r="637" spans="1:157" ht="13.15">
      <c r="B637" s="83" t="s">
        <v>117</v>
      </c>
      <c r="C637" s="2176" t="s">
        <v>2584</v>
      </c>
      <c r="D637" s="2025"/>
      <c r="E637" s="2025"/>
      <c r="F637" s="2025"/>
      <c r="G637" s="2025"/>
      <c r="H637" s="2025"/>
      <c r="I637" s="2025"/>
      <c r="J637" s="2025"/>
      <c r="K637" s="2025"/>
      <c r="L637" s="2025"/>
      <c r="M637" s="2025"/>
      <c r="N637" s="2554"/>
      <c r="O637" s="2365">
        <f>20*12</f>
        <v>240</v>
      </c>
      <c r="P637" s="2366"/>
      <c r="Q637" s="2367"/>
      <c r="R637" s="2162">
        <f>+[9]EVERYTHING!$AB$57*12</f>
        <v>420</v>
      </c>
      <c r="S637" s="2160"/>
      <c r="T637" s="2161"/>
      <c r="U637" s="2378">
        <f>+[9]EVERYTHING!$AC$57</f>
        <v>0.04</v>
      </c>
      <c r="V637" s="2379"/>
      <c r="W637" s="2380"/>
      <c r="X637" s="2256" t="s">
        <v>2165</v>
      </c>
      <c r="Y637" s="2257"/>
      <c r="Z637" s="2257"/>
      <c r="AA637" s="2257"/>
      <c r="AB637" s="2258"/>
      <c r="AC637" s="2123">
        <v>1</v>
      </c>
      <c r="AD637" s="2124"/>
      <c r="AE637" s="2125"/>
      <c r="AF637" s="2252">
        <f>+[9]EVERYTHING!$AE$50</f>
        <v>126265.18735098842</v>
      </c>
      <c r="AG637" s="2253"/>
      <c r="AH637" s="2253"/>
      <c r="AI637" s="2253"/>
      <c r="AJ637" s="2254"/>
      <c r="AK637" s="2344"/>
      <c r="AL637" s="2345"/>
      <c r="AM637" s="2345"/>
      <c r="AN637" s="2346"/>
      <c r="AO637" s="2126">
        <f>+[9]EVERYTHING!$N$10</f>
        <v>2376400</v>
      </c>
      <c r="AP637" s="2126"/>
      <c r="AQ637" s="2126"/>
      <c r="AR637" s="2126"/>
      <c r="AS637" s="2126"/>
      <c r="AT637" s="238"/>
      <c r="AU637" s="238"/>
      <c r="AV637" s="238"/>
      <c r="AW637" s="238"/>
      <c r="AX637" s="238"/>
      <c r="AY637" s="238"/>
      <c r="AZ637" s="58"/>
      <c r="BA637" s="58" t="s">
        <v>1385</v>
      </c>
      <c r="BB637" s="58"/>
      <c r="BC637" s="58"/>
      <c r="BD637" s="58"/>
      <c r="BE637" s="58"/>
      <c r="BF637" s="58"/>
      <c r="BG637" s="58"/>
      <c r="BH637" s="58"/>
      <c r="BI637" s="58"/>
      <c r="BJ637" s="58"/>
      <c r="BK637" s="58"/>
      <c r="BL637" s="58"/>
      <c r="BM637" s="58"/>
      <c r="BR637" s="1471">
        <f>BN635*1</f>
        <v>0</v>
      </c>
      <c r="BS637" s="58"/>
      <c r="BT637" s="58"/>
      <c r="BU637" s="58"/>
      <c r="BV637" s="58"/>
      <c r="BW637" s="1471">
        <f>BS635*1</f>
        <v>65</v>
      </c>
      <c r="BX637" s="58"/>
      <c r="BY637" s="58"/>
      <c r="BZ637" s="58"/>
      <c r="CA637" s="58"/>
      <c r="CB637" s="1471">
        <f>BX635*2</f>
        <v>20</v>
      </c>
      <c r="CC637" s="58"/>
      <c r="CD637" s="58"/>
      <c r="CE637" s="58"/>
      <c r="CF637" s="58"/>
      <c r="CG637" s="1471">
        <f>CC635*3</f>
        <v>0</v>
      </c>
      <c r="CH637" s="58"/>
      <c r="CI637" s="58"/>
      <c r="CJ637" s="58"/>
      <c r="CK637" s="58"/>
      <c r="CL637" s="1471">
        <f>CH635*4</f>
        <v>0</v>
      </c>
      <c r="CM637" s="58"/>
      <c r="CN637" s="58"/>
      <c r="CO637" s="58"/>
      <c r="CP637" s="58"/>
      <c r="CQ637" s="1471">
        <f>CM635*5</f>
        <v>0</v>
      </c>
      <c r="CS637" s="1471">
        <f>BR637+BW637+CB637+CG637+CL637+CQ637</f>
        <v>85</v>
      </c>
      <c r="CT637" s="134" t="s">
        <v>2455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76" t="s">
        <v>2467</v>
      </c>
      <c r="D638" s="2025"/>
      <c r="E638" s="2025"/>
      <c r="F638" s="2025"/>
      <c r="G638" s="2025"/>
      <c r="H638" s="2025"/>
      <c r="I638" s="2025"/>
      <c r="J638" s="2025"/>
      <c r="K638" s="2025"/>
      <c r="L638" s="2025"/>
      <c r="M638" s="2025"/>
      <c r="N638" s="2554"/>
      <c r="O638" s="2365">
        <f>55*12</f>
        <v>660</v>
      </c>
      <c r="P638" s="2366"/>
      <c r="Q638" s="2367"/>
      <c r="R638" s="2162"/>
      <c r="S638" s="2160"/>
      <c r="T638" s="2161"/>
      <c r="U638" s="2378">
        <v>0.03</v>
      </c>
      <c r="V638" s="2379"/>
      <c r="W638" s="2380"/>
      <c r="X638" s="2256" t="s">
        <v>492</v>
      </c>
      <c r="Y638" s="2257"/>
      <c r="Z638" s="2257"/>
      <c r="AA638" s="2257"/>
      <c r="AB638" s="2258"/>
      <c r="AC638" s="2123"/>
      <c r="AD638" s="2124"/>
      <c r="AE638" s="2125"/>
      <c r="AF638" s="2252"/>
      <c r="AG638" s="2253"/>
      <c r="AH638" s="2253"/>
      <c r="AI638" s="2253"/>
      <c r="AJ638" s="2254"/>
      <c r="AK638" s="2344"/>
      <c r="AL638" s="2345"/>
      <c r="AM638" s="2345"/>
      <c r="AN638" s="2346"/>
      <c r="AO638" s="2126">
        <f>+[9]EVERYTHING!$N$13</f>
        <v>2500000</v>
      </c>
      <c r="AP638" s="2126"/>
      <c r="AQ638" s="2126"/>
      <c r="AR638" s="2126"/>
      <c r="AS638" s="2126"/>
      <c r="AT638" s="238"/>
      <c r="AU638" s="238"/>
      <c r="AV638" s="238"/>
      <c r="AW638" s="238"/>
      <c r="AX638" s="238"/>
      <c r="AY638" s="238"/>
      <c r="AZ638" s="61"/>
      <c r="BA638" s="58" t="s">
        <v>493</v>
      </c>
      <c r="BB638" s="61"/>
      <c r="BC638" s="61"/>
      <c r="BD638" s="61"/>
      <c r="BE638" s="61"/>
      <c r="BF638" s="61"/>
      <c r="BG638" s="61"/>
      <c r="BH638" s="61"/>
      <c r="BI638" s="61"/>
      <c r="BJ638" s="61"/>
      <c r="BK638" s="61"/>
      <c r="BL638" s="61"/>
      <c r="BM638" s="61"/>
      <c r="CR638" s="264"/>
      <c r="CS638" s="58"/>
      <c r="CT638" s="58"/>
      <c r="CU638" s="58"/>
      <c r="CV638" s="58"/>
      <c r="CW638" s="58"/>
      <c r="CX638" s="58"/>
      <c r="CY638" s="58"/>
      <c r="CZ638" s="58"/>
      <c r="DA638" s="58"/>
      <c r="DB638" s="58"/>
      <c r="DC638" s="58"/>
      <c r="DD638" s="58"/>
      <c r="DE638" s="58"/>
      <c r="DF638" s="58"/>
      <c r="DX638" s="2550" t="e">
        <f t="shared" ref="DX638:DX662" si="22">DX610*(BN610/$BN$635)</f>
        <v>#VALUE!</v>
      </c>
      <c r="DY638" s="2550"/>
      <c r="DZ638" s="2550"/>
      <c r="EA638" s="2550"/>
      <c r="EB638" s="2550"/>
      <c r="EC638" s="2550">
        <f t="shared" ref="EC638:EC662" si="23">EC610*(BS610/$BS$635)</f>
        <v>65.400000000000006</v>
      </c>
      <c r="ED638" s="2550"/>
      <c r="EE638" s="2550"/>
      <c r="EF638" s="2550"/>
      <c r="EG638" s="2550"/>
      <c r="EH638" s="2550" t="e">
        <f t="shared" ref="EH638:EH662" si="24">EH610*(BX610/$BX$635)</f>
        <v>#VALUE!</v>
      </c>
      <c r="EI638" s="2550"/>
      <c r="EJ638" s="2550"/>
      <c r="EK638" s="2550"/>
      <c r="EL638" s="2550"/>
      <c r="EM638" s="2550" t="e">
        <f t="shared" ref="EM638:EM662" si="25">EM610*(CC610/$CC$635)</f>
        <v>#VALUE!</v>
      </c>
      <c r="EN638" s="2550"/>
      <c r="EO638" s="2550"/>
      <c r="EP638" s="2550"/>
      <c r="EQ638" s="2550"/>
      <c r="ER638" s="2550" t="e">
        <f t="shared" ref="ER638:ER662" si="26">ER610*(CH610/$CH$635)</f>
        <v>#VALUE!</v>
      </c>
      <c r="ES638" s="2550"/>
      <c r="ET638" s="2550"/>
      <c r="EU638" s="2550"/>
      <c r="EV638" s="2550"/>
      <c r="EW638" s="2550" t="e">
        <f t="shared" ref="EW638:EW662" si="27">EW610*(CM610/$CM$635)</f>
        <v>#VALUE!</v>
      </c>
      <c r="EX638" s="2550"/>
      <c r="EY638" s="2550"/>
      <c r="EZ638" s="2550"/>
      <c r="FA638" s="2550"/>
    </row>
    <row r="639" spans="1:157" ht="12.75" customHeight="1">
      <c r="B639" s="84" t="s">
        <v>124</v>
      </c>
      <c r="C639" s="2176" t="s">
        <v>2565</v>
      </c>
      <c r="D639" s="2025"/>
      <c r="E639" s="2025"/>
      <c r="F639" s="2025"/>
      <c r="G639" s="2025"/>
      <c r="H639" s="2025"/>
      <c r="I639" s="2025"/>
      <c r="J639" s="2025"/>
      <c r="K639" s="2025"/>
      <c r="L639" s="2025"/>
      <c r="M639" s="2025"/>
      <c r="N639" s="2554"/>
      <c r="O639" s="2365">
        <f>55*12</f>
        <v>660</v>
      </c>
      <c r="P639" s="2366"/>
      <c r="Q639" s="2367"/>
      <c r="R639" s="2162"/>
      <c r="S639" s="2160"/>
      <c r="T639" s="2161"/>
      <c r="U639" s="2378">
        <v>0.03</v>
      </c>
      <c r="V639" s="2379"/>
      <c r="W639" s="2380"/>
      <c r="X639" s="2256" t="s">
        <v>492</v>
      </c>
      <c r="Y639" s="2257"/>
      <c r="Z639" s="2257"/>
      <c r="AA639" s="2257"/>
      <c r="AB639" s="2258"/>
      <c r="AC639" s="2123"/>
      <c r="AD639" s="2124"/>
      <c r="AE639" s="2125"/>
      <c r="AF639" s="2252"/>
      <c r="AG639" s="2253"/>
      <c r="AH639" s="2253"/>
      <c r="AI639" s="2253"/>
      <c r="AJ639" s="2254"/>
      <c r="AK639" s="2344"/>
      <c r="AL639" s="2345"/>
      <c r="AM639" s="2345"/>
      <c r="AN639" s="2346"/>
      <c r="AO639" s="2126">
        <f>+[9]EVERYTHING!$N$15</f>
        <v>4592006</v>
      </c>
      <c r="AP639" s="2126"/>
      <c r="AQ639" s="2126"/>
      <c r="AR639" s="2126"/>
      <c r="AS639" s="2126"/>
      <c r="AT639" s="238"/>
      <c r="AU639" s="238"/>
      <c r="AV639" s="238"/>
      <c r="AW639" s="238"/>
      <c r="AX639" s="238"/>
      <c r="AY639" s="238"/>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4"/>
      <c r="CS639" s="58"/>
      <c r="CT639" s="58"/>
      <c r="CU639" s="58"/>
      <c r="CV639" s="58"/>
      <c r="CW639" s="58"/>
      <c r="CX639" s="58"/>
      <c r="CY639" s="58"/>
      <c r="CZ639" s="58"/>
      <c r="DA639" s="58"/>
      <c r="DB639" s="58"/>
      <c r="DC639" s="58"/>
      <c r="DD639" s="58"/>
      <c r="DE639" s="58"/>
      <c r="DF639" s="58"/>
      <c r="DX639" s="2550" t="e">
        <f t="shared" si="22"/>
        <v>#VALUE!</v>
      </c>
      <c r="DY639" s="2550"/>
      <c r="DZ639" s="2550"/>
      <c r="EA639" s="2550"/>
      <c r="EB639" s="2550"/>
      <c r="EC639" s="2550" t="e">
        <f t="shared" si="23"/>
        <v>#VALUE!</v>
      </c>
      <c r="ED639" s="2550"/>
      <c r="EE639" s="2550"/>
      <c r="EF639" s="2550"/>
      <c r="EG639" s="2550"/>
      <c r="EH639" s="2550">
        <f t="shared" si="24"/>
        <v>72.600000000000009</v>
      </c>
      <c r="EI639" s="2550"/>
      <c r="EJ639" s="2550"/>
      <c r="EK639" s="2550"/>
      <c r="EL639" s="2550"/>
      <c r="EM639" s="2550" t="e">
        <f t="shared" si="25"/>
        <v>#VALUE!</v>
      </c>
      <c r="EN639" s="2550"/>
      <c r="EO639" s="2550"/>
      <c r="EP639" s="2550"/>
      <c r="EQ639" s="2550"/>
      <c r="ER639" s="2550" t="e">
        <f t="shared" si="26"/>
        <v>#VALUE!</v>
      </c>
      <c r="ES639" s="2550"/>
      <c r="ET639" s="2550"/>
      <c r="EU639" s="2550"/>
      <c r="EV639" s="2550"/>
      <c r="EW639" s="2550" t="e">
        <f t="shared" si="27"/>
        <v>#VALUE!</v>
      </c>
      <c r="EX639" s="2550"/>
      <c r="EY639" s="2550"/>
      <c r="EZ639" s="2550"/>
      <c r="FA639" s="2550"/>
    </row>
    <row r="640" spans="1:157" ht="12.75">
      <c r="B640" s="84" t="s">
        <v>618</v>
      </c>
      <c r="C640" s="2176" t="s">
        <v>2566</v>
      </c>
      <c r="D640" s="2025"/>
      <c r="E640" s="2025"/>
      <c r="F640" s="2025"/>
      <c r="G640" s="2025"/>
      <c r="H640" s="2025"/>
      <c r="I640" s="2025"/>
      <c r="J640" s="2025"/>
      <c r="K640" s="2025"/>
      <c r="L640" s="2025"/>
      <c r="M640" s="2025"/>
      <c r="N640" s="2554"/>
      <c r="O640" s="2365">
        <f>15*12</f>
        <v>180</v>
      </c>
      <c r="P640" s="2366"/>
      <c r="Q640" s="2367"/>
      <c r="R640" s="2162"/>
      <c r="S640" s="2160"/>
      <c r="T640" s="2161"/>
      <c r="U640" s="2378">
        <v>0</v>
      </c>
      <c r="V640" s="2379"/>
      <c r="W640" s="2380"/>
      <c r="X640" s="2256" t="s">
        <v>493</v>
      </c>
      <c r="Y640" s="2257"/>
      <c r="Z640" s="2257"/>
      <c r="AA640" s="2257"/>
      <c r="AB640" s="2258"/>
      <c r="AC640" s="2123"/>
      <c r="AD640" s="2124"/>
      <c r="AE640" s="2125"/>
      <c r="AF640" s="2252"/>
      <c r="AG640" s="2253"/>
      <c r="AH640" s="2253"/>
      <c r="AI640" s="2253"/>
      <c r="AJ640" s="2254"/>
      <c r="AK640" s="2344"/>
      <c r="AL640" s="2345"/>
      <c r="AM640" s="2345"/>
      <c r="AN640" s="2346"/>
      <c r="AO640" s="2126">
        <f>+[9]EVERYTHING!$N$14</f>
        <v>410000</v>
      </c>
      <c r="AP640" s="2126"/>
      <c r="AQ640" s="2126"/>
      <c r="AR640" s="2126"/>
      <c r="AS640" s="2126"/>
      <c r="AT640" s="238"/>
      <c r="AU640" s="238"/>
      <c r="AV640" s="238"/>
      <c r="AW640" s="238"/>
      <c r="AX640" s="238"/>
      <c r="AY640" s="238"/>
      <c r="AZ640" s="61"/>
      <c r="BA640" s="58" t="s">
        <v>2165</v>
      </c>
      <c r="BB640" s="61"/>
      <c r="BC640" s="61"/>
      <c r="BD640" s="61"/>
      <c r="BE640" s="61"/>
      <c r="BF640" s="61"/>
      <c r="BG640" s="61"/>
      <c r="BH640" s="61"/>
      <c r="BI640" s="61"/>
      <c r="BJ640" s="61"/>
      <c r="BK640" s="61"/>
      <c r="BL640" s="61"/>
      <c r="BM640" s="61"/>
      <c r="BN640" s="2005">
        <f>IF(J772="SRO/Studio",O772,0)</f>
        <v>0</v>
      </c>
      <c r="BO640" s="2006"/>
      <c r="BP640" s="2006"/>
      <c r="BQ640" s="2006"/>
      <c r="BR640" s="2007"/>
      <c r="BS640" s="2004">
        <f>IF(J772="1 Bedroom",O772,0)</f>
        <v>0</v>
      </c>
      <c r="BT640" s="2004"/>
      <c r="BU640" s="2004"/>
      <c r="BV640" s="2004"/>
      <c r="BW640" s="2004"/>
      <c r="BX640" s="2004">
        <f>IF(J772="2 Bedrooms",O772,0)</f>
        <v>1</v>
      </c>
      <c r="BY640" s="2004"/>
      <c r="BZ640" s="2004"/>
      <c r="CA640" s="2004"/>
      <c r="CB640" s="2004"/>
      <c r="CC640" s="2004">
        <f>IF(J772="3 Bedrooms",O772,0)</f>
        <v>0</v>
      </c>
      <c r="CD640" s="2004"/>
      <c r="CE640" s="2004"/>
      <c r="CF640" s="2004"/>
      <c r="CG640" s="2004"/>
      <c r="CH640" s="2004">
        <f>IF(J772="4 Bedrooms",O772,0)</f>
        <v>0</v>
      </c>
      <c r="CI640" s="2004"/>
      <c r="CJ640" s="2004"/>
      <c r="CK640" s="2004"/>
      <c r="CL640" s="2004"/>
      <c r="CM640" s="2004">
        <f>IF(J772="5 Bedrooms",O772,0)</f>
        <v>0</v>
      </c>
      <c r="CN640" s="2004"/>
      <c r="CO640" s="2004"/>
      <c r="CP640" s="2004"/>
      <c r="CQ640" s="2004"/>
      <c r="CR640" s="264"/>
      <c r="CS640" s="58"/>
      <c r="CT640" s="58"/>
      <c r="CU640" s="58"/>
      <c r="CV640" s="58"/>
      <c r="CW640" s="58"/>
      <c r="CX640" s="58"/>
      <c r="CY640" s="58"/>
      <c r="CZ640" s="58"/>
      <c r="DA640" s="58"/>
      <c r="DB640" s="58"/>
      <c r="DC640" s="58"/>
      <c r="DD640" s="58"/>
      <c r="DE640" s="58"/>
      <c r="DF640" s="58"/>
      <c r="DX640" s="2550" t="e">
        <f t="shared" si="22"/>
        <v>#VALUE!</v>
      </c>
      <c r="DY640" s="2550"/>
      <c r="DZ640" s="2550"/>
      <c r="EA640" s="2550"/>
      <c r="EB640" s="2550"/>
      <c r="EC640" s="2550">
        <f t="shared" si="23"/>
        <v>167.20000000000002</v>
      </c>
      <c r="ED640" s="2550"/>
      <c r="EE640" s="2550"/>
      <c r="EF640" s="2550"/>
      <c r="EG640" s="2550"/>
      <c r="EH640" s="2550" t="e">
        <f t="shared" si="24"/>
        <v>#VALUE!</v>
      </c>
      <c r="EI640" s="2550"/>
      <c r="EJ640" s="2550"/>
      <c r="EK640" s="2550"/>
      <c r="EL640" s="2550"/>
      <c r="EM640" s="2550" t="e">
        <f t="shared" si="25"/>
        <v>#VALUE!</v>
      </c>
      <c r="EN640" s="2550"/>
      <c r="EO640" s="2550"/>
      <c r="EP640" s="2550"/>
      <c r="EQ640" s="2550"/>
      <c r="ER640" s="2550" t="e">
        <f t="shared" si="26"/>
        <v>#VALUE!</v>
      </c>
      <c r="ES640" s="2550"/>
      <c r="ET640" s="2550"/>
      <c r="EU640" s="2550"/>
      <c r="EV640" s="2550"/>
      <c r="EW640" s="2550" t="e">
        <f t="shared" si="27"/>
        <v>#VALUE!</v>
      </c>
      <c r="EX640" s="2550"/>
      <c r="EY640" s="2550"/>
      <c r="EZ640" s="2550"/>
      <c r="FA640" s="2550"/>
    </row>
    <row r="641" spans="1:157" ht="12.75">
      <c r="B641" s="84" t="s">
        <v>825</v>
      </c>
      <c r="C641" s="2176" t="s">
        <v>2567</v>
      </c>
      <c r="D641" s="2025"/>
      <c r="E641" s="2025"/>
      <c r="F641" s="2025"/>
      <c r="G641" s="2025"/>
      <c r="H641" s="2025"/>
      <c r="I641" s="2025"/>
      <c r="J641" s="2025"/>
      <c r="K641" s="2025"/>
      <c r="L641" s="2025"/>
      <c r="M641" s="2025"/>
      <c r="N641" s="2554"/>
      <c r="O641" s="2365">
        <f>55*12</f>
        <v>660</v>
      </c>
      <c r="P641" s="2366"/>
      <c r="Q641" s="2367"/>
      <c r="R641" s="2162"/>
      <c r="S641" s="2160"/>
      <c r="T641" s="2161"/>
      <c r="U641" s="2378">
        <v>0.03</v>
      </c>
      <c r="V641" s="2379"/>
      <c r="W641" s="2380"/>
      <c r="X641" s="2256" t="s">
        <v>492</v>
      </c>
      <c r="Y641" s="2257"/>
      <c r="Z641" s="2257"/>
      <c r="AA641" s="2257"/>
      <c r="AB641" s="2258"/>
      <c r="AC641" s="2123"/>
      <c r="AD641" s="2124"/>
      <c r="AE641" s="2125"/>
      <c r="AF641" s="2252"/>
      <c r="AG641" s="2253"/>
      <c r="AH641" s="2253"/>
      <c r="AI641" s="2253"/>
      <c r="AJ641" s="2254"/>
      <c r="AK641" s="2344"/>
      <c r="AL641" s="2345"/>
      <c r="AM641" s="2345"/>
      <c r="AN641" s="2346"/>
      <c r="AO641" s="2126">
        <f>+[9]EVERYTHING!$N$17</f>
        <v>2343222</v>
      </c>
      <c r="AP641" s="2126"/>
      <c r="AQ641" s="2126"/>
      <c r="AR641" s="2126"/>
      <c r="AS641" s="2126"/>
      <c r="AT641" s="238"/>
      <c r="AU641" s="238"/>
      <c r="AV641" s="238"/>
      <c r="AW641" s="238"/>
      <c r="AX641" s="238"/>
      <c r="AY641" s="238"/>
      <c r="AZ641" s="61"/>
      <c r="BA641" s="58" t="s">
        <v>310</v>
      </c>
      <c r="BB641" s="61"/>
      <c r="BC641" s="61"/>
      <c r="BD641" s="61"/>
      <c r="BE641" s="61"/>
      <c r="BF641" s="61"/>
      <c r="BG641" s="61"/>
      <c r="BH641" s="61"/>
      <c r="BI641" s="61"/>
      <c r="BJ641" s="61"/>
      <c r="BK641" s="61"/>
      <c r="BL641" s="61"/>
      <c r="BM641" s="61"/>
      <c r="BN641" s="2005">
        <f>IF(J773="SRO/Studio",O773,0)</f>
        <v>0</v>
      </c>
      <c r="BO641" s="2006"/>
      <c r="BP641" s="2006"/>
      <c r="BQ641" s="2006"/>
      <c r="BR641" s="2007"/>
      <c r="BS641" s="2004">
        <f>IF(J773="1 Bedroom",O773,0)</f>
        <v>0</v>
      </c>
      <c r="BT641" s="2004"/>
      <c r="BU641" s="2004"/>
      <c r="BV641" s="2004"/>
      <c r="BW641" s="2004"/>
      <c r="BX641" s="2004">
        <f>IF(J773="2 Bedrooms",O773,0)</f>
        <v>0</v>
      </c>
      <c r="BY641" s="2004"/>
      <c r="BZ641" s="2004"/>
      <c r="CA641" s="2004"/>
      <c r="CB641" s="2004"/>
      <c r="CC641" s="2004">
        <f>IF(J773="3 Bedrooms",O773,0)</f>
        <v>0</v>
      </c>
      <c r="CD641" s="2004"/>
      <c r="CE641" s="2004"/>
      <c r="CF641" s="2004"/>
      <c r="CG641" s="2004"/>
      <c r="CH641" s="2004">
        <f>IF(J773="4 Bedrooms",O773,0)</f>
        <v>0</v>
      </c>
      <c r="CI641" s="2004"/>
      <c r="CJ641" s="2004"/>
      <c r="CK641" s="2004"/>
      <c r="CL641" s="2004"/>
      <c r="CM641" s="2004">
        <f>IF(J773="5 Bedrooms",O773,0)</f>
        <v>0</v>
      </c>
      <c r="CN641" s="2004"/>
      <c r="CO641" s="2004"/>
      <c r="CP641" s="2004"/>
      <c r="CQ641" s="2004"/>
      <c r="CR641" s="264"/>
      <c r="CS641" s="58"/>
      <c r="CT641" s="58"/>
      <c r="CU641" s="58"/>
      <c r="CV641" s="58"/>
      <c r="CW641" s="58"/>
      <c r="CX641" s="58"/>
      <c r="CY641" s="58"/>
      <c r="CZ641" s="58"/>
      <c r="DA641" s="58"/>
      <c r="DB641" s="58"/>
      <c r="DC641" s="58"/>
      <c r="DD641" s="58"/>
      <c r="DE641" s="58"/>
      <c r="DF641" s="58"/>
      <c r="DX641" s="2550" t="e">
        <f t="shared" si="22"/>
        <v>#VALUE!</v>
      </c>
      <c r="DY641" s="2550"/>
      <c r="DZ641" s="2550"/>
      <c r="EA641" s="2550"/>
      <c r="EB641" s="2550"/>
      <c r="EC641" s="2550" t="e">
        <f t="shared" si="23"/>
        <v>#VALUE!</v>
      </c>
      <c r="ED641" s="2550"/>
      <c r="EE641" s="2550"/>
      <c r="EF641" s="2550"/>
      <c r="EG641" s="2550"/>
      <c r="EH641" s="2550">
        <f t="shared" si="24"/>
        <v>131.4</v>
      </c>
      <c r="EI641" s="2550"/>
      <c r="EJ641" s="2550"/>
      <c r="EK641" s="2550"/>
      <c r="EL641" s="2550"/>
      <c r="EM641" s="2550" t="e">
        <f t="shared" si="25"/>
        <v>#VALUE!</v>
      </c>
      <c r="EN641" s="2550"/>
      <c r="EO641" s="2550"/>
      <c r="EP641" s="2550"/>
      <c r="EQ641" s="2550"/>
      <c r="ER641" s="2550" t="e">
        <f t="shared" si="26"/>
        <v>#VALUE!</v>
      </c>
      <c r="ES641" s="2550"/>
      <c r="ET641" s="2550"/>
      <c r="EU641" s="2550"/>
      <c r="EV641" s="2550"/>
      <c r="EW641" s="2550" t="e">
        <f t="shared" si="27"/>
        <v>#VALUE!</v>
      </c>
      <c r="EX641" s="2550"/>
      <c r="EY641" s="2550"/>
      <c r="EZ641" s="2550"/>
      <c r="FA641" s="2550"/>
    </row>
    <row r="642" spans="1:157" ht="12.75">
      <c r="B642" s="84" t="s">
        <v>621</v>
      </c>
      <c r="C642" s="1844" t="s">
        <v>2568</v>
      </c>
      <c r="D642" s="1845"/>
      <c r="E642" s="1845"/>
      <c r="F642" s="1845"/>
      <c r="G642" s="1845"/>
      <c r="H642" s="1845"/>
      <c r="I642" s="1845"/>
      <c r="J642" s="1845"/>
      <c r="K642" s="1845"/>
      <c r="L642" s="1845"/>
      <c r="M642" s="1845"/>
      <c r="N642" s="1846"/>
      <c r="O642" s="2365">
        <f>55*12</f>
        <v>660</v>
      </c>
      <c r="P642" s="2366"/>
      <c r="Q642" s="2367"/>
      <c r="R642" s="2162"/>
      <c r="S642" s="2160"/>
      <c r="T642" s="2161"/>
      <c r="U642" s="2378">
        <v>0.03</v>
      </c>
      <c r="V642" s="2379"/>
      <c r="W642" s="2380"/>
      <c r="X642" s="2256" t="s">
        <v>492</v>
      </c>
      <c r="Y642" s="2257"/>
      <c r="Z642" s="2257"/>
      <c r="AA642" s="2257"/>
      <c r="AB642" s="2258"/>
      <c r="AC642" s="2123"/>
      <c r="AD642" s="2124"/>
      <c r="AE642" s="2125"/>
      <c r="AF642" s="2252"/>
      <c r="AG642" s="2253"/>
      <c r="AH642" s="2253"/>
      <c r="AI642" s="2253"/>
      <c r="AJ642" s="2254"/>
      <c r="AK642" s="2344"/>
      <c r="AL642" s="2345"/>
      <c r="AM642" s="2345"/>
      <c r="AN642" s="2346"/>
      <c r="AO642" s="2126">
        <f>+[9]EVERYTHING!$N$12</f>
        <v>11463076</v>
      </c>
      <c r="AP642" s="2126"/>
      <c r="AQ642" s="2126"/>
      <c r="AR642" s="2126"/>
      <c r="AS642" s="2126"/>
      <c r="AT642" s="238"/>
      <c r="AU642" s="238"/>
      <c r="AV642" s="238"/>
      <c r="AW642" s="238"/>
      <c r="AX642" s="238"/>
      <c r="AY642" s="238"/>
      <c r="AZ642" s="61"/>
      <c r="BA642" s="61"/>
      <c r="BB642" s="61"/>
      <c r="BC642" s="61"/>
      <c r="BD642" s="61"/>
      <c r="BE642" s="61"/>
      <c r="BF642" s="61"/>
      <c r="BG642" s="61"/>
      <c r="BH642" s="61"/>
      <c r="BI642" s="61"/>
      <c r="BJ642" s="61"/>
      <c r="BK642" s="61"/>
      <c r="BL642" s="61"/>
      <c r="BM642" s="61"/>
      <c r="BN642" s="2005">
        <f>IF(J774="SRO/Studio",O774,0)</f>
        <v>0</v>
      </c>
      <c r="BO642" s="2006"/>
      <c r="BP642" s="2006"/>
      <c r="BQ642" s="2006"/>
      <c r="BR642" s="2007"/>
      <c r="BS642" s="2004">
        <f>IF(J774="1 Bedroom",O774,0)</f>
        <v>0</v>
      </c>
      <c r="BT642" s="2004"/>
      <c r="BU642" s="2004"/>
      <c r="BV642" s="2004"/>
      <c r="BW642" s="2004"/>
      <c r="BX642" s="2004">
        <f>IF(J774="2 Bedrooms",O774,0)</f>
        <v>0</v>
      </c>
      <c r="BY642" s="2004"/>
      <c r="BZ642" s="2004"/>
      <c r="CA642" s="2004"/>
      <c r="CB642" s="2004"/>
      <c r="CC642" s="2004">
        <f>IF(J774="3 Bedrooms",O774,0)</f>
        <v>0</v>
      </c>
      <c r="CD642" s="2004"/>
      <c r="CE642" s="2004"/>
      <c r="CF642" s="2004"/>
      <c r="CG642" s="2004"/>
      <c r="CH642" s="2004">
        <f>IF(J774="4 Bedrooms",O774,0)</f>
        <v>0</v>
      </c>
      <c r="CI642" s="2004"/>
      <c r="CJ642" s="2004"/>
      <c r="CK642" s="2004"/>
      <c r="CL642" s="2004"/>
      <c r="CM642" s="2004">
        <f>IF(J774="5 Bedrooms",O774,0)</f>
        <v>0</v>
      </c>
      <c r="CN642" s="2004"/>
      <c r="CO642" s="2004"/>
      <c r="CP642" s="2004"/>
      <c r="CQ642" s="2004"/>
      <c r="CR642" s="1822"/>
      <c r="CV642" s="58"/>
      <c r="CW642" s="58"/>
      <c r="CX642" s="58"/>
      <c r="CY642" s="58"/>
      <c r="CZ642" s="58"/>
      <c r="DA642" s="58"/>
      <c r="DB642" s="58"/>
      <c r="DC642" s="58"/>
      <c r="DD642" s="58"/>
      <c r="DE642" s="58"/>
      <c r="DF642" s="58"/>
      <c r="DX642" s="2550" t="e">
        <f t="shared" si="22"/>
        <v>#VALUE!</v>
      </c>
      <c r="DY642" s="2550"/>
      <c r="DZ642" s="2550"/>
      <c r="EA642" s="2550"/>
      <c r="EB642" s="2550"/>
      <c r="EC642" s="2550">
        <f t="shared" si="23"/>
        <v>150.83076923076925</v>
      </c>
      <c r="ED642" s="2550"/>
      <c r="EE642" s="2550"/>
      <c r="EF642" s="2550"/>
      <c r="EG642" s="2550"/>
      <c r="EH642" s="2550" t="e">
        <f t="shared" si="24"/>
        <v>#VALUE!</v>
      </c>
      <c r="EI642" s="2550"/>
      <c r="EJ642" s="2550"/>
      <c r="EK642" s="2550"/>
      <c r="EL642" s="2550"/>
      <c r="EM642" s="2550" t="e">
        <f t="shared" si="25"/>
        <v>#VALUE!</v>
      </c>
      <c r="EN642" s="2550"/>
      <c r="EO642" s="2550"/>
      <c r="EP642" s="2550"/>
      <c r="EQ642" s="2550"/>
      <c r="ER642" s="2550" t="e">
        <f t="shared" si="26"/>
        <v>#VALUE!</v>
      </c>
      <c r="ES642" s="2550"/>
      <c r="ET642" s="2550"/>
      <c r="EU642" s="2550"/>
      <c r="EV642" s="2550"/>
      <c r="EW642" s="2550" t="e">
        <f t="shared" si="27"/>
        <v>#VALUE!</v>
      </c>
      <c r="EX642" s="2550"/>
      <c r="EY642" s="2550"/>
      <c r="EZ642" s="2550"/>
      <c r="FA642" s="2550"/>
    </row>
    <row r="643" spans="1:157" ht="12.75">
      <c r="B643" s="84" t="s">
        <v>489</v>
      </c>
      <c r="C643" s="2176" t="s">
        <v>2140</v>
      </c>
      <c r="D643" s="2025"/>
      <c r="E643" s="2025"/>
      <c r="F643" s="2025"/>
      <c r="G643" s="2025"/>
      <c r="H643" s="2025"/>
      <c r="I643" s="2025"/>
      <c r="J643" s="2025"/>
      <c r="K643" s="2025"/>
      <c r="L643" s="2025"/>
      <c r="M643" s="2025"/>
      <c r="N643" s="2554"/>
      <c r="O643" s="2365"/>
      <c r="P643" s="2366"/>
      <c r="Q643" s="2367"/>
      <c r="R643" s="2162"/>
      <c r="S643" s="2160"/>
      <c r="T643" s="2161"/>
      <c r="U643" s="2378"/>
      <c r="V643" s="2379"/>
      <c r="W643" s="2380"/>
      <c r="X643" s="2256" t="s">
        <v>310</v>
      </c>
      <c r="Y643" s="2257"/>
      <c r="Z643" s="2257"/>
      <c r="AA643" s="2257"/>
      <c r="AB643" s="2258"/>
      <c r="AC643" s="2123"/>
      <c r="AD643" s="2124"/>
      <c r="AE643" s="2125"/>
      <c r="AF643" s="2252"/>
      <c r="AG643" s="2253"/>
      <c r="AH643" s="2253"/>
      <c r="AI643" s="2253"/>
      <c r="AJ643" s="2254"/>
      <c r="AK643" s="2344"/>
      <c r="AL643" s="2345"/>
      <c r="AM643" s="2345"/>
      <c r="AN643" s="2346"/>
      <c r="AO643" s="2126">
        <f>+[9]EVERYTHING!$N$19</f>
        <v>330697.52923085424</v>
      </c>
      <c r="AP643" s="2126"/>
      <c r="AQ643" s="2126"/>
      <c r="AR643" s="2126"/>
      <c r="AS643" s="2126"/>
      <c r="AT643" s="238"/>
      <c r="AU643" s="238"/>
      <c r="AV643" s="238"/>
      <c r="AW643" s="238"/>
      <c r="AX643" s="238"/>
      <c r="AY643" s="238"/>
      <c r="AZ643" s="61"/>
      <c r="BA643" s="61"/>
      <c r="BB643" s="61"/>
      <c r="BC643" s="61"/>
      <c r="BD643" s="61"/>
      <c r="BE643" s="61"/>
      <c r="BF643" s="61"/>
      <c r="BG643" s="61"/>
      <c r="BH643" s="61"/>
      <c r="BI643" s="61"/>
      <c r="BJ643" s="61"/>
      <c r="BK643" s="61"/>
      <c r="BL643" s="61"/>
      <c r="BM643" s="61"/>
      <c r="BN643" s="2005">
        <f>IF(J775="SRO/Studio",O775,0)</f>
        <v>0</v>
      </c>
      <c r="BO643" s="2006"/>
      <c r="BP643" s="2006"/>
      <c r="BQ643" s="2006"/>
      <c r="BR643" s="2007"/>
      <c r="BS643" s="2004">
        <f>IF(J775="1 Bedroom",O775,0)</f>
        <v>0</v>
      </c>
      <c r="BT643" s="2004"/>
      <c r="BU643" s="2004"/>
      <c r="BV643" s="2004"/>
      <c r="BW643" s="2004"/>
      <c r="BX643" s="2004">
        <f>IF(J775="2 Bedrooms",O775,0)</f>
        <v>0</v>
      </c>
      <c r="BY643" s="2004"/>
      <c r="BZ643" s="2004"/>
      <c r="CA643" s="2004"/>
      <c r="CB643" s="2004"/>
      <c r="CC643" s="2004">
        <f>IF(J775="3 Bedrooms",O775,0)</f>
        <v>0</v>
      </c>
      <c r="CD643" s="2004"/>
      <c r="CE643" s="2004"/>
      <c r="CF643" s="2004"/>
      <c r="CG643" s="2004"/>
      <c r="CH643" s="2004">
        <f>IF(J775="4 Bedrooms",O775,0)</f>
        <v>0</v>
      </c>
      <c r="CI643" s="2004"/>
      <c r="CJ643" s="2004"/>
      <c r="CK643" s="2004"/>
      <c r="CL643" s="2004"/>
      <c r="CM643" s="2004">
        <f>IF(J775="5 Bedrooms",O775,0)</f>
        <v>0</v>
      </c>
      <c r="CN643" s="2004"/>
      <c r="CO643" s="2004"/>
      <c r="CP643" s="2004"/>
      <c r="CQ643" s="2004"/>
      <c r="CV643" s="58"/>
      <c r="CW643" s="58"/>
      <c r="CX643" s="58"/>
      <c r="CY643" s="58"/>
      <c r="CZ643" s="58"/>
      <c r="DA643" s="58"/>
      <c r="DB643" s="58"/>
      <c r="DC643" s="58"/>
      <c r="DD643" s="58"/>
      <c r="DE643" s="58"/>
      <c r="DF643" s="58"/>
      <c r="DX643" s="2550" t="e">
        <f t="shared" si="22"/>
        <v>#VALUE!</v>
      </c>
      <c r="DY643" s="2550"/>
      <c r="DZ643" s="2550"/>
      <c r="EA643" s="2550"/>
      <c r="EB643" s="2550"/>
      <c r="EC643" s="2550" t="e">
        <f t="shared" si="23"/>
        <v>#VALUE!</v>
      </c>
      <c r="ED643" s="2550"/>
      <c r="EE643" s="2550"/>
      <c r="EF643" s="2550"/>
      <c r="EG643" s="2550"/>
      <c r="EH643" s="2550">
        <f t="shared" si="24"/>
        <v>95.100000000000009</v>
      </c>
      <c r="EI643" s="2550"/>
      <c r="EJ643" s="2550"/>
      <c r="EK643" s="2550"/>
      <c r="EL643" s="2550"/>
      <c r="EM643" s="2550" t="e">
        <f t="shared" si="25"/>
        <v>#VALUE!</v>
      </c>
      <c r="EN643" s="2550"/>
      <c r="EO643" s="2550"/>
      <c r="EP643" s="2550"/>
      <c r="EQ643" s="2550"/>
      <c r="ER643" s="2550" t="e">
        <f t="shared" si="26"/>
        <v>#VALUE!</v>
      </c>
      <c r="ES643" s="2550"/>
      <c r="ET643" s="2550"/>
      <c r="EU643" s="2550"/>
      <c r="EV643" s="2550"/>
      <c r="EW643" s="2550" t="e">
        <f t="shared" si="27"/>
        <v>#VALUE!</v>
      </c>
      <c r="EX643" s="2550"/>
      <c r="EY643" s="2550"/>
      <c r="EZ643" s="2550"/>
      <c r="FA643" s="2550"/>
    </row>
    <row r="644" spans="1:157" ht="13.15">
      <c r="B644" s="84" t="s">
        <v>490</v>
      </c>
      <c r="C644" s="2176" t="s">
        <v>2611</v>
      </c>
      <c r="D644" s="2025"/>
      <c r="E644" s="2025"/>
      <c r="F644" s="2025"/>
      <c r="G644" s="2025"/>
      <c r="H644" s="2025"/>
      <c r="I644" s="2025"/>
      <c r="J644" s="2025"/>
      <c r="K644" s="2025"/>
      <c r="L644" s="2025"/>
      <c r="M644" s="2025"/>
      <c r="N644" s="2554"/>
      <c r="O644" s="2365"/>
      <c r="P644" s="2366"/>
      <c r="Q644" s="2367"/>
      <c r="R644" s="2162"/>
      <c r="S644" s="2160"/>
      <c r="T644" s="2161"/>
      <c r="U644" s="2378"/>
      <c r="V644" s="2379"/>
      <c r="W644" s="2380"/>
      <c r="X644" s="2256" t="s">
        <v>310</v>
      </c>
      <c r="Y644" s="2257"/>
      <c r="Z644" s="2257"/>
      <c r="AA644" s="2257"/>
      <c r="AB644" s="2258"/>
      <c r="AC644" s="2123"/>
      <c r="AD644" s="2124"/>
      <c r="AE644" s="2125"/>
      <c r="AF644" s="2252"/>
      <c r="AG644" s="2253"/>
      <c r="AH644" s="2253"/>
      <c r="AI644" s="2253"/>
      <c r="AJ644" s="2254"/>
      <c r="AK644" s="2344"/>
      <c r="AL644" s="2345"/>
      <c r="AM644" s="2345"/>
      <c r="AN644" s="2346"/>
      <c r="AO644" s="2126">
        <f>+[9]EVERYTHING!$N$20</f>
        <v>3579851.2643369911</v>
      </c>
      <c r="AP644" s="2126"/>
      <c r="AQ644" s="2126"/>
      <c r="AR644" s="2126"/>
      <c r="AS644" s="2126"/>
      <c r="AT644" s="238"/>
      <c r="AU644" s="238"/>
      <c r="AV644" s="238"/>
      <c r="AW644" s="238"/>
      <c r="AX644" s="238"/>
      <c r="AY644" s="238"/>
      <c r="AZ644" s="61"/>
      <c r="BA644" s="61"/>
      <c r="BB644" s="61"/>
      <c r="BC644" s="61"/>
      <c r="BD644" s="61"/>
      <c r="BE644" s="61"/>
      <c r="BF644" s="61"/>
      <c r="BG644" s="61"/>
      <c r="BH644" s="61"/>
      <c r="BI644" s="61"/>
      <c r="BJ644" s="61"/>
      <c r="BK644" s="61"/>
      <c r="BL644" s="61"/>
      <c r="BM644" s="61"/>
      <c r="BN644" s="2008">
        <f>SUM(BN640:BR643)</f>
        <v>0</v>
      </c>
      <c r="BO644" s="2009"/>
      <c r="BP644" s="2009"/>
      <c r="BQ644" s="2009"/>
      <c r="BR644" s="2010"/>
      <c r="BS644" s="2011">
        <f>SUM(BS640:BW643)</f>
        <v>0</v>
      </c>
      <c r="BT644" s="2012"/>
      <c r="BU644" s="2012"/>
      <c r="BV644" s="2012"/>
      <c r="BW644" s="2013"/>
      <c r="BX644" s="2011">
        <f>SUM(BX640:CB643)</f>
        <v>1</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71">
        <f>BN644+BS644+BX644+CC644+CH644+CM644</f>
        <v>1</v>
      </c>
      <c r="CT644" s="134" t="s">
        <v>2452</v>
      </c>
      <c r="CU644" s="58"/>
      <c r="CV644" s="58"/>
      <c r="CW644" s="58"/>
      <c r="CX644" s="58"/>
      <c r="CY644" s="58"/>
      <c r="CZ644" s="58"/>
      <c r="DA644" s="58"/>
      <c r="DB644" s="58"/>
      <c r="DC644" s="58"/>
      <c r="DD644" s="58"/>
      <c r="DE644" s="58"/>
      <c r="DF644" s="58"/>
      <c r="DX644" s="2550" t="e">
        <f t="shared" si="22"/>
        <v>#VALUE!</v>
      </c>
      <c r="DY644" s="2550"/>
      <c r="DZ644" s="2550"/>
      <c r="EA644" s="2550"/>
      <c r="EB644" s="2550"/>
      <c r="EC644" s="2550">
        <f t="shared" si="23"/>
        <v>97.938461538461539</v>
      </c>
      <c r="ED644" s="2550"/>
      <c r="EE644" s="2550"/>
      <c r="EF644" s="2550"/>
      <c r="EG644" s="2550"/>
      <c r="EH644" s="2550" t="e">
        <f t="shared" si="24"/>
        <v>#VALUE!</v>
      </c>
      <c r="EI644" s="2550"/>
      <c r="EJ644" s="2550"/>
      <c r="EK644" s="2550"/>
      <c r="EL644" s="2550"/>
      <c r="EM644" s="2550" t="e">
        <f t="shared" si="25"/>
        <v>#VALUE!</v>
      </c>
      <c r="EN644" s="2550"/>
      <c r="EO644" s="2550"/>
      <c r="EP644" s="2550"/>
      <c r="EQ644" s="2550"/>
      <c r="ER644" s="2550" t="e">
        <f t="shared" si="26"/>
        <v>#VALUE!</v>
      </c>
      <c r="ES644" s="2550"/>
      <c r="ET644" s="2550"/>
      <c r="EU644" s="2550"/>
      <c r="EV644" s="2550"/>
      <c r="EW644" s="2550" t="e">
        <f t="shared" si="27"/>
        <v>#VALUE!</v>
      </c>
      <c r="EX644" s="2550"/>
      <c r="EY644" s="2550"/>
      <c r="EZ644" s="2550"/>
      <c r="FA644" s="2550"/>
    </row>
    <row r="645" spans="1:157" ht="13.15">
      <c r="B645" s="84" t="s">
        <v>496</v>
      </c>
      <c r="C645" s="2025"/>
      <c r="D645" s="2025"/>
      <c r="E645" s="2025"/>
      <c r="F645" s="2025"/>
      <c r="G645" s="2025"/>
      <c r="H645" s="2025"/>
      <c r="I645" s="2025"/>
      <c r="J645" s="2025"/>
      <c r="K645" s="2025"/>
      <c r="L645" s="2025"/>
      <c r="M645" s="2025"/>
      <c r="N645" s="2554"/>
      <c r="O645" s="2365"/>
      <c r="P645" s="2366"/>
      <c r="Q645" s="2367"/>
      <c r="R645" s="2162"/>
      <c r="S645" s="2160"/>
      <c r="T645" s="2161"/>
      <c r="U645" s="2378"/>
      <c r="V645" s="2379"/>
      <c r="W645" s="2380"/>
      <c r="X645" s="2256" t="s">
        <v>1385</v>
      </c>
      <c r="Y645" s="2257"/>
      <c r="Z645" s="2257"/>
      <c r="AA645" s="2257"/>
      <c r="AB645" s="2258"/>
      <c r="AC645" s="2123"/>
      <c r="AD645" s="2124"/>
      <c r="AE645" s="2125"/>
      <c r="AF645" s="2252"/>
      <c r="AG645" s="2253"/>
      <c r="AH645" s="2253"/>
      <c r="AI645" s="2253"/>
      <c r="AJ645" s="2254"/>
      <c r="AK645" s="2344"/>
      <c r="AL645" s="2345"/>
      <c r="AM645" s="2345"/>
      <c r="AN645" s="2346"/>
      <c r="AO645" s="2126"/>
      <c r="AP645" s="2126"/>
      <c r="AQ645" s="2126"/>
      <c r="AR645" s="2126"/>
      <c r="AS645" s="2126"/>
      <c r="AT645" s="238"/>
      <c r="AU645" s="238"/>
      <c r="AV645" s="238"/>
      <c r="AW645" s="238"/>
      <c r="AX645" s="238"/>
      <c r="AY645" s="238"/>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0</v>
      </c>
      <c r="BX645" s="58"/>
      <c r="BY645" s="58"/>
      <c r="BZ645" s="58"/>
      <c r="CA645" s="58"/>
      <c r="CB645" s="1471">
        <f>BX644*2</f>
        <v>2</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2</v>
      </c>
      <c r="CT645" s="134" t="s">
        <v>2454</v>
      </c>
      <c r="CU645" s="58"/>
      <c r="CV645" s="58"/>
      <c r="CW645" s="58"/>
      <c r="CX645" s="58"/>
      <c r="CY645" s="58"/>
      <c r="CZ645" s="58"/>
      <c r="DA645" s="58"/>
      <c r="DB645" s="58"/>
      <c r="DC645" s="58"/>
      <c r="DD645" s="58"/>
      <c r="DE645" s="58"/>
      <c r="DF645" s="58"/>
      <c r="DX645" s="2550" t="e">
        <f t="shared" si="22"/>
        <v>#VALUE!</v>
      </c>
      <c r="DY645" s="2550"/>
      <c r="DZ645" s="2550"/>
      <c r="EA645" s="2550"/>
      <c r="EB645" s="2550"/>
      <c r="EC645" s="2550" t="e">
        <f t="shared" si="23"/>
        <v>#VALUE!</v>
      </c>
      <c r="ED645" s="2550"/>
      <c r="EE645" s="2550"/>
      <c r="EF645" s="2550"/>
      <c r="EG645" s="2550"/>
      <c r="EH645" s="2550">
        <f t="shared" si="24"/>
        <v>124.4</v>
      </c>
      <c r="EI645" s="2550"/>
      <c r="EJ645" s="2550"/>
      <c r="EK645" s="2550"/>
      <c r="EL645" s="2550"/>
      <c r="EM645" s="2550" t="e">
        <f t="shared" si="25"/>
        <v>#VALUE!</v>
      </c>
      <c r="EN645" s="2550"/>
      <c r="EO645" s="2550"/>
      <c r="EP645" s="2550"/>
      <c r="EQ645" s="2550"/>
      <c r="ER645" s="2550" t="e">
        <f t="shared" si="26"/>
        <v>#VALUE!</v>
      </c>
      <c r="ES645" s="2550"/>
      <c r="ET645" s="2550"/>
      <c r="EU645" s="2550"/>
      <c r="EV645" s="2550"/>
      <c r="EW645" s="2550" t="e">
        <f t="shared" si="27"/>
        <v>#VALUE!</v>
      </c>
      <c r="EX645" s="2550"/>
      <c r="EY645" s="2550"/>
      <c r="EZ645" s="2550"/>
      <c r="FA645" s="2550"/>
    </row>
    <row r="646" spans="1:157" ht="12.75">
      <c r="B646" s="84" t="s">
        <v>683</v>
      </c>
      <c r="C646" s="2025"/>
      <c r="D646" s="2025"/>
      <c r="E646" s="2025"/>
      <c r="F646" s="2025"/>
      <c r="G646" s="2025"/>
      <c r="H646" s="2025"/>
      <c r="I646" s="2025"/>
      <c r="J646" s="2025"/>
      <c r="K646" s="2025"/>
      <c r="L646" s="2025"/>
      <c r="M646" s="2025"/>
      <c r="N646" s="2554"/>
      <c r="O646" s="2365"/>
      <c r="P646" s="2366"/>
      <c r="Q646" s="2367"/>
      <c r="R646" s="2162"/>
      <c r="S646" s="2160"/>
      <c r="T646" s="2161"/>
      <c r="U646" s="2378"/>
      <c r="V646" s="2379"/>
      <c r="W646" s="2380"/>
      <c r="X646" s="2256" t="s">
        <v>1385</v>
      </c>
      <c r="Y646" s="2257"/>
      <c r="Z646" s="2257"/>
      <c r="AA646" s="2257"/>
      <c r="AB646" s="2258"/>
      <c r="AC646" s="2123"/>
      <c r="AD646" s="2124"/>
      <c r="AE646" s="2125"/>
      <c r="AF646" s="2252"/>
      <c r="AG646" s="2253"/>
      <c r="AH646" s="2253"/>
      <c r="AI646" s="2253"/>
      <c r="AJ646" s="2254"/>
      <c r="AK646" s="2344"/>
      <c r="AL646" s="2345"/>
      <c r="AM646" s="2345"/>
      <c r="AN646" s="2346"/>
      <c r="AO646" s="2126"/>
      <c r="AP646" s="2126"/>
      <c r="AQ646" s="2126"/>
      <c r="AR646" s="2126"/>
      <c r="AS646" s="2126"/>
      <c r="AT646" s="238"/>
      <c r="AU646" s="238"/>
      <c r="AV646" s="238"/>
      <c r="AW646" s="238"/>
      <c r="AX646" s="238"/>
      <c r="AY646" s="238"/>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0" t="e">
        <f t="shared" si="22"/>
        <v>#VALUE!</v>
      </c>
      <c r="DY646" s="2550"/>
      <c r="DZ646" s="2550"/>
      <c r="EA646" s="2550"/>
      <c r="EB646" s="2550"/>
      <c r="EC646" s="2550">
        <f t="shared" si="23"/>
        <v>100.46153846153847</v>
      </c>
      <c r="ED646" s="2550"/>
      <c r="EE646" s="2550"/>
      <c r="EF646" s="2550"/>
      <c r="EG646" s="2550"/>
      <c r="EH646" s="2550" t="e">
        <f t="shared" si="24"/>
        <v>#VALUE!</v>
      </c>
      <c r="EI646" s="2550"/>
      <c r="EJ646" s="2550"/>
      <c r="EK646" s="2550"/>
      <c r="EL646" s="2550"/>
      <c r="EM646" s="2550" t="e">
        <f t="shared" si="25"/>
        <v>#VALUE!</v>
      </c>
      <c r="EN646" s="2550"/>
      <c r="EO646" s="2550"/>
      <c r="EP646" s="2550"/>
      <c r="EQ646" s="2550"/>
      <c r="ER646" s="2550" t="e">
        <f t="shared" si="26"/>
        <v>#VALUE!</v>
      </c>
      <c r="ES646" s="2550"/>
      <c r="ET646" s="2550"/>
      <c r="EU646" s="2550"/>
      <c r="EV646" s="2550"/>
      <c r="EW646" s="2550" t="e">
        <f t="shared" si="27"/>
        <v>#VALUE!</v>
      </c>
      <c r="EX646" s="2550"/>
      <c r="EY646" s="2550"/>
      <c r="EZ646" s="2550"/>
      <c r="FA646" s="2550"/>
    </row>
    <row r="647" spans="1:157" ht="12.75">
      <c r="B647" s="84" t="s">
        <v>374</v>
      </c>
      <c r="C647" s="2025"/>
      <c r="D647" s="2025"/>
      <c r="E647" s="2025"/>
      <c r="F647" s="2025"/>
      <c r="G647" s="2025"/>
      <c r="H647" s="2025"/>
      <c r="I647" s="2025"/>
      <c r="J647" s="2025"/>
      <c r="K647" s="2025"/>
      <c r="L647" s="2025"/>
      <c r="M647" s="2025"/>
      <c r="N647" s="2554"/>
      <c r="O647" s="2365"/>
      <c r="P647" s="2366"/>
      <c r="Q647" s="2367"/>
      <c r="R647" s="2162"/>
      <c r="S647" s="2160"/>
      <c r="T647" s="2161"/>
      <c r="U647" s="2378"/>
      <c r="V647" s="2379"/>
      <c r="W647" s="2380"/>
      <c r="X647" s="2256" t="s">
        <v>1385</v>
      </c>
      <c r="Y647" s="2257"/>
      <c r="Z647" s="2257"/>
      <c r="AA647" s="2257"/>
      <c r="AB647" s="2258"/>
      <c r="AC647" s="2123"/>
      <c r="AD647" s="2124"/>
      <c r="AE647" s="2125"/>
      <c r="AF647" s="2252"/>
      <c r="AG647" s="2253"/>
      <c r="AH647" s="2253"/>
      <c r="AI647" s="2253"/>
      <c r="AJ647" s="2254"/>
      <c r="AK647" s="2344"/>
      <c r="AL647" s="2345"/>
      <c r="AM647" s="2345"/>
      <c r="AN647" s="2346"/>
      <c r="AO647" s="2126"/>
      <c r="AP647" s="2126"/>
      <c r="AQ647" s="2126"/>
      <c r="AR647" s="2126"/>
      <c r="AS647" s="2126"/>
      <c r="AT647" s="238"/>
      <c r="AU647" s="238"/>
      <c r="AV647" s="238"/>
      <c r="AW647" s="238"/>
      <c r="AX647" s="238"/>
      <c r="AY647" s="238"/>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0" t="e">
        <f t="shared" si="22"/>
        <v>#VALUE!</v>
      </c>
      <c r="DY647" s="2550"/>
      <c r="DZ647" s="2550"/>
      <c r="EA647" s="2550"/>
      <c r="EB647" s="2550"/>
      <c r="EC647" s="2550">
        <f t="shared" si="23"/>
        <v>218.92307692307693</v>
      </c>
      <c r="ED647" s="2550"/>
      <c r="EE647" s="2550"/>
      <c r="EF647" s="2550"/>
      <c r="EG647" s="2550"/>
      <c r="EH647" s="2550" t="e">
        <f t="shared" si="24"/>
        <v>#VALUE!</v>
      </c>
      <c r="EI647" s="2550"/>
      <c r="EJ647" s="2550"/>
      <c r="EK647" s="2550"/>
      <c r="EL647" s="2550"/>
      <c r="EM647" s="2550" t="e">
        <f t="shared" si="25"/>
        <v>#VALUE!</v>
      </c>
      <c r="EN647" s="2550"/>
      <c r="EO647" s="2550"/>
      <c r="EP647" s="2550"/>
      <c r="EQ647" s="2550"/>
      <c r="ER647" s="2550" t="e">
        <f t="shared" si="26"/>
        <v>#VALUE!</v>
      </c>
      <c r="ES647" s="2550"/>
      <c r="ET647" s="2550"/>
      <c r="EU647" s="2550"/>
      <c r="EV647" s="2550"/>
      <c r="EW647" s="2550" t="e">
        <f t="shared" si="27"/>
        <v>#VALUE!</v>
      </c>
      <c r="EX647" s="2550"/>
      <c r="EY647" s="2550"/>
      <c r="EZ647" s="2550"/>
      <c r="FA647" s="2550"/>
    </row>
    <row r="648" spans="1:157" ht="12.75">
      <c r="B648" s="84" t="s">
        <v>375</v>
      </c>
      <c r="C648" s="2025"/>
      <c r="D648" s="2025"/>
      <c r="E648" s="2025"/>
      <c r="F648" s="2025"/>
      <c r="G648" s="2025"/>
      <c r="H648" s="2025"/>
      <c r="I648" s="2025"/>
      <c r="J648" s="2025"/>
      <c r="K648" s="2025"/>
      <c r="L648" s="2025"/>
      <c r="M648" s="2025"/>
      <c r="N648" s="2554"/>
      <c r="O648" s="2365"/>
      <c r="P648" s="2366"/>
      <c r="Q648" s="2367"/>
      <c r="R648" s="2162"/>
      <c r="S648" s="2160"/>
      <c r="T648" s="2161"/>
      <c r="U648" s="2378"/>
      <c r="V648" s="2379"/>
      <c r="W648" s="2380"/>
      <c r="X648" s="2256" t="s">
        <v>1385</v>
      </c>
      <c r="Y648" s="2257"/>
      <c r="Z648" s="2257"/>
      <c r="AA648" s="2257"/>
      <c r="AB648" s="2258"/>
      <c r="AC648" s="2123"/>
      <c r="AD648" s="2124"/>
      <c r="AE648" s="2125"/>
      <c r="AF648" s="2252"/>
      <c r="AG648" s="2253"/>
      <c r="AH648" s="2253"/>
      <c r="AI648" s="2253"/>
      <c r="AJ648" s="2254"/>
      <c r="AK648" s="2344"/>
      <c r="AL648" s="2345"/>
      <c r="AM648" s="2345"/>
      <c r="AN648" s="2346"/>
      <c r="AO648" s="2126"/>
      <c r="AP648" s="2126"/>
      <c r="AQ648" s="2126"/>
      <c r="AR648" s="2126"/>
      <c r="AS648" s="2126"/>
      <c r="AT648" s="238"/>
      <c r="AU648" s="238"/>
      <c r="AV648" s="238"/>
      <c r="AW648" s="238"/>
      <c r="AX648" s="238"/>
      <c r="AY648" s="238"/>
      <c r="AZ648" s="58"/>
      <c r="BA648" s="58"/>
      <c r="BB648" s="58"/>
      <c r="BC648" s="58"/>
      <c r="BD648" s="58"/>
      <c r="BE648" s="58"/>
      <c r="BF648" s="58"/>
      <c r="BG648" s="58"/>
      <c r="BH648" s="58"/>
      <c r="BI648" s="58"/>
      <c r="BJ648" s="58"/>
      <c r="BK648" s="58"/>
      <c r="BL648" s="58"/>
      <c r="BM648" s="58"/>
      <c r="BN648" s="2005">
        <f t="shared" ref="BN648:BN657" si="28">IF(J786="SRO/Studio",O786,0)</f>
        <v>0</v>
      </c>
      <c r="BO648" s="2006"/>
      <c r="BP648" s="2006"/>
      <c r="BQ648" s="2006"/>
      <c r="BR648" s="2007"/>
      <c r="BS648" s="2004">
        <f t="shared" ref="BS648:BS657" si="29">IF(J786="1 Bedroom",O786,0)</f>
        <v>0</v>
      </c>
      <c r="BT648" s="2004"/>
      <c r="BU648" s="2004"/>
      <c r="BV648" s="2004"/>
      <c r="BW648" s="2004"/>
      <c r="BX648" s="2004">
        <f t="shared" ref="BX648:BX657" si="30">IF(J786="2 Bedrooms",O786,0)</f>
        <v>0</v>
      </c>
      <c r="BY648" s="2004"/>
      <c r="BZ648" s="2004"/>
      <c r="CA648" s="2004"/>
      <c r="CB648" s="2004"/>
      <c r="CC648" s="2004">
        <f t="shared" ref="CC648:CC657" si="31">IF(J786="3 Bedrooms",O786,0)</f>
        <v>0</v>
      </c>
      <c r="CD648" s="2004"/>
      <c r="CE648" s="2004"/>
      <c r="CF648" s="2004"/>
      <c r="CG648" s="2004"/>
      <c r="CH648" s="2004">
        <f t="shared" ref="CH648:CH657" si="32">IF(J786="4 Bedrooms",O786,0)</f>
        <v>0</v>
      </c>
      <c r="CI648" s="2004"/>
      <c r="CJ648" s="2004"/>
      <c r="CK648" s="2004"/>
      <c r="CL648" s="2004"/>
      <c r="CM648" s="2004">
        <f t="shared" ref="CM648:CM657" si="33">IF(J786="5 Bedrooms",O786,0)</f>
        <v>0</v>
      </c>
      <c r="CN648" s="2004"/>
      <c r="CO648" s="2004"/>
      <c r="CP648" s="2004"/>
      <c r="CQ648" s="2004"/>
      <c r="CR648" s="264"/>
      <c r="CS648" s="2005">
        <f>IF(AND(BN648&gt;=1,AH786&gt;=0.1,AH786&lt;=1),O786,0)</f>
        <v>0</v>
      </c>
      <c r="CT648" s="2006"/>
      <c r="CU648" s="2006"/>
      <c r="CV648" s="2006"/>
      <c r="CW648" s="2007"/>
      <c r="CX648" s="2005">
        <f>IF(AND(BS648&gt;=1,AH786&gt;=0.1,AH786&lt;=1),O786,0)</f>
        <v>0</v>
      </c>
      <c r="CY648" s="2006"/>
      <c r="CZ648" s="2006"/>
      <c r="DA648" s="2006"/>
      <c r="DB648" s="2007"/>
      <c r="DC648" s="2005">
        <f>IF(AND(BX648&gt;=1,AH786&gt;=0.1,AH786&lt;=1),O786,0)</f>
        <v>0</v>
      </c>
      <c r="DD648" s="2006"/>
      <c r="DE648" s="2006"/>
      <c r="DF648" s="2006"/>
      <c r="DG648" s="2007"/>
      <c r="DH648" s="2005">
        <f>IF(AND(CC648&gt;=1,AH786&gt;=0.1,AH786&lt;=1),O786,0)</f>
        <v>0</v>
      </c>
      <c r="DI648" s="2006"/>
      <c r="DJ648" s="2006"/>
      <c r="DK648" s="2006"/>
      <c r="DL648" s="2007"/>
      <c r="DM648" s="2005">
        <f>IF(AND(CH648&gt;=1,AH786&gt;=0.1,AH786&lt;=1),O786,0)</f>
        <v>0</v>
      </c>
      <c r="DN648" s="2006"/>
      <c r="DO648" s="2006"/>
      <c r="DP648" s="2006"/>
      <c r="DQ648" s="2007"/>
      <c r="DR648" s="2005">
        <f>IF(AND(CM648&gt;=1,AH786&gt;=0.1,AH786&lt;=1),O786,0)</f>
        <v>0</v>
      </c>
      <c r="DS648" s="2006"/>
      <c r="DT648" s="2006"/>
      <c r="DU648" s="2006"/>
      <c r="DV648" s="2007"/>
      <c r="DX648" s="2550" t="e">
        <f t="shared" si="22"/>
        <v>#VALUE!</v>
      </c>
      <c r="DY648" s="2550"/>
      <c r="DZ648" s="2550"/>
      <c r="EA648" s="2550"/>
      <c r="EB648" s="2550"/>
      <c r="EC648" s="2550" t="e">
        <f t="shared" si="23"/>
        <v>#VALUE!</v>
      </c>
      <c r="ED648" s="2550"/>
      <c r="EE648" s="2550"/>
      <c r="EF648" s="2550"/>
      <c r="EG648" s="2550"/>
      <c r="EH648" s="2550">
        <f t="shared" si="24"/>
        <v>726.40000000000009</v>
      </c>
      <c r="EI648" s="2550"/>
      <c r="EJ648" s="2550"/>
      <c r="EK648" s="2550"/>
      <c r="EL648" s="2550"/>
      <c r="EM648" s="2550" t="e">
        <f t="shared" si="25"/>
        <v>#VALUE!</v>
      </c>
      <c r="EN648" s="2550"/>
      <c r="EO648" s="2550"/>
      <c r="EP648" s="2550"/>
      <c r="EQ648" s="2550"/>
      <c r="ER648" s="2550" t="e">
        <f t="shared" si="26"/>
        <v>#VALUE!</v>
      </c>
      <c r="ES648" s="2550"/>
      <c r="ET648" s="2550"/>
      <c r="EU648" s="2550"/>
      <c r="EV648" s="2550"/>
      <c r="EW648" s="2550" t="e">
        <f t="shared" si="27"/>
        <v>#VALUE!</v>
      </c>
      <c r="EX648" s="2550"/>
      <c r="EY648" s="2550"/>
      <c r="EZ648" s="2550"/>
      <c r="FA648" s="2550"/>
    </row>
    <row r="649" spans="1:157" ht="13.15">
      <c r="B649" s="2149" t="s">
        <v>133</v>
      </c>
      <c r="C649" s="2150"/>
      <c r="D649" s="2150"/>
      <c r="E649" s="2150"/>
      <c r="F649" s="2150"/>
      <c r="G649" s="2150"/>
      <c r="H649" s="2150"/>
      <c r="I649" s="2150"/>
      <c r="J649" s="2150"/>
      <c r="K649" s="2150"/>
      <c r="L649" s="2150"/>
      <c r="M649" s="2150"/>
      <c r="N649" s="2150"/>
      <c r="O649" s="2150"/>
      <c r="P649" s="2150"/>
      <c r="Q649" s="2150"/>
      <c r="R649" s="2150"/>
      <c r="S649" s="2150"/>
      <c r="T649" s="2150"/>
      <c r="U649" s="2150"/>
      <c r="V649" s="2150"/>
      <c r="W649" s="2150"/>
      <c r="X649" s="2150"/>
      <c r="Y649" s="2150"/>
      <c r="Z649" s="2150"/>
      <c r="AA649" s="2150"/>
      <c r="AB649" s="2150"/>
      <c r="AC649" s="2150"/>
      <c r="AD649" s="2150"/>
      <c r="AE649" s="2150"/>
      <c r="AF649" s="2150"/>
      <c r="AG649" s="2150"/>
      <c r="AH649" s="2150"/>
      <c r="AI649" s="2150"/>
      <c r="AJ649" s="2150"/>
      <c r="AK649" s="2150"/>
      <c r="AL649" s="2150"/>
      <c r="AM649" s="2150"/>
      <c r="AN649" s="2152"/>
      <c r="AO649" s="2128">
        <f>SUM(AO637:AR648)</f>
        <v>27595252.793567847</v>
      </c>
      <c r="AP649" s="2129"/>
      <c r="AQ649" s="2129"/>
      <c r="AR649" s="2129"/>
      <c r="AS649" s="2130"/>
      <c r="AZ649" s="58"/>
      <c r="BA649" s="58"/>
      <c r="BB649" s="58"/>
      <c r="BC649" s="58"/>
      <c r="BD649" s="58"/>
      <c r="BE649" s="58"/>
      <c r="BF649" s="58"/>
      <c r="BG649" s="58"/>
      <c r="BH649" s="58"/>
      <c r="BI649" s="58"/>
      <c r="BJ649" s="58"/>
      <c r="BK649" s="58"/>
      <c r="BL649" s="58"/>
      <c r="BM649" s="58"/>
      <c r="BN649" s="2005">
        <f t="shared" si="28"/>
        <v>0</v>
      </c>
      <c r="BO649" s="2006"/>
      <c r="BP649" s="2006"/>
      <c r="BQ649" s="2006"/>
      <c r="BR649" s="2007"/>
      <c r="BS649" s="2004">
        <f t="shared" si="29"/>
        <v>0</v>
      </c>
      <c r="BT649" s="2004"/>
      <c r="BU649" s="2004"/>
      <c r="BV649" s="2004"/>
      <c r="BW649" s="2004"/>
      <c r="BX649" s="2004">
        <f t="shared" si="30"/>
        <v>0</v>
      </c>
      <c r="BY649" s="2004"/>
      <c r="BZ649" s="2004"/>
      <c r="CA649" s="2004"/>
      <c r="CB649" s="2004"/>
      <c r="CC649" s="2004">
        <f t="shared" si="31"/>
        <v>0</v>
      </c>
      <c r="CD649" s="2004"/>
      <c r="CE649" s="2004"/>
      <c r="CF649" s="2004"/>
      <c r="CG649" s="2004"/>
      <c r="CH649" s="2004">
        <f t="shared" si="32"/>
        <v>0</v>
      </c>
      <c r="CI649" s="2004"/>
      <c r="CJ649" s="2004"/>
      <c r="CK649" s="2004"/>
      <c r="CL649" s="2004"/>
      <c r="CM649" s="2004">
        <f t="shared" si="33"/>
        <v>0</v>
      </c>
      <c r="CN649" s="2004"/>
      <c r="CO649" s="2004"/>
      <c r="CP649" s="2004"/>
      <c r="CQ649" s="2004"/>
      <c r="CR649" s="264"/>
      <c r="CS649" s="2005">
        <f t="shared" ref="CS649:CS657" si="34">IF(AND(BN649&gt;=1,AH787&gt;=0.1,AH787&lt;=1),O787,0)</f>
        <v>0</v>
      </c>
      <c r="CT649" s="2006"/>
      <c r="CU649" s="2006"/>
      <c r="CV649" s="2006"/>
      <c r="CW649" s="2007"/>
      <c r="CX649" s="2005">
        <f t="shared" ref="CX649:CX657" si="35">IF(AND(BS649&gt;=1,AH787&gt;=0.1,AH787&lt;=1),O787,0)</f>
        <v>0</v>
      </c>
      <c r="CY649" s="2006"/>
      <c r="CZ649" s="2006"/>
      <c r="DA649" s="2006"/>
      <c r="DB649" s="2007"/>
      <c r="DC649" s="2005">
        <f t="shared" ref="DC649:DC657" si="36">IF(AND(BX649&gt;=1,AH787&gt;=0.1,AH787&lt;=1),O787,0)</f>
        <v>0</v>
      </c>
      <c r="DD649" s="2006"/>
      <c r="DE649" s="2006"/>
      <c r="DF649" s="2006"/>
      <c r="DG649" s="2007"/>
      <c r="DH649" s="2005">
        <f t="shared" ref="DH649:DH657" si="37">IF(AND(CC649&gt;=1,AH787&gt;=0.1,AH787&lt;=1),O787,0)</f>
        <v>0</v>
      </c>
      <c r="DI649" s="2006"/>
      <c r="DJ649" s="2006"/>
      <c r="DK649" s="2006"/>
      <c r="DL649" s="2007"/>
      <c r="DM649" s="2005">
        <f t="shared" ref="DM649:DM657" si="38">IF(AND(CH649&gt;=1,AH787&gt;=0.1,AH787&lt;=1),O787,0)</f>
        <v>0</v>
      </c>
      <c r="DN649" s="2006"/>
      <c r="DO649" s="2006"/>
      <c r="DP649" s="2006"/>
      <c r="DQ649" s="2007"/>
      <c r="DR649" s="2005">
        <f t="shared" ref="DR649:DR657" si="39">IF(AND(CM649&gt;=1,AH787&gt;=0.1,AH787&lt;=1),O787,0)</f>
        <v>0</v>
      </c>
      <c r="DS649" s="2006"/>
      <c r="DT649" s="2006"/>
      <c r="DU649" s="2006"/>
      <c r="DV649" s="2007"/>
      <c r="DX649" s="2550" t="e">
        <f t="shared" si="22"/>
        <v>#VALUE!</v>
      </c>
      <c r="DY649" s="2550"/>
      <c r="DZ649" s="2550"/>
      <c r="EA649" s="2550"/>
      <c r="EB649" s="2550"/>
      <c r="EC649" s="2550" t="e">
        <f t="shared" si="23"/>
        <v>#VALUE!</v>
      </c>
      <c r="ED649" s="2550"/>
      <c r="EE649" s="2550"/>
      <c r="EF649" s="2550"/>
      <c r="EG649" s="2550"/>
      <c r="EH649" s="2550" t="e">
        <f t="shared" si="24"/>
        <v>#VALUE!</v>
      </c>
      <c r="EI649" s="2550"/>
      <c r="EJ649" s="2550"/>
      <c r="EK649" s="2550"/>
      <c r="EL649" s="2550"/>
      <c r="EM649" s="2550" t="e">
        <f t="shared" si="25"/>
        <v>#VALUE!</v>
      </c>
      <c r="EN649" s="2550"/>
      <c r="EO649" s="2550"/>
      <c r="EP649" s="2550"/>
      <c r="EQ649" s="2550"/>
      <c r="ER649" s="2550" t="e">
        <f t="shared" si="26"/>
        <v>#VALUE!</v>
      </c>
      <c r="ES649" s="2550"/>
      <c r="ET649" s="2550"/>
      <c r="EU649" s="2550"/>
      <c r="EV649" s="2550"/>
      <c r="EW649" s="2550" t="e">
        <f t="shared" si="27"/>
        <v>#VALUE!</v>
      </c>
      <c r="EX649" s="2550"/>
      <c r="EY649" s="2550"/>
      <c r="EZ649" s="2550"/>
      <c r="FA649" s="2550"/>
    </row>
    <row r="650" spans="1:157" ht="12.75" customHeight="1">
      <c r="B650" s="2149" t="s">
        <v>275</v>
      </c>
      <c r="C650" s="2150"/>
      <c r="D650" s="2150"/>
      <c r="E650" s="2150"/>
      <c r="F650" s="2150"/>
      <c r="G650" s="2150"/>
      <c r="H650" s="2150"/>
      <c r="I650" s="2150"/>
      <c r="J650" s="2150"/>
      <c r="K650" s="2150"/>
      <c r="L650" s="2150"/>
      <c r="M650" s="2150"/>
      <c r="N650" s="2150"/>
      <c r="O650" s="2150"/>
      <c r="P650" s="2150"/>
      <c r="Q650" s="2150"/>
      <c r="R650" s="2150"/>
      <c r="S650" s="2150"/>
      <c r="T650" s="2150"/>
      <c r="U650" s="2150"/>
      <c r="V650" s="2150"/>
      <c r="W650" s="2150"/>
      <c r="X650" s="2150"/>
      <c r="Y650" s="2150"/>
      <c r="Z650" s="2150"/>
      <c r="AA650" s="2150"/>
      <c r="AB650" s="2150"/>
      <c r="AC650" s="2150"/>
      <c r="AD650" s="2150"/>
      <c r="AE650" s="2150"/>
      <c r="AF650" s="2150"/>
      <c r="AG650" s="2150"/>
      <c r="AH650" s="2150"/>
      <c r="AI650" s="2150"/>
      <c r="AJ650" s="2150"/>
      <c r="AK650" s="2150"/>
      <c r="AL650" s="2150"/>
      <c r="AM650" s="2150"/>
      <c r="AN650" s="2152"/>
      <c r="AO650" s="2042">
        <f>+[9]EVERYTHING!$I$21</f>
        <v>28337929.926889312</v>
      </c>
      <c r="AP650" s="2043"/>
      <c r="AQ650" s="2043"/>
      <c r="AR650" s="2043"/>
      <c r="AS650" s="2044"/>
      <c r="AZ650" s="61"/>
      <c r="BA650" s="61"/>
      <c r="BB650" s="61"/>
      <c r="BC650" s="61"/>
      <c r="BD650" s="61"/>
      <c r="BE650" s="61"/>
      <c r="BF650" s="61"/>
      <c r="BG650" s="61"/>
      <c r="BH650" s="61"/>
      <c r="BI650" s="61"/>
      <c r="BJ650" s="61"/>
      <c r="BK650" s="61"/>
      <c r="BL650" s="61"/>
      <c r="BM650" s="61"/>
      <c r="BN650" s="2005">
        <f t="shared" si="28"/>
        <v>0</v>
      </c>
      <c r="BO650" s="2006"/>
      <c r="BP650" s="2006"/>
      <c r="BQ650" s="2006"/>
      <c r="BR650" s="2007"/>
      <c r="BS650" s="2004">
        <f t="shared" si="29"/>
        <v>0</v>
      </c>
      <c r="BT650" s="2004"/>
      <c r="BU650" s="2004"/>
      <c r="BV650" s="2004"/>
      <c r="BW650" s="2004"/>
      <c r="BX650" s="2004">
        <f t="shared" si="30"/>
        <v>0</v>
      </c>
      <c r="BY650" s="2004"/>
      <c r="BZ650" s="2004"/>
      <c r="CA650" s="2004"/>
      <c r="CB650" s="2004"/>
      <c r="CC650" s="2004">
        <f t="shared" si="31"/>
        <v>0</v>
      </c>
      <c r="CD650" s="2004"/>
      <c r="CE650" s="2004"/>
      <c r="CF650" s="2004"/>
      <c r="CG650" s="2004"/>
      <c r="CH650" s="2004">
        <f t="shared" si="32"/>
        <v>0</v>
      </c>
      <c r="CI650" s="2004"/>
      <c r="CJ650" s="2004"/>
      <c r="CK650" s="2004"/>
      <c r="CL650" s="2004"/>
      <c r="CM650" s="2004">
        <f t="shared" si="33"/>
        <v>0</v>
      </c>
      <c r="CN650" s="2004"/>
      <c r="CO650" s="2004"/>
      <c r="CP650" s="2004"/>
      <c r="CQ650" s="2004"/>
      <c r="CR650" s="264"/>
      <c r="CS650" s="2005">
        <f t="shared" si="34"/>
        <v>0</v>
      </c>
      <c r="CT650" s="2006"/>
      <c r="CU650" s="2006"/>
      <c r="CV650" s="2006"/>
      <c r="CW650" s="2007"/>
      <c r="CX650" s="2005">
        <f t="shared" si="35"/>
        <v>0</v>
      </c>
      <c r="CY650" s="2006"/>
      <c r="CZ650" s="2006"/>
      <c r="DA650" s="2006"/>
      <c r="DB650" s="2007"/>
      <c r="DC650" s="2005">
        <f t="shared" si="36"/>
        <v>0</v>
      </c>
      <c r="DD650" s="2006"/>
      <c r="DE650" s="2006"/>
      <c r="DF650" s="2006"/>
      <c r="DG650" s="2007"/>
      <c r="DH650" s="2005">
        <f t="shared" si="37"/>
        <v>0</v>
      </c>
      <c r="DI650" s="2006"/>
      <c r="DJ650" s="2006"/>
      <c r="DK650" s="2006"/>
      <c r="DL650" s="2007"/>
      <c r="DM650" s="2005">
        <f t="shared" si="38"/>
        <v>0</v>
      </c>
      <c r="DN650" s="2006"/>
      <c r="DO650" s="2006"/>
      <c r="DP650" s="2006"/>
      <c r="DQ650" s="2007"/>
      <c r="DR650" s="2005">
        <f t="shared" si="39"/>
        <v>0</v>
      </c>
      <c r="DS650" s="2006"/>
      <c r="DT650" s="2006"/>
      <c r="DU650" s="2006"/>
      <c r="DV650" s="2007"/>
      <c r="DX650" s="2550" t="e">
        <f t="shared" si="22"/>
        <v>#VALUE!</v>
      </c>
      <c r="DY650" s="2550"/>
      <c r="DZ650" s="2550"/>
      <c r="EA650" s="2550"/>
      <c r="EB650" s="2550"/>
      <c r="EC650" s="2550" t="e">
        <f t="shared" si="23"/>
        <v>#VALUE!</v>
      </c>
      <c r="ED650" s="2550"/>
      <c r="EE650" s="2550"/>
      <c r="EF650" s="2550"/>
      <c r="EG650" s="2550"/>
      <c r="EH650" s="2550" t="e">
        <f t="shared" si="24"/>
        <v>#VALUE!</v>
      </c>
      <c r="EI650" s="2550"/>
      <c r="EJ650" s="2550"/>
      <c r="EK650" s="2550"/>
      <c r="EL650" s="2550"/>
      <c r="EM650" s="2550" t="e">
        <f t="shared" si="25"/>
        <v>#VALUE!</v>
      </c>
      <c r="EN650" s="2550"/>
      <c r="EO650" s="2550"/>
      <c r="EP650" s="2550"/>
      <c r="EQ650" s="2550"/>
      <c r="ER650" s="2550" t="e">
        <f t="shared" si="26"/>
        <v>#VALUE!</v>
      </c>
      <c r="ES650" s="2550"/>
      <c r="ET650" s="2550"/>
      <c r="EU650" s="2550"/>
      <c r="EV650" s="2550"/>
      <c r="EW650" s="2550" t="e">
        <f t="shared" si="27"/>
        <v>#VALUE!</v>
      </c>
      <c r="EX650" s="2550"/>
      <c r="EY650" s="2550"/>
      <c r="EZ650" s="2550"/>
      <c r="FA650" s="2550"/>
    </row>
    <row r="651" spans="1:157" ht="12.75" customHeight="1">
      <c r="B651" s="2243" t="s">
        <v>276</v>
      </c>
      <c r="C651" s="2151"/>
      <c r="D651" s="2151"/>
      <c r="E651" s="2151"/>
      <c r="F651" s="2151"/>
      <c r="G651" s="2151"/>
      <c r="H651" s="2151"/>
      <c r="I651" s="2151"/>
      <c r="J651" s="2151"/>
      <c r="K651" s="2151"/>
      <c r="L651" s="2151"/>
      <c r="M651" s="2151"/>
      <c r="N651" s="2151"/>
      <c r="O651" s="2151"/>
      <c r="P651" s="2151"/>
      <c r="Q651" s="2151"/>
      <c r="R651" s="2151"/>
      <c r="S651" s="2151"/>
      <c r="T651" s="2151"/>
      <c r="U651" s="2151"/>
      <c r="V651" s="2151"/>
      <c r="W651" s="2151"/>
      <c r="X651" s="2151"/>
      <c r="Y651" s="2151"/>
      <c r="Z651" s="2151"/>
      <c r="AA651" s="2151"/>
      <c r="AB651" s="2151"/>
      <c r="AC651" s="2151"/>
      <c r="AD651" s="2151"/>
      <c r="AE651" s="2151"/>
      <c r="AF651" s="2151"/>
      <c r="AG651" s="2151"/>
      <c r="AH651" s="2151"/>
      <c r="AI651" s="2151"/>
      <c r="AJ651" s="2151"/>
      <c r="AK651" s="2151"/>
      <c r="AL651" s="2151"/>
      <c r="AM651" s="2151"/>
      <c r="AN651" s="2244"/>
      <c r="AO651" s="2128">
        <f>AO649+AO650</f>
        <v>55933182.720457159</v>
      </c>
      <c r="AP651" s="2129"/>
      <c r="AQ651" s="2129"/>
      <c r="AR651" s="2129"/>
      <c r="AS651" s="2130"/>
      <c r="AZ651" s="61"/>
      <c r="BA651" s="61"/>
      <c r="BB651" s="61"/>
      <c r="BC651" s="61"/>
      <c r="BD651" s="61"/>
      <c r="BE651" s="61"/>
      <c r="BF651" s="61"/>
      <c r="BG651" s="61"/>
      <c r="BH651" s="61"/>
      <c r="BI651" s="61"/>
      <c r="BJ651" s="61"/>
      <c r="BK651" s="61"/>
      <c r="BL651" s="61"/>
      <c r="BM651" s="61"/>
      <c r="BN651" s="2005">
        <f t="shared" si="28"/>
        <v>0</v>
      </c>
      <c r="BO651" s="2006"/>
      <c r="BP651" s="2006"/>
      <c r="BQ651" s="2006"/>
      <c r="BR651" s="2007"/>
      <c r="BS651" s="2004">
        <f t="shared" si="29"/>
        <v>0</v>
      </c>
      <c r="BT651" s="2004"/>
      <c r="BU651" s="2004"/>
      <c r="BV651" s="2004"/>
      <c r="BW651" s="2004"/>
      <c r="BX651" s="2004">
        <f t="shared" si="30"/>
        <v>0</v>
      </c>
      <c r="BY651" s="2004"/>
      <c r="BZ651" s="2004"/>
      <c r="CA651" s="2004"/>
      <c r="CB651" s="2004"/>
      <c r="CC651" s="2004">
        <f t="shared" si="31"/>
        <v>0</v>
      </c>
      <c r="CD651" s="2004"/>
      <c r="CE651" s="2004"/>
      <c r="CF651" s="2004"/>
      <c r="CG651" s="2004"/>
      <c r="CH651" s="2004">
        <f t="shared" si="32"/>
        <v>0</v>
      </c>
      <c r="CI651" s="2004"/>
      <c r="CJ651" s="2004"/>
      <c r="CK651" s="2004"/>
      <c r="CL651" s="2004"/>
      <c r="CM651" s="2004">
        <f t="shared" si="33"/>
        <v>0</v>
      </c>
      <c r="CN651" s="2004"/>
      <c r="CO651" s="2004"/>
      <c r="CP651" s="2004"/>
      <c r="CQ651" s="2004"/>
      <c r="CR651" s="264"/>
      <c r="CS651" s="2005">
        <f t="shared" si="34"/>
        <v>0</v>
      </c>
      <c r="CT651" s="2006"/>
      <c r="CU651" s="2006"/>
      <c r="CV651" s="2006"/>
      <c r="CW651" s="2007"/>
      <c r="CX651" s="2005">
        <f t="shared" si="35"/>
        <v>0</v>
      </c>
      <c r="CY651" s="2006"/>
      <c r="CZ651" s="2006"/>
      <c r="DA651" s="2006"/>
      <c r="DB651" s="2007"/>
      <c r="DC651" s="2005">
        <f t="shared" si="36"/>
        <v>0</v>
      </c>
      <c r="DD651" s="2006"/>
      <c r="DE651" s="2006"/>
      <c r="DF651" s="2006"/>
      <c r="DG651" s="2007"/>
      <c r="DH651" s="2005">
        <f t="shared" si="37"/>
        <v>0</v>
      </c>
      <c r="DI651" s="2006"/>
      <c r="DJ651" s="2006"/>
      <c r="DK651" s="2006"/>
      <c r="DL651" s="2007"/>
      <c r="DM651" s="2005">
        <f t="shared" si="38"/>
        <v>0</v>
      </c>
      <c r="DN651" s="2006"/>
      <c r="DO651" s="2006"/>
      <c r="DP651" s="2006"/>
      <c r="DQ651" s="2007"/>
      <c r="DR651" s="2005">
        <f t="shared" si="39"/>
        <v>0</v>
      </c>
      <c r="DS651" s="2006"/>
      <c r="DT651" s="2006"/>
      <c r="DU651" s="2006"/>
      <c r="DV651" s="2007"/>
      <c r="DX651" s="2550" t="e">
        <f t="shared" si="22"/>
        <v>#VALUE!</v>
      </c>
      <c r="DY651" s="2550"/>
      <c r="DZ651" s="2550"/>
      <c r="EA651" s="2550"/>
      <c r="EB651" s="2550"/>
      <c r="EC651" s="2550" t="e">
        <f t="shared" si="23"/>
        <v>#VALUE!</v>
      </c>
      <c r="ED651" s="2550"/>
      <c r="EE651" s="2550"/>
      <c r="EF651" s="2550"/>
      <c r="EG651" s="2550"/>
      <c r="EH651" s="2550" t="e">
        <f t="shared" si="24"/>
        <v>#VALUE!</v>
      </c>
      <c r="EI651" s="2550"/>
      <c r="EJ651" s="2550"/>
      <c r="EK651" s="2550"/>
      <c r="EL651" s="2550"/>
      <c r="EM651" s="2550" t="e">
        <f t="shared" si="25"/>
        <v>#VALUE!</v>
      </c>
      <c r="EN651" s="2550"/>
      <c r="EO651" s="2550"/>
      <c r="EP651" s="2550"/>
      <c r="EQ651" s="2550"/>
      <c r="ER651" s="2550" t="e">
        <f t="shared" si="26"/>
        <v>#VALUE!</v>
      </c>
      <c r="ES651" s="2550"/>
      <c r="ET651" s="2550"/>
      <c r="EU651" s="2550"/>
      <c r="EV651" s="2550"/>
      <c r="EW651" s="2550" t="e">
        <f t="shared" si="27"/>
        <v>#VALUE!</v>
      </c>
      <c r="EX651" s="2550"/>
      <c r="EY651" s="2550"/>
      <c r="EZ651" s="2550"/>
      <c r="FA651" s="2550"/>
    </row>
    <row r="652" spans="1:157" ht="13.15">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5">
        <f t="shared" si="28"/>
        <v>0</v>
      </c>
      <c r="BO652" s="2006"/>
      <c r="BP652" s="2006"/>
      <c r="BQ652" s="2006"/>
      <c r="BR652" s="2007"/>
      <c r="BS652" s="2004">
        <f t="shared" si="29"/>
        <v>0</v>
      </c>
      <c r="BT652" s="2004"/>
      <c r="BU652" s="2004"/>
      <c r="BV652" s="2004"/>
      <c r="BW652" s="2004"/>
      <c r="BX652" s="2004">
        <f t="shared" si="30"/>
        <v>0</v>
      </c>
      <c r="BY652" s="2004"/>
      <c r="BZ652" s="2004"/>
      <c r="CA652" s="2004"/>
      <c r="CB652" s="2004"/>
      <c r="CC652" s="2004">
        <f t="shared" si="31"/>
        <v>0</v>
      </c>
      <c r="CD652" s="2004"/>
      <c r="CE652" s="2004"/>
      <c r="CF652" s="2004"/>
      <c r="CG652" s="2004"/>
      <c r="CH652" s="2004">
        <f t="shared" si="32"/>
        <v>0</v>
      </c>
      <c r="CI652" s="2004"/>
      <c r="CJ652" s="2004"/>
      <c r="CK652" s="2004"/>
      <c r="CL652" s="2004"/>
      <c r="CM652" s="2004">
        <f t="shared" si="33"/>
        <v>0</v>
      </c>
      <c r="CN652" s="2004"/>
      <c r="CO652" s="2004"/>
      <c r="CP652" s="2004"/>
      <c r="CQ652" s="2004"/>
      <c r="CR652" s="264"/>
      <c r="CS652" s="2005">
        <f t="shared" si="34"/>
        <v>0</v>
      </c>
      <c r="CT652" s="2006"/>
      <c r="CU652" s="2006"/>
      <c r="CV652" s="2006"/>
      <c r="CW652" s="2007"/>
      <c r="CX652" s="2005">
        <f t="shared" si="35"/>
        <v>0</v>
      </c>
      <c r="CY652" s="2006"/>
      <c r="CZ652" s="2006"/>
      <c r="DA652" s="2006"/>
      <c r="DB652" s="2007"/>
      <c r="DC652" s="2005">
        <f t="shared" si="36"/>
        <v>0</v>
      </c>
      <c r="DD652" s="2006"/>
      <c r="DE652" s="2006"/>
      <c r="DF652" s="2006"/>
      <c r="DG652" s="2007"/>
      <c r="DH652" s="2005">
        <f t="shared" si="37"/>
        <v>0</v>
      </c>
      <c r="DI652" s="2006"/>
      <c r="DJ652" s="2006"/>
      <c r="DK652" s="2006"/>
      <c r="DL652" s="2007"/>
      <c r="DM652" s="2005">
        <f t="shared" si="38"/>
        <v>0</v>
      </c>
      <c r="DN652" s="2006"/>
      <c r="DO652" s="2006"/>
      <c r="DP652" s="2006"/>
      <c r="DQ652" s="2007"/>
      <c r="DR652" s="2005">
        <f t="shared" si="39"/>
        <v>0</v>
      </c>
      <c r="DS652" s="2006"/>
      <c r="DT652" s="2006"/>
      <c r="DU652" s="2006"/>
      <c r="DV652" s="2007"/>
      <c r="DX652" s="2550" t="e">
        <f t="shared" si="22"/>
        <v>#VALUE!</v>
      </c>
      <c r="DY652" s="2550"/>
      <c r="DZ652" s="2550"/>
      <c r="EA652" s="2550"/>
      <c r="EB652" s="2550"/>
      <c r="EC652" s="2550" t="e">
        <f t="shared" si="23"/>
        <v>#VALUE!</v>
      </c>
      <c r="ED652" s="2550"/>
      <c r="EE652" s="2550"/>
      <c r="EF652" s="2550"/>
      <c r="EG652" s="2550"/>
      <c r="EH652" s="2550" t="e">
        <f t="shared" si="24"/>
        <v>#VALUE!</v>
      </c>
      <c r="EI652" s="2550"/>
      <c r="EJ652" s="2550"/>
      <c r="EK652" s="2550"/>
      <c r="EL652" s="2550"/>
      <c r="EM652" s="2550" t="e">
        <f t="shared" si="25"/>
        <v>#VALUE!</v>
      </c>
      <c r="EN652" s="2550"/>
      <c r="EO652" s="2550"/>
      <c r="EP652" s="2550"/>
      <c r="EQ652" s="2550"/>
      <c r="ER652" s="2550" t="e">
        <f t="shared" si="26"/>
        <v>#VALUE!</v>
      </c>
      <c r="ES652" s="2550"/>
      <c r="ET652" s="2550"/>
      <c r="EU652" s="2550"/>
      <c r="EV652" s="2550"/>
      <c r="EW652" s="2550" t="e">
        <f t="shared" si="27"/>
        <v>#VALUE!</v>
      </c>
      <c r="EX652" s="2550"/>
      <c r="EY652" s="2550"/>
      <c r="EZ652" s="2550"/>
      <c r="FA652" s="2550"/>
    </row>
    <row r="653" spans="1:157" ht="12.75">
      <c r="A653" s="87" t="s">
        <v>117</v>
      </c>
      <c r="B653" s="12" t="s">
        <v>498</v>
      </c>
      <c r="G653" s="2137" t="str">
        <f>C637</f>
        <v>CCRC - Permanent Loan Tranche A</v>
      </c>
      <c r="H653" s="2137"/>
      <c r="I653" s="2137"/>
      <c r="J653" s="2137"/>
      <c r="K653" s="2137"/>
      <c r="L653" s="2137"/>
      <c r="M653" s="2137"/>
      <c r="N653" s="2137"/>
      <c r="O653" s="2137"/>
      <c r="P653" s="2137"/>
      <c r="Q653" s="2137"/>
      <c r="R653" s="2137"/>
      <c r="S653" s="14"/>
      <c r="T653" s="87" t="s">
        <v>118</v>
      </c>
      <c r="U653" s="12" t="s">
        <v>498</v>
      </c>
      <c r="Z653" s="2137" t="str">
        <f>C638</f>
        <v>City of Hayward</v>
      </c>
      <c r="AA653" s="2137"/>
      <c r="AB653" s="2137"/>
      <c r="AC653" s="2137"/>
      <c r="AD653" s="2137"/>
      <c r="AE653" s="2137"/>
      <c r="AF653" s="2137"/>
      <c r="AG653" s="2137"/>
      <c r="AH653" s="2137"/>
      <c r="AI653" s="2137"/>
      <c r="AJ653" s="2137"/>
      <c r="AK653" s="2137"/>
      <c r="AZ653" s="61"/>
      <c r="BA653" s="61"/>
      <c r="BB653" s="61"/>
      <c r="BC653" s="61"/>
      <c r="BD653" s="61"/>
      <c r="BE653" s="61"/>
      <c r="BF653" s="61"/>
      <c r="BG653" s="61"/>
      <c r="BH653" s="61"/>
      <c r="BI653" s="61"/>
      <c r="BJ653" s="61"/>
      <c r="BK653" s="61"/>
      <c r="BL653" s="61"/>
      <c r="BM653" s="61"/>
      <c r="BN653" s="2005">
        <f t="shared" si="28"/>
        <v>0</v>
      </c>
      <c r="BO653" s="2006"/>
      <c r="BP653" s="2006"/>
      <c r="BQ653" s="2006"/>
      <c r="BR653" s="2007"/>
      <c r="BS653" s="2004">
        <f t="shared" si="29"/>
        <v>0</v>
      </c>
      <c r="BT653" s="2004"/>
      <c r="BU653" s="2004"/>
      <c r="BV653" s="2004"/>
      <c r="BW653" s="2004"/>
      <c r="BX653" s="2004">
        <f t="shared" si="30"/>
        <v>0</v>
      </c>
      <c r="BY653" s="2004"/>
      <c r="BZ653" s="2004"/>
      <c r="CA653" s="2004"/>
      <c r="CB653" s="2004"/>
      <c r="CC653" s="2004">
        <f t="shared" si="31"/>
        <v>0</v>
      </c>
      <c r="CD653" s="2004"/>
      <c r="CE653" s="2004"/>
      <c r="CF653" s="2004"/>
      <c r="CG653" s="2004"/>
      <c r="CH653" s="2004">
        <f t="shared" si="32"/>
        <v>0</v>
      </c>
      <c r="CI653" s="2004"/>
      <c r="CJ653" s="2004"/>
      <c r="CK653" s="2004"/>
      <c r="CL653" s="2004"/>
      <c r="CM653" s="2004">
        <f t="shared" si="33"/>
        <v>0</v>
      </c>
      <c r="CN653" s="2004"/>
      <c r="CO653" s="2004"/>
      <c r="CP653" s="2004"/>
      <c r="CQ653" s="2004"/>
      <c r="CR653" s="264"/>
      <c r="CS653" s="2005">
        <f t="shared" si="34"/>
        <v>0</v>
      </c>
      <c r="CT653" s="2006"/>
      <c r="CU653" s="2006"/>
      <c r="CV653" s="2006"/>
      <c r="CW653" s="2007"/>
      <c r="CX653" s="2005">
        <f t="shared" si="35"/>
        <v>0</v>
      </c>
      <c r="CY653" s="2006"/>
      <c r="CZ653" s="2006"/>
      <c r="DA653" s="2006"/>
      <c r="DB653" s="2007"/>
      <c r="DC653" s="2005">
        <f t="shared" si="36"/>
        <v>0</v>
      </c>
      <c r="DD653" s="2006"/>
      <c r="DE653" s="2006"/>
      <c r="DF653" s="2006"/>
      <c r="DG653" s="2007"/>
      <c r="DH653" s="2005">
        <f t="shared" si="37"/>
        <v>0</v>
      </c>
      <c r="DI653" s="2006"/>
      <c r="DJ653" s="2006"/>
      <c r="DK653" s="2006"/>
      <c r="DL653" s="2007"/>
      <c r="DM653" s="2005">
        <f t="shared" si="38"/>
        <v>0</v>
      </c>
      <c r="DN653" s="2006"/>
      <c r="DO653" s="2006"/>
      <c r="DP653" s="2006"/>
      <c r="DQ653" s="2007"/>
      <c r="DR653" s="2005">
        <f t="shared" si="39"/>
        <v>0</v>
      </c>
      <c r="DS653" s="2006"/>
      <c r="DT653" s="2006"/>
      <c r="DU653" s="2006"/>
      <c r="DV653" s="2007"/>
      <c r="DX653" s="2550" t="e">
        <f t="shared" si="22"/>
        <v>#VALUE!</v>
      </c>
      <c r="DY653" s="2550"/>
      <c r="DZ653" s="2550"/>
      <c r="EA653" s="2550"/>
      <c r="EB653" s="2550"/>
      <c r="EC653" s="2550" t="e">
        <f t="shared" si="23"/>
        <v>#VALUE!</v>
      </c>
      <c r="ED653" s="2550"/>
      <c r="EE653" s="2550"/>
      <c r="EF653" s="2550"/>
      <c r="EG653" s="2550"/>
      <c r="EH653" s="2550" t="e">
        <f t="shared" si="24"/>
        <v>#VALUE!</v>
      </c>
      <c r="EI653" s="2550"/>
      <c r="EJ653" s="2550"/>
      <c r="EK653" s="2550"/>
      <c r="EL653" s="2550"/>
      <c r="EM653" s="2550" t="e">
        <f t="shared" si="25"/>
        <v>#VALUE!</v>
      </c>
      <c r="EN653" s="2550"/>
      <c r="EO653" s="2550"/>
      <c r="EP653" s="2550"/>
      <c r="EQ653" s="2550"/>
      <c r="ER653" s="2550" t="e">
        <f t="shared" si="26"/>
        <v>#VALUE!</v>
      </c>
      <c r="ES653" s="2550"/>
      <c r="ET653" s="2550"/>
      <c r="EU653" s="2550"/>
      <c r="EV653" s="2550"/>
      <c r="EW653" s="2550" t="e">
        <f t="shared" si="27"/>
        <v>#VALUE!</v>
      </c>
      <c r="EX653" s="2550"/>
      <c r="EY653" s="2550"/>
      <c r="EZ653" s="2550"/>
      <c r="FA653" s="2550"/>
    </row>
    <row r="654" spans="1:157" ht="12.75">
      <c r="A654" s="35"/>
      <c r="B654" s="12" t="s">
        <v>90</v>
      </c>
      <c r="G654" s="2028" t="s">
        <v>2585</v>
      </c>
      <c r="H654" s="2028"/>
      <c r="I654" s="2028"/>
      <c r="J654" s="2028"/>
      <c r="K654" s="2028"/>
      <c r="L654" s="2028"/>
      <c r="M654" s="2028"/>
      <c r="N654" s="2028"/>
      <c r="O654" s="2028"/>
      <c r="P654" s="2028"/>
      <c r="Q654" s="2028"/>
      <c r="R654" s="2028"/>
      <c r="S654" s="14"/>
      <c r="T654" s="35"/>
      <c r="U654" s="12" t="s">
        <v>90</v>
      </c>
      <c r="Z654" s="2028" t="s">
        <v>2469</v>
      </c>
      <c r="AA654" s="2028"/>
      <c r="AB654" s="2028"/>
      <c r="AC654" s="2028"/>
      <c r="AD654" s="2028"/>
      <c r="AE654" s="2028"/>
      <c r="AF654" s="2028"/>
      <c r="AG654" s="2028"/>
      <c r="AH654" s="2028"/>
      <c r="AI654" s="2028"/>
      <c r="AJ654" s="2028"/>
      <c r="AK654" s="2028"/>
      <c r="AZ654" s="61"/>
      <c r="BA654" s="61"/>
      <c r="BB654" s="61"/>
      <c r="BC654" s="61"/>
      <c r="BD654" s="61"/>
      <c r="BE654" s="61"/>
      <c r="BF654" s="61"/>
      <c r="BG654" s="61"/>
      <c r="BH654" s="61"/>
      <c r="BI654" s="61"/>
      <c r="BJ654" s="61"/>
      <c r="BK654" s="61"/>
      <c r="BL654" s="61"/>
      <c r="BM654" s="61"/>
      <c r="BN654" s="2005">
        <f t="shared" si="28"/>
        <v>0</v>
      </c>
      <c r="BO654" s="2006"/>
      <c r="BP654" s="2006"/>
      <c r="BQ654" s="2006"/>
      <c r="BR654" s="2007"/>
      <c r="BS654" s="2004">
        <f t="shared" si="29"/>
        <v>0</v>
      </c>
      <c r="BT654" s="2004"/>
      <c r="BU654" s="2004"/>
      <c r="BV654" s="2004"/>
      <c r="BW654" s="2004"/>
      <c r="BX654" s="2004">
        <f t="shared" si="30"/>
        <v>0</v>
      </c>
      <c r="BY654" s="2004"/>
      <c r="BZ654" s="2004"/>
      <c r="CA654" s="2004"/>
      <c r="CB654" s="2004"/>
      <c r="CC654" s="2004">
        <f t="shared" si="31"/>
        <v>0</v>
      </c>
      <c r="CD654" s="2004"/>
      <c r="CE654" s="2004"/>
      <c r="CF654" s="2004"/>
      <c r="CG654" s="2004"/>
      <c r="CH654" s="2004">
        <f t="shared" si="32"/>
        <v>0</v>
      </c>
      <c r="CI654" s="2004"/>
      <c r="CJ654" s="2004"/>
      <c r="CK654" s="2004"/>
      <c r="CL654" s="2004"/>
      <c r="CM654" s="2004">
        <f t="shared" si="33"/>
        <v>0</v>
      </c>
      <c r="CN654" s="2004"/>
      <c r="CO654" s="2004"/>
      <c r="CP654" s="2004"/>
      <c r="CQ654" s="2004"/>
      <c r="CR654" s="264"/>
      <c r="CS654" s="2005">
        <f t="shared" si="34"/>
        <v>0</v>
      </c>
      <c r="CT654" s="2006"/>
      <c r="CU654" s="2006"/>
      <c r="CV654" s="2006"/>
      <c r="CW654" s="2007"/>
      <c r="CX654" s="2005">
        <f t="shared" si="35"/>
        <v>0</v>
      </c>
      <c r="CY654" s="2006"/>
      <c r="CZ654" s="2006"/>
      <c r="DA654" s="2006"/>
      <c r="DB654" s="2007"/>
      <c r="DC654" s="2005">
        <f t="shared" si="36"/>
        <v>0</v>
      </c>
      <c r="DD654" s="2006"/>
      <c r="DE654" s="2006"/>
      <c r="DF654" s="2006"/>
      <c r="DG654" s="2007"/>
      <c r="DH654" s="2005">
        <f t="shared" si="37"/>
        <v>0</v>
      </c>
      <c r="DI654" s="2006"/>
      <c r="DJ654" s="2006"/>
      <c r="DK654" s="2006"/>
      <c r="DL654" s="2007"/>
      <c r="DM654" s="2005">
        <f t="shared" si="38"/>
        <v>0</v>
      </c>
      <c r="DN654" s="2006"/>
      <c r="DO654" s="2006"/>
      <c r="DP654" s="2006"/>
      <c r="DQ654" s="2007"/>
      <c r="DR654" s="2005">
        <f t="shared" si="39"/>
        <v>0</v>
      </c>
      <c r="DS654" s="2006"/>
      <c r="DT654" s="2006"/>
      <c r="DU654" s="2006"/>
      <c r="DV654" s="2007"/>
      <c r="DX654" s="2550" t="e">
        <f t="shared" si="22"/>
        <v>#VALUE!</v>
      </c>
      <c r="DY654" s="2550"/>
      <c r="DZ654" s="2550"/>
      <c r="EA654" s="2550"/>
      <c r="EB654" s="2550"/>
      <c r="EC654" s="2550" t="e">
        <f t="shared" si="23"/>
        <v>#VALUE!</v>
      </c>
      <c r="ED654" s="2550"/>
      <c r="EE654" s="2550"/>
      <c r="EF654" s="2550"/>
      <c r="EG654" s="2550"/>
      <c r="EH654" s="2550" t="e">
        <f t="shared" si="24"/>
        <v>#VALUE!</v>
      </c>
      <c r="EI654" s="2550"/>
      <c r="EJ654" s="2550"/>
      <c r="EK654" s="2550"/>
      <c r="EL654" s="2550"/>
      <c r="EM654" s="2550" t="e">
        <f t="shared" si="25"/>
        <v>#VALUE!</v>
      </c>
      <c r="EN654" s="2550"/>
      <c r="EO654" s="2550"/>
      <c r="EP654" s="2550"/>
      <c r="EQ654" s="2550"/>
      <c r="ER654" s="2550" t="e">
        <f t="shared" si="26"/>
        <v>#VALUE!</v>
      </c>
      <c r="ES654" s="2550"/>
      <c r="ET654" s="2550"/>
      <c r="EU654" s="2550"/>
      <c r="EV654" s="2550"/>
      <c r="EW654" s="2550" t="e">
        <f t="shared" si="27"/>
        <v>#VALUE!</v>
      </c>
      <c r="EX654" s="2550"/>
      <c r="EY654" s="2550"/>
      <c r="EZ654" s="2550"/>
      <c r="FA654" s="2550"/>
    </row>
    <row r="655" spans="1:157" ht="12.75">
      <c r="A655" s="35"/>
      <c r="B655" s="12" t="s">
        <v>617</v>
      </c>
      <c r="G655" s="2028" t="s">
        <v>2586</v>
      </c>
      <c r="H655" s="2028"/>
      <c r="I655" s="2028"/>
      <c r="J655" s="2028"/>
      <c r="K655" s="2028"/>
      <c r="L655" s="2028"/>
      <c r="M655" s="2028"/>
      <c r="N655" s="2028"/>
      <c r="O655" s="2028"/>
      <c r="P655" s="2028"/>
      <c r="Q655" s="2028"/>
      <c r="R655" s="2028"/>
      <c r="S655" s="88"/>
      <c r="T655" s="35"/>
      <c r="U655" s="12" t="s">
        <v>617</v>
      </c>
      <c r="Z655" s="2027" t="s">
        <v>2577</v>
      </c>
      <c r="AA655" s="2027"/>
      <c r="AB655" s="2027"/>
      <c r="AC655" s="2027"/>
      <c r="AD655" s="2027"/>
      <c r="AE655" s="2027"/>
      <c r="AF655" s="2027"/>
      <c r="AG655" s="2027"/>
      <c r="AH655" s="2027"/>
      <c r="AI655" s="2027"/>
      <c r="AJ655" s="2027"/>
      <c r="AK655" s="2027"/>
      <c r="AZ655" s="61"/>
      <c r="BA655" s="61"/>
      <c r="BB655" s="61"/>
      <c r="BC655" s="61"/>
      <c r="BD655" s="61"/>
      <c r="BE655" s="61"/>
      <c r="BF655" s="61"/>
      <c r="BG655" s="61"/>
      <c r="BH655" s="61"/>
      <c r="BI655" s="61"/>
      <c r="BJ655" s="61"/>
      <c r="BK655" s="61"/>
      <c r="BL655" s="61"/>
      <c r="BM655" s="61"/>
      <c r="BN655" s="2005">
        <f t="shared" si="28"/>
        <v>0</v>
      </c>
      <c r="BO655" s="2006"/>
      <c r="BP655" s="2006"/>
      <c r="BQ655" s="2006"/>
      <c r="BR655" s="2007"/>
      <c r="BS655" s="2004">
        <f t="shared" si="29"/>
        <v>0</v>
      </c>
      <c r="BT655" s="2004"/>
      <c r="BU655" s="2004"/>
      <c r="BV655" s="2004"/>
      <c r="BW655" s="2004"/>
      <c r="BX655" s="2004">
        <f t="shared" si="30"/>
        <v>0</v>
      </c>
      <c r="BY655" s="2004"/>
      <c r="BZ655" s="2004"/>
      <c r="CA655" s="2004"/>
      <c r="CB655" s="2004"/>
      <c r="CC655" s="2004">
        <f t="shared" si="31"/>
        <v>0</v>
      </c>
      <c r="CD655" s="2004"/>
      <c r="CE655" s="2004"/>
      <c r="CF655" s="2004"/>
      <c r="CG655" s="2004"/>
      <c r="CH655" s="2004">
        <f t="shared" si="32"/>
        <v>0</v>
      </c>
      <c r="CI655" s="2004"/>
      <c r="CJ655" s="2004"/>
      <c r="CK655" s="2004"/>
      <c r="CL655" s="2004"/>
      <c r="CM655" s="2004">
        <f t="shared" si="33"/>
        <v>0</v>
      </c>
      <c r="CN655" s="2004"/>
      <c r="CO655" s="2004"/>
      <c r="CP655" s="2004"/>
      <c r="CQ655" s="2004"/>
      <c r="CR655" s="264"/>
      <c r="CS655" s="2005">
        <f t="shared" si="34"/>
        <v>0</v>
      </c>
      <c r="CT655" s="2006"/>
      <c r="CU655" s="2006"/>
      <c r="CV655" s="2006"/>
      <c r="CW655" s="2007"/>
      <c r="CX655" s="2005">
        <f t="shared" si="35"/>
        <v>0</v>
      </c>
      <c r="CY655" s="2006"/>
      <c r="CZ655" s="2006"/>
      <c r="DA655" s="2006"/>
      <c r="DB655" s="2007"/>
      <c r="DC655" s="2005">
        <f t="shared" si="36"/>
        <v>0</v>
      </c>
      <c r="DD655" s="2006"/>
      <c r="DE655" s="2006"/>
      <c r="DF655" s="2006"/>
      <c r="DG655" s="2007"/>
      <c r="DH655" s="2005">
        <f t="shared" si="37"/>
        <v>0</v>
      </c>
      <c r="DI655" s="2006"/>
      <c r="DJ655" s="2006"/>
      <c r="DK655" s="2006"/>
      <c r="DL655" s="2007"/>
      <c r="DM655" s="2005">
        <f t="shared" si="38"/>
        <v>0</v>
      </c>
      <c r="DN655" s="2006"/>
      <c r="DO655" s="2006"/>
      <c r="DP655" s="2006"/>
      <c r="DQ655" s="2007"/>
      <c r="DR655" s="2005">
        <f t="shared" si="39"/>
        <v>0</v>
      </c>
      <c r="DS655" s="2006"/>
      <c r="DT655" s="2006"/>
      <c r="DU655" s="2006"/>
      <c r="DV655" s="2007"/>
      <c r="DX655" s="2550" t="e">
        <f t="shared" si="22"/>
        <v>#VALUE!</v>
      </c>
      <c r="DY655" s="2550"/>
      <c r="DZ655" s="2550"/>
      <c r="EA655" s="2550"/>
      <c r="EB655" s="2550"/>
      <c r="EC655" s="2550" t="e">
        <f t="shared" si="23"/>
        <v>#VALUE!</v>
      </c>
      <c r="ED655" s="2550"/>
      <c r="EE655" s="2550"/>
      <c r="EF655" s="2550"/>
      <c r="EG655" s="2550"/>
      <c r="EH655" s="2550" t="e">
        <f t="shared" si="24"/>
        <v>#VALUE!</v>
      </c>
      <c r="EI655" s="2550"/>
      <c r="EJ655" s="2550"/>
      <c r="EK655" s="2550"/>
      <c r="EL655" s="2550"/>
      <c r="EM655" s="2550" t="e">
        <f t="shared" si="25"/>
        <v>#VALUE!</v>
      </c>
      <c r="EN655" s="2550"/>
      <c r="EO655" s="2550"/>
      <c r="EP655" s="2550"/>
      <c r="EQ655" s="2550"/>
      <c r="ER655" s="2550" t="e">
        <f t="shared" si="26"/>
        <v>#VALUE!</v>
      </c>
      <c r="ES655" s="2550"/>
      <c r="ET655" s="2550"/>
      <c r="EU655" s="2550"/>
      <c r="EV655" s="2550"/>
      <c r="EW655" s="2550" t="e">
        <f t="shared" si="27"/>
        <v>#VALUE!</v>
      </c>
      <c r="EX655" s="2550"/>
      <c r="EY655" s="2550"/>
      <c r="EZ655" s="2550"/>
      <c r="FA655" s="2550"/>
    </row>
    <row r="656" spans="1:157" ht="12.75">
      <c r="A656" s="35"/>
      <c r="B656" s="12" t="s">
        <v>17</v>
      </c>
      <c r="G656" s="2028" t="s">
        <v>2587</v>
      </c>
      <c r="H656" s="2028"/>
      <c r="I656" s="2028"/>
      <c r="J656" s="2028"/>
      <c r="K656" s="2028"/>
      <c r="L656" s="2028"/>
      <c r="M656" s="2028"/>
      <c r="N656" s="2028"/>
      <c r="O656" s="2028"/>
      <c r="P656" s="2028"/>
      <c r="Q656" s="2028"/>
      <c r="R656" s="2028"/>
      <c r="S656" s="14"/>
      <c r="T656" s="35"/>
      <c r="U656" s="12" t="s">
        <v>17</v>
      </c>
      <c r="Z656" s="2027" t="s">
        <v>2578</v>
      </c>
      <c r="AA656" s="2027"/>
      <c r="AB656" s="2027"/>
      <c r="AC656" s="2027"/>
      <c r="AD656" s="2027"/>
      <c r="AE656" s="2027"/>
      <c r="AF656" s="2027"/>
      <c r="AG656" s="2027"/>
      <c r="AH656" s="2027"/>
      <c r="AI656" s="2027"/>
      <c r="AJ656" s="2027"/>
      <c r="AK656" s="2027"/>
      <c r="AZ656" s="61"/>
      <c r="BA656" s="61"/>
      <c r="BB656" s="61"/>
      <c r="BC656" s="61"/>
      <c r="BD656" s="61"/>
      <c r="BE656" s="61"/>
      <c r="BF656" s="61"/>
      <c r="BG656" s="61"/>
      <c r="BH656" s="61"/>
      <c r="BI656" s="61"/>
      <c r="BJ656" s="61"/>
      <c r="BK656" s="61"/>
      <c r="BL656" s="61"/>
      <c r="BM656" s="61"/>
      <c r="BN656" s="2005">
        <f t="shared" si="28"/>
        <v>0</v>
      </c>
      <c r="BO656" s="2006"/>
      <c r="BP656" s="2006"/>
      <c r="BQ656" s="2006"/>
      <c r="BR656" s="2007"/>
      <c r="BS656" s="2004">
        <f t="shared" si="29"/>
        <v>0</v>
      </c>
      <c r="BT656" s="2004"/>
      <c r="BU656" s="2004"/>
      <c r="BV656" s="2004"/>
      <c r="BW656" s="2004"/>
      <c r="BX656" s="2004">
        <f t="shared" si="30"/>
        <v>0</v>
      </c>
      <c r="BY656" s="2004"/>
      <c r="BZ656" s="2004"/>
      <c r="CA656" s="2004"/>
      <c r="CB656" s="2004"/>
      <c r="CC656" s="2004">
        <f t="shared" si="31"/>
        <v>0</v>
      </c>
      <c r="CD656" s="2004"/>
      <c r="CE656" s="2004"/>
      <c r="CF656" s="2004"/>
      <c r="CG656" s="2004"/>
      <c r="CH656" s="2004">
        <f t="shared" si="32"/>
        <v>0</v>
      </c>
      <c r="CI656" s="2004"/>
      <c r="CJ656" s="2004"/>
      <c r="CK656" s="2004"/>
      <c r="CL656" s="2004"/>
      <c r="CM656" s="2004">
        <f t="shared" si="33"/>
        <v>0</v>
      </c>
      <c r="CN656" s="2004"/>
      <c r="CO656" s="2004"/>
      <c r="CP656" s="2004"/>
      <c r="CQ656" s="2004"/>
      <c r="CR656" s="264"/>
      <c r="CS656" s="2005">
        <f t="shared" si="34"/>
        <v>0</v>
      </c>
      <c r="CT656" s="2006"/>
      <c r="CU656" s="2006"/>
      <c r="CV656" s="2006"/>
      <c r="CW656" s="2007"/>
      <c r="CX656" s="2005">
        <f t="shared" si="35"/>
        <v>0</v>
      </c>
      <c r="CY656" s="2006"/>
      <c r="CZ656" s="2006"/>
      <c r="DA656" s="2006"/>
      <c r="DB656" s="2007"/>
      <c r="DC656" s="2005">
        <f t="shared" si="36"/>
        <v>0</v>
      </c>
      <c r="DD656" s="2006"/>
      <c r="DE656" s="2006"/>
      <c r="DF656" s="2006"/>
      <c r="DG656" s="2007"/>
      <c r="DH656" s="2005">
        <f t="shared" si="37"/>
        <v>0</v>
      </c>
      <c r="DI656" s="2006"/>
      <c r="DJ656" s="2006"/>
      <c r="DK656" s="2006"/>
      <c r="DL656" s="2007"/>
      <c r="DM656" s="2005">
        <f t="shared" si="38"/>
        <v>0</v>
      </c>
      <c r="DN656" s="2006"/>
      <c r="DO656" s="2006"/>
      <c r="DP656" s="2006"/>
      <c r="DQ656" s="2007"/>
      <c r="DR656" s="2005">
        <f t="shared" si="39"/>
        <v>0</v>
      </c>
      <c r="DS656" s="2006"/>
      <c r="DT656" s="2006"/>
      <c r="DU656" s="2006"/>
      <c r="DV656" s="2007"/>
      <c r="DX656" s="2550" t="e">
        <f t="shared" si="22"/>
        <v>#VALUE!</v>
      </c>
      <c r="DY656" s="2550"/>
      <c r="DZ656" s="2550"/>
      <c r="EA656" s="2550"/>
      <c r="EB656" s="2550"/>
      <c r="EC656" s="2550" t="e">
        <f t="shared" si="23"/>
        <v>#VALUE!</v>
      </c>
      <c r="ED656" s="2550"/>
      <c r="EE656" s="2550"/>
      <c r="EF656" s="2550"/>
      <c r="EG656" s="2550"/>
      <c r="EH656" s="2550" t="e">
        <f t="shared" si="24"/>
        <v>#VALUE!</v>
      </c>
      <c r="EI656" s="2550"/>
      <c r="EJ656" s="2550"/>
      <c r="EK656" s="2550"/>
      <c r="EL656" s="2550"/>
      <c r="EM656" s="2550" t="e">
        <f t="shared" si="25"/>
        <v>#VALUE!</v>
      </c>
      <c r="EN656" s="2550"/>
      <c r="EO656" s="2550"/>
      <c r="EP656" s="2550"/>
      <c r="EQ656" s="2550"/>
      <c r="ER656" s="2550" t="e">
        <f t="shared" si="26"/>
        <v>#VALUE!</v>
      </c>
      <c r="ES656" s="2550"/>
      <c r="ET656" s="2550"/>
      <c r="EU656" s="2550"/>
      <c r="EV656" s="2550"/>
      <c r="EW656" s="2550" t="e">
        <f t="shared" si="27"/>
        <v>#VALUE!</v>
      </c>
      <c r="EX656" s="2550"/>
      <c r="EY656" s="2550"/>
      <c r="EZ656" s="2550"/>
      <c r="FA656" s="2550"/>
    </row>
    <row r="657" spans="1:157" ht="12.75">
      <c r="A657" s="35"/>
      <c r="B657" s="12" t="s">
        <v>327</v>
      </c>
      <c r="G657" s="2178" t="s">
        <v>2588</v>
      </c>
      <c r="H657" s="2054"/>
      <c r="I657" s="2054"/>
      <c r="J657" s="2054"/>
      <c r="K657" s="2054"/>
      <c r="L657" s="2054"/>
      <c r="O657" s="137" t="s">
        <v>212</v>
      </c>
      <c r="P657" s="2025"/>
      <c r="Q657" s="2025"/>
      <c r="R657" s="2025"/>
      <c r="S657" s="16"/>
      <c r="T657" s="35"/>
      <c r="U657" s="12" t="s">
        <v>327</v>
      </c>
      <c r="Z657" s="2178" t="s">
        <v>2579</v>
      </c>
      <c r="AA657" s="2054"/>
      <c r="AB657" s="2054"/>
      <c r="AC657" s="2054"/>
      <c r="AD657" s="2054"/>
      <c r="AE657" s="2054"/>
      <c r="AH657" s="137" t="s">
        <v>212</v>
      </c>
      <c r="AI657" s="2025"/>
      <c r="AJ657" s="2025"/>
      <c r="AK657" s="2025"/>
      <c r="AZ657" s="61"/>
      <c r="BA657" s="61"/>
      <c r="BB657" s="61"/>
      <c r="BC657" s="61"/>
      <c r="BD657" s="61"/>
      <c r="BE657" s="61"/>
      <c r="BF657" s="61"/>
      <c r="BG657" s="61"/>
      <c r="BH657" s="61"/>
      <c r="BI657" s="61"/>
      <c r="BJ657" s="61"/>
      <c r="BK657" s="61"/>
      <c r="BL657" s="61"/>
      <c r="BM657" s="61"/>
      <c r="BN657" s="2005">
        <f t="shared" si="28"/>
        <v>0</v>
      </c>
      <c r="BO657" s="2006"/>
      <c r="BP657" s="2006"/>
      <c r="BQ657" s="2006"/>
      <c r="BR657" s="2007"/>
      <c r="BS657" s="2004">
        <f t="shared" si="29"/>
        <v>0</v>
      </c>
      <c r="BT657" s="2004"/>
      <c r="BU657" s="2004"/>
      <c r="BV657" s="2004"/>
      <c r="BW657" s="2004"/>
      <c r="BX657" s="2004">
        <f t="shared" si="30"/>
        <v>0</v>
      </c>
      <c r="BY657" s="2004"/>
      <c r="BZ657" s="2004"/>
      <c r="CA657" s="2004"/>
      <c r="CB657" s="2004"/>
      <c r="CC657" s="2004">
        <f t="shared" si="31"/>
        <v>0</v>
      </c>
      <c r="CD657" s="2004"/>
      <c r="CE657" s="2004"/>
      <c r="CF657" s="2004"/>
      <c r="CG657" s="2004"/>
      <c r="CH657" s="2004">
        <f t="shared" si="32"/>
        <v>0</v>
      </c>
      <c r="CI657" s="2004"/>
      <c r="CJ657" s="2004"/>
      <c r="CK657" s="2004"/>
      <c r="CL657" s="2004"/>
      <c r="CM657" s="2004">
        <f t="shared" si="33"/>
        <v>0</v>
      </c>
      <c r="CN657" s="2004"/>
      <c r="CO657" s="2004"/>
      <c r="CP657" s="2004"/>
      <c r="CQ657" s="2004"/>
      <c r="CR657" s="264"/>
      <c r="CS657" s="2005">
        <f t="shared" si="34"/>
        <v>0</v>
      </c>
      <c r="CT657" s="2006"/>
      <c r="CU657" s="2006"/>
      <c r="CV657" s="2006"/>
      <c r="CW657" s="2007"/>
      <c r="CX657" s="2005">
        <f t="shared" si="35"/>
        <v>0</v>
      </c>
      <c r="CY657" s="2006"/>
      <c r="CZ657" s="2006"/>
      <c r="DA657" s="2006"/>
      <c r="DB657" s="2007"/>
      <c r="DC657" s="2005">
        <f t="shared" si="36"/>
        <v>0</v>
      </c>
      <c r="DD657" s="2006"/>
      <c r="DE657" s="2006"/>
      <c r="DF657" s="2006"/>
      <c r="DG657" s="2007"/>
      <c r="DH657" s="2005">
        <f t="shared" si="37"/>
        <v>0</v>
      </c>
      <c r="DI657" s="2006"/>
      <c r="DJ657" s="2006"/>
      <c r="DK657" s="2006"/>
      <c r="DL657" s="2007"/>
      <c r="DM657" s="2005">
        <f t="shared" si="38"/>
        <v>0</v>
      </c>
      <c r="DN657" s="2006"/>
      <c r="DO657" s="2006"/>
      <c r="DP657" s="2006"/>
      <c r="DQ657" s="2007"/>
      <c r="DR657" s="2005">
        <f t="shared" si="39"/>
        <v>0</v>
      </c>
      <c r="DS657" s="2006"/>
      <c r="DT657" s="2006"/>
      <c r="DU657" s="2006"/>
      <c r="DV657" s="2007"/>
      <c r="DX657" s="2550" t="e">
        <f t="shared" si="22"/>
        <v>#VALUE!</v>
      </c>
      <c r="DY657" s="2550"/>
      <c r="DZ657" s="2550"/>
      <c r="EA657" s="2550"/>
      <c r="EB657" s="2550"/>
      <c r="EC657" s="2550" t="e">
        <f t="shared" si="23"/>
        <v>#VALUE!</v>
      </c>
      <c r="ED657" s="2550"/>
      <c r="EE657" s="2550"/>
      <c r="EF657" s="2550"/>
      <c r="EG657" s="2550"/>
      <c r="EH657" s="2550" t="e">
        <f t="shared" si="24"/>
        <v>#VALUE!</v>
      </c>
      <c r="EI657" s="2550"/>
      <c r="EJ657" s="2550"/>
      <c r="EK657" s="2550"/>
      <c r="EL657" s="2550"/>
      <c r="EM657" s="2550" t="e">
        <f t="shared" si="25"/>
        <v>#VALUE!</v>
      </c>
      <c r="EN657" s="2550"/>
      <c r="EO657" s="2550"/>
      <c r="EP657" s="2550"/>
      <c r="EQ657" s="2550"/>
      <c r="ER657" s="2550" t="e">
        <f t="shared" si="26"/>
        <v>#VALUE!</v>
      </c>
      <c r="ES657" s="2550"/>
      <c r="ET657" s="2550"/>
      <c r="EU657" s="2550"/>
      <c r="EV657" s="2550"/>
      <c r="EW657" s="2550" t="e">
        <f t="shared" si="27"/>
        <v>#VALUE!</v>
      </c>
      <c r="EX657" s="2550"/>
      <c r="EY657" s="2550"/>
      <c r="EZ657" s="2550"/>
      <c r="FA657" s="2550"/>
    </row>
    <row r="658" spans="1:157" ht="12.75">
      <c r="A658" s="35"/>
      <c r="B658" s="12" t="s">
        <v>18</v>
      </c>
      <c r="H658" s="2028" t="s">
        <v>2576</v>
      </c>
      <c r="I658" s="2028"/>
      <c r="J658" s="2028"/>
      <c r="K658" s="2028"/>
      <c r="L658" s="2028"/>
      <c r="M658" s="2028"/>
      <c r="N658" s="2028"/>
      <c r="O658" s="2028"/>
      <c r="P658" s="2028"/>
      <c r="Q658" s="2028"/>
      <c r="R658" s="2028"/>
      <c r="S658" s="14"/>
      <c r="T658" s="35"/>
      <c r="U658" s="12" t="s">
        <v>18</v>
      </c>
      <c r="AA658" s="2028" t="s">
        <v>2576</v>
      </c>
      <c r="AB658" s="2028"/>
      <c r="AC658" s="2028"/>
      <c r="AD658" s="2028"/>
      <c r="AE658" s="2028"/>
      <c r="AF658" s="2028"/>
      <c r="AG658" s="2028"/>
      <c r="AH658" s="2028"/>
      <c r="AI658" s="2028"/>
      <c r="AJ658" s="2028"/>
      <c r="AK658" s="2028"/>
      <c r="AZ658" s="61"/>
      <c r="BA658" s="61"/>
      <c r="BB658" s="61"/>
      <c r="BC658" s="61"/>
      <c r="BD658" s="61"/>
      <c r="BE658" s="61"/>
      <c r="BF658" s="61"/>
      <c r="BG658" s="61"/>
      <c r="BH658" s="61"/>
      <c r="BI658" s="61"/>
      <c r="BJ658" s="61"/>
      <c r="BK658" s="61"/>
      <c r="BL658" s="61"/>
      <c r="BM658" s="61"/>
      <c r="BN658" s="2008">
        <f>SUM(BN648:BR657)</f>
        <v>0</v>
      </c>
      <c r="BO658" s="2009"/>
      <c r="BP658" s="2009"/>
      <c r="BQ658" s="2009"/>
      <c r="BR658" s="201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22"/>
      <c r="CS658" s="2561">
        <f>SUM(CS648:CW657)</f>
        <v>0</v>
      </c>
      <c r="CT658" s="2561"/>
      <c r="CU658" s="2561"/>
      <c r="CV658" s="2561"/>
      <c r="CW658" s="2561"/>
      <c r="CX658" s="2561">
        <f>SUM(CX648:DB657)</f>
        <v>0</v>
      </c>
      <c r="CY658" s="2561"/>
      <c r="CZ658" s="2561"/>
      <c r="DA658" s="2561"/>
      <c r="DB658" s="2561"/>
      <c r="DC658" s="2561">
        <f>SUM(DC648:DG657)</f>
        <v>0</v>
      </c>
      <c r="DD658" s="2561"/>
      <c r="DE658" s="2561"/>
      <c r="DF658" s="2561"/>
      <c r="DG658" s="2561"/>
      <c r="DH658" s="2561">
        <f>SUM(DH648:DL657)</f>
        <v>0</v>
      </c>
      <c r="DI658" s="2561"/>
      <c r="DJ658" s="2561"/>
      <c r="DK658" s="2561"/>
      <c r="DL658" s="2561"/>
      <c r="DM658" s="2561">
        <f>SUM(DM648:DQ657)</f>
        <v>0</v>
      </c>
      <c r="DN658" s="2561"/>
      <c r="DO658" s="2561"/>
      <c r="DP658" s="2561"/>
      <c r="DQ658" s="2561"/>
      <c r="DR658" s="2561">
        <f>SUM(DR648:DV657)</f>
        <v>0</v>
      </c>
      <c r="DS658" s="2561"/>
      <c r="DT658" s="2561"/>
      <c r="DU658" s="2561"/>
      <c r="DV658" s="2561"/>
      <c r="DX658" s="2550" t="e">
        <f t="shared" si="22"/>
        <v>#VALUE!</v>
      </c>
      <c r="DY658" s="2550"/>
      <c r="DZ658" s="2550"/>
      <c r="EA658" s="2550"/>
      <c r="EB658" s="2550"/>
      <c r="EC658" s="2550" t="e">
        <f t="shared" si="23"/>
        <v>#VALUE!</v>
      </c>
      <c r="ED658" s="2550"/>
      <c r="EE658" s="2550"/>
      <c r="EF658" s="2550"/>
      <c r="EG658" s="2550"/>
      <c r="EH658" s="2550" t="e">
        <f t="shared" si="24"/>
        <v>#VALUE!</v>
      </c>
      <c r="EI658" s="2550"/>
      <c r="EJ658" s="2550"/>
      <c r="EK658" s="2550"/>
      <c r="EL658" s="2550"/>
      <c r="EM658" s="2550" t="e">
        <f t="shared" si="25"/>
        <v>#VALUE!</v>
      </c>
      <c r="EN658" s="2550"/>
      <c r="EO658" s="2550"/>
      <c r="EP658" s="2550"/>
      <c r="EQ658" s="2550"/>
      <c r="ER658" s="2550" t="e">
        <f t="shared" si="26"/>
        <v>#VALUE!</v>
      </c>
      <c r="ES658" s="2550"/>
      <c r="ET658" s="2550"/>
      <c r="EU658" s="2550"/>
      <c r="EV658" s="2550"/>
      <c r="EW658" s="2550" t="e">
        <f t="shared" si="27"/>
        <v>#VALUE!</v>
      </c>
      <c r="EX658" s="2550"/>
      <c r="EY658" s="2550"/>
      <c r="EZ658" s="2550"/>
      <c r="FA658" s="2550"/>
    </row>
    <row r="659" spans="1:157" ht="12.75">
      <c r="A659" s="35"/>
      <c r="B659" s="12" t="s">
        <v>20</v>
      </c>
      <c r="N659" s="2051" t="s">
        <v>580</v>
      </c>
      <c r="O659" s="2051"/>
      <c r="T659" s="35"/>
      <c r="U659" s="12" t="s">
        <v>20</v>
      </c>
      <c r="AG659" s="2051" t="s">
        <v>580</v>
      </c>
      <c r="AH659" s="2051"/>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0" t="e">
        <f t="shared" si="22"/>
        <v>#VALUE!</v>
      </c>
      <c r="DY659" s="2550"/>
      <c r="DZ659" s="2550"/>
      <c r="EA659" s="2550"/>
      <c r="EB659" s="2550"/>
      <c r="EC659" s="2550" t="e">
        <f t="shared" si="23"/>
        <v>#VALUE!</v>
      </c>
      <c r="ED659" s="2550"/>
      <c r="EE659" s="2550"/>
      <c r="EF659" s="2550"/>
      <c r="EG659" s="2550"/>
      <c r="EH659" s="2550" t="e">
        <f t="shared" si="24"/>
        <v>#VALUE!</v>
      </c>
      <c r="EI659" s="2550"/>
      <c r="EJ659" s="2550"/>
      <c r="EK659" s="2550"/>
      <c r="EL659" s="2550"/>
      <c r="EM659" s="2550" t="e">
        <f t="shared" si="25"/>
        <v>#VALUE!</v>
      </c>
      <c r="EN659" s="2550"/>
      <c r="EO659" s="2550"/>
      <c r="EP659" s="2550"/>
      <c r="EQ659" s="2550"/>
      <c r="ER659" s="2550" t="e">
        <f t="shared" si="26"/>
        <v>#VALUE!</v>
      </c>
      <c r="ES659" s="2550"/>
      <c r="ET659" s="2550"/>
      <c r="EU659" s="2550"/>
      <c r="EV659" s="2550"/>
      <c r="EW659" s="2550" t="e">
        <f t="shared" si="27"/>
        <v>#VALUE!</v>
      </c>
      <c r="EX659" s="2550"/>
      <c r="EY659" s="2550"/>
      <c r="EZ659" s="2550"/>
      <c r="FA659" s="2550"/>
    </row>
    <row r="660" spans="1:157" ht="13.15">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2451</v>
      </c>
      <c r="CU660" s="58"/>
      <c r="CV660" s="58"/>
      <c r="CW660" s="58"/>
      <c r="CX660" s="58"/>
      <c r="CY660" s="58"/>
      <c r="CZ660" s="58"/>
      <c r="DA660" s="58"/>
      <c r="DB660" s="58"/>
      <c r="DC660" s="58"/>
      <c r="DD660" s="58"/>
      <c r="DE660" s="58"/>
      <c r="DF660" s="58"/>
      <c r="DQ660" s="136" t="s">
        <v>2464</v>
      </c>
      <c r="DR660" s="2550">
        <f>SUM(CS658:DV658)</f>
        <v>0</v>
      </c>
      <c r="DS660" s="2550"/>
      <c r="DT660" s="2550"/>
      <c r="DU660" s="2550"/>
      <c r="DV660" s="2550"/>
      <c r="DX660" s="2550" t="e">
        <f t="shared" si="22"/>
        <v>#VALUE!</v>
      </c>
      <c r="DY660" s="2550"/>
      <c r="DZ660" s="2550"/>
      <c r="EA660" s="2550"/>
      <c r="EB660" s="2550"/>
      <c r="EC660" s="2550" t="e">
        <f t="shared" si="23"/>
        <v>#VALUE!</v>
      </c>
      <c r="ED660" s="2550"/>
      <c r="EE660" s="2550"/>
      <c r="EF660" s="2550"/>
      <c r="EG660" s="2550"/>
      <c r="EH660" s="2550" t="e">
        <f t="shared" si="24"/>
        <v>#VALUE!</v>
      </c>
      <c r="EI660" s="2550"/>
      <c r="EJ660" s="2550"/>
      <c r="EK660" s="2550"/>
      <c r="EL660" s="2550"/>
      <c r="EM660" s="2550" t="e">
        <f t="shared" si="25"/>
        <v>#VALUE!</v>
      </c>
      <c r="EN660" s="2550"/>
      <c r="EO660" s="2550"/>
      <c r="EP660" s="2550"/>
      <c r="EQ660" s="2550"/>
      <c r="ER660" s="2550" t="e">
        <f t="shared" si="26"/>
        <v>#VALUE!</v>
      </c>
      <c r="ES660" s="2550"/>
      <c r="ET660" s="2550"/>
      <c r="EU660" s="2550"/>
      <c r="EV660" s="2550"/>
      <c r="EW660" s="2550" t="e">
        <f t="shared" si="27"/>
        <v>#VALUE!</v>
      </c>
      <c r="EX660" s="2550"/>
      <c r="EY660" s="2550"/>
      <c r="EZ660" s="2550"/>
      <c r="FA660" s="2550"/>
    </row>
    <row r="661" spans="1:157" ht="13.15">
      <c r="A661" s="87" t="s">
        <v>124</v>
      </c>
      <c r="B661" s="12" t="s">
        <v>498</v>
      </c>
      <c r="G661" s="2137" t="str">
        <f>C639</f>
        <v>County A1</v>
      </c>
      <c r="H661" s="2137"/>
      <c r="I661" s="2137"/>
      <c r="J661" s="2137"/>
      <c r="K661" s="2137"/>
      <c r="L661" s="2137"/>
      <c r="M661" s="2137"/>
      <c r="N661" s="2137"/>
      <c r="O661" s="2137"/>
      <c r="P661" s="2137"/>
      <c r="Q661" s="2137"/>
      <c r="R661" s="2137"/>
      <c r="T661" s="87" t="s">
        <v>618</v>
      </c>
      <c r="U661" s="12" t="s">
        <v>498</v>
      </c>
      <c r="Z661" s="2137" t="str">
        <f>C640</f>
        <v>FHLB SF AHP</v>
      </c>
      <c r="AA661" s="2137"/>
      <c r="AB661" s="2137"/>
      <c r="AC661" s="2137"/>
      <c r="AD661" s="2137"/>
      <c r="AE661" s="2137"/>
      <c r="AF661" s="2137"/>
      <c r="AG661" s="2137"/>
      <c r="AH661" s="2137"/>
      <c r="AI661" s="2137"/>
      <c r="AJ661" s="2137"/>
      <c r="AK661" s="2137"/>
      <c r="AZ661" s="61"/>
      <c r="BA661" s="61"/>
      <c r="BB661" s="61"/>
      <c r="BC661" s="61"/>
      <c r="BD661" s="61"/>
      <c r="BE661" s="61"/>
      <c r="BF661" s="61"/>
      <c r="BG661" s="61"/>
      <c r="BH661" s="61"/>
      <c r="BI661" s="61"/>
      <c r="BJ661" s="61"/>
      <c r="BK661" s="61"/>
      <c r="BL661" s="61"/>
      <c r="BM661" s="61"/>
      <c r="CR661" s="177"/>
      <c r="CS661" s="1471">
        <f>BR659+BW659+CB659+CG659+CL659+CQ659</f>
        <v>0</v>
      </c>
      <c r="CT661" s="134" t="s">
        <v>1991</v>
      </c>
      <c r="CU661" s="58"/>
      <c r="CV661" s="58"/>
      <c r="CW661" s="58"/>
      <c r="CX661" s="58"/>
      <c r="CY661" s="58"/>
      <c r="CZ661" s="58"/>
      <c r="DA661" s="58"/>
      <c r="DB661" s="58"/>
      <c r="DC661" s="58"/>
      <c r="DD661" s="58"/>
      <c r="DE661" s="58"/>
      <c r="DF661" s="58"/>
      <c r="DX661" s="2550" t="e">
        <f t="shared" si="22"/>
        <v>#VALUE!</v>
      </c>
      <c r="DY661" s="2550"/>
      <c r="DZ661" s="2550"/>
      <c r="EA661" s="2550"/>
      <c r="EB661" s="2550"/>
      <c r="EC661" s="2550" t="e">
        <f t="shared" si="23"/>
        <v>#VALUE!</v>
      </c>
      <c r="ED661" s="2550"/>
      <c r="EE661" s="2550"/>
      <c r="EF661" s="2550"/>
      <c r="EG661" s="2550"/>
      <c r="EH661" s="2550" t="e">
        <f t="shared" si="24"/>
        <v>#VALUE!</v>
      </c>
      <c r="EI661" s="2550"/>
      <c r="EJ661" s="2550"/>
      <c r="EK661" s="2550"/>
      <c r="EL661" s="2550"/>
      <c r="EM661" s="2550" t="e">
        <f t="shared" si="25"/>
        <v>#VALUE!</v>
      </c>
      <c r="EN661" s="2550"/>
      <c r="EO661" s="2550"/>
      <c r="EP661" s="2550"/>
      <c r="EQ661" s="2550"/>
      <c r="ER661" s="2550" t="e">
        <f t="shared" si="26"/>
        <v>#VALUE!</v>
      </c>
      <c r="ES661" s="2550"/>
      <c r="ET661" s="2550"/>
      <c r="EU661" s="2550"/>
      <c r="EV661" s="2550"/>
      <c r="EW661" s="2550" t="e">
        <f t="shared" si="27"/>
        <v>#VALUE!</v>
      </c>
      <c r="EX661" s="2550"/>
      <c r="EY661" s="2550"/>
      <c r="EZ661" s="2550"/>
      <c r="FA661" s="2550"/>
    </row>
    <row r="662" spans="1:157" ht="12.75">
      <c r="A662" s="35"/>
      <c r="B662" s="12" t="s">
        <v>90</v>
      </c>
      <c r="G662" s="2156" t="s">
        <v>2580</v>
      </c>
      <c r="H662" s="2028"/>
      <c r="I662" s="2028"/>
      <c r="J662" s="2028"/>
      <c r="K662" s="2028"/>
      <c r="L662" s="2028"/>
      <c r="M662" s="2028"/>
      <c r="N662" s="2028"/>
      <c r="O662" s="2028"/>
      <c r="P662" s="2028"/>
      <c r="Q662" s="2028"/>
      <c r="R662" s="2028"/>
      <c r="T662" s="35"/>
      <c r="U662" s="12" t="s">
        <v>90</v>
      </c>
      <c r="Z662" s="2028" t="s">
        <v>2592</v>
      </c>
      <c r="AA662" s="2028"/>
      <c r="AB662" s="2028"/>
      <c r="AC662" s="2028"/>
      <c r="AD662" s="2028"/>
      <c r="AE662" s="2028"/>
      <c r="AF662" s="2028"/>
      <c r="AG662" s="2028"/>
      <c r="AH662" s="2028"/>
      <c r="AI662" s="2028"/>
      <c r="AJ662" s="2028"/>
      <c r="AK662" s="202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0" t="e">
        <f t="shared" si="22"/>
        <v>#VALUE!</v>
      </c>
      <c r="DY662" s="2550"/>
      <c r="DZ662" s="2550"/>
      <c r="EA662" s="2550"/>
      <c r="EB662" s="2550"/>
      <c r="EC662" s="2550" t="e">
        <f t="shared" si="23"/>
        <v>#VALUE!</v>
      </c>
      <c r="ED662" s="2550"/>
      <c r="EE662" s="2550"/>
      <c r="EF662" s="2550"/>
      <c r="EG662" s="2550"/>
      <c r="EH662" s="2550" t="e">
        <f t="shared" si="24"/>
        <v>#VALUE!</v>
      </c>
      <c r="EI662" s="2550"/>
      <c r="EJ662" s="2550"/>
      <c r="EK662" s="2550"/>
      <c r="EL662" s="2550"/>
      <c r="EM662" s="2550" t="e">
        <f t="shared" si="25"/>
        <v>#VALUE!</v>
      </c>
      <c r="EN662" s="2550"/>
      <c r="EO662" s="2550"/>
      <c r="EP662" s="2550"/>
      <c r="EQ662" s="2550"/>
      <c r="ER662" s="2550" t="e">
        <f t="shared" si="26"/>
        <v>#VALUE!</v>
      </c>
      <c r="ES662" s="2550"/>
      <c r="ET662" s="2550"/>
      <c r="EU662" s="2550"/>
      <c r="EV662" s="2550"/>
      <c r="EW662" s="2550" t="e">
        <f t="shared" si="27"/>
        <v>#VALUE!</v>
      </c>
      <c r="EX662" s="2550"/>
      <c r="EY662" s="2550"/>
      <c r="EZ662" s="2550"/>
      <c r="FA662" s="2550"/>
    </row>
    <row r="663" spans="1:157" ht="13.15">
      <c r="A663" s="35"/>
      <c r="B663" s="12" t="s">
        <v>617</v>
      </c>
      <c r="G663" s="2027" t="s">
        <v>2581</v>
      </c>
      <c r="H663" s="2027"/>
      <c r="I663" s="2027"/>
      <c r="J663" s="2027"/>
      <c r="K663" s="2027"/>
      <c r="L663" s="2027"/>
      <c r="M663" s="2027"/>
      <c r="N663" s="2027"/>
      <c r="O663" s="2027"/>
      <c r="P663" s="2027"/>
      <c r="Q663" s="2027"/>
      <c r="R663" s="2027"/>
      <c r="T663" s="35"/>
      <c r="U663" s="12" t="s">
        <v>617</v>
      </c>
      <c r="Z663" s="2027" t="s">
        <v>2593</v>
      </c>
      <c r="AA663" s="2027"/>
      <c r="AB663" s="2027"/>
      <c r="AC663" s="2027"/>
      <c r="AD663" s="2027"/>
      <c r="AE663" s="2027"/>
      <c r="AF663" s="2027"/>
      <c r="AG663" s="2027"/>
      <c r="AH663" s="2027"/>
      <c r="AI663" s="2027"/>
      <c r="AJ663" s="2027"/>
      <c r="AK663" s="2027"/>
      <c r="AZ663" s="61"/>
      <c r="BA663" s="61"/>
      <c r="BB663" s="61"/>
      <c r="BC663" s="61"/>
      <c r="BD663" s="61"/>
      <c r="BE663" s="61"/>
      <c r="BF663" s="61"/>
      <c r="BG663" s="61"/>
      <c r="BH663" s="61"/>
      <c r="BI663" s="61"/>
      <c r="BJ663" s="61"/>
      <c r="BK663" s="61"/>
      <c r="BL663" s="61"/>
      <c r="BM663" s="61"/>
      <c r="BN663" s="2011">
        <f>BN635+BN644+BN658</f>
        <v>0</v>
      </c>
      <c r="BO663" s="2012"/>
      <c r="BP663" s="2012"/>
      <c r="BQ663" s="2012"/>
      <c r="BR663" s="2013"/>
      <c r="BS663" s="2011">
        <f>BS635+BS644+BS658</f>
        <v>65</v>
      </c>
      <c r="BT663" s="2012"/>
      <c r="BU663" s="2012"/>
      <c r="BV663" s="2012"/>
      <c r="BW663" s="2013"/>
      <c r="BX663" s="2011">
        <f>BX635+BX644+BX658</f>
        <v>11</v>
      </c>
      <c r="BY663" s="2012"/>
      <c r="BZ663" s="2012"/>
      <c r="CA663" s="2012"/>
      <c r="CB663" s="2013"/>
      <c r="CC663" s="2011">
        <f>CC635+CC644+CC658</f>
        <v>0</v>
      </c>
      <c r="CD663" s="2012"/>
      <c r="CE663" s="2012"/>
      <c r="CF663" s="2012"/>
      <c r="CG663" s="2013"/>
      <c r="CH663" s="2011">
        <f>CH635+CH644+CH658</f>
        <v>0</v>
      </c>
      <c r="CI663" s="2012"/>
      <c r="CJ663" s="2012"/>
      <c r="CK663" s="2012"/>
      <c r="CL663" s="2013"/>
      <c r="CM663" s="2014">
        <f>CM658+CM644+CM635</f>
        <v>0</v>
      </c>
      <c r="CN663" s="2186"/>
      <c r="CO663" s="2186"/>
      <c r="CP663" s="2186"/>
      <c r="CQ663" s="2015"/>
      <c r="CR663" s="177"/>
      <c r="CS663" s="1471">
        <f>CS637+CS661</f>
        <v>85</v>
      </c>
      <c r="CT663" s="134" t="s">
        <v>2456</v>
      </c>
      <c r="CU663" s="58"/>
      <c r="CV663" s="58"/>
      <c r="CW663" s="58"/>
      <c r="CX663" s="58"/>
      <c r="CY663" s="58"/>
      <c r="CZ663" s="58"/>
      <c r="DA663" s="58"/>
      <c r="DB663" s="58"/>
      <c r="DC663" s="58"/>
      <c r="DD663" s="58"/>
      <c r="DE663" s="58"/>
      <c r="DF663" s="58"/>
      <c r="DX663" s="2550">
        <f>SUMIF(DX638:EB662,"&gt;0")</f>
        <v>0</v>
      </c>
      <c r="DY663" s="2550"/>
      <c r="DZ663" s="2550"/>
      <c r="EA663" s="2550"/>
      <c r="EB663" s="2550"/>
      <c r="EC663" s="2550">
        <f>SUMIF(EC638:EG662,"&gt;0")</f>
        <v>800.75384615384621</v>
      </c>
      <c r="ED663" s="2550"/>
      <c r="EE663" s="2550"/>
      <c r="EF663" s="2550"/>
      <c r="EG663" s="2550"/>
      <c r="EH663" s="2550">
        <f>SUMIF(EH638:EL662,"&gt;0")</f>
        <v>1149.9000000000001</v>
      </c>
      <c r="EI663" s="2550"/>
      <c r="EJ663" s="2550"/>
      <c r="EK663" s="2550"/>
      <c r="EL663" s="2550"/>
      <c r="EM663" s="2550">
        <f>SUMIF(EM638:EQ662,"&gt;0")</f>
        <v>0</v>
      </c>
      <c r="EN663" s="2550"/>
      <c r="EO663" s="2550"/>
      <c r="EP663" s="2550"/>
      <c r="EQ663" s="2550"/>
      <c r="ER663" s="2550">
        <f>SUMIF(ER638:EV662,"&gt;0")</f>
        <v>0</v>
      </c>
      <c r="ES663" s="2550"/>
      <c r="ET663" s="2550"/>
      <c r="EU663" s="2550"/>
      <c r="EV663" s="2550"/>
      <c r="EW663" s="2550">
        <f>SUMIF(EW638:FA662,"&gt;0")</f>
        <v>0</v>
      </c>
      <c r="EX663" s="2550"/>
      <c r="EY663" s="2550"/>
      <c r="EZ663" s="2550"/>
      <c r="FA663" s="2550"/>
    </row>
    <row r="664" spans="1:157" ht="12.75">
      <c r="A664" s="35"/>
      <c r="B664" s="12" t="s">
        <v>17</v>
      </c>
      <c r="G664" s="2027" t="s">
        <v>2582</v>
      </c>
      <c r="H664" s="2027"/>
      <c r="I664" s="2027"/>
      <c r="J664" s="2027"/>
      <c r="K664" s="2027"/>
      <c r="L664" s="2027"/>
      <c r="M664" s="2027"/>
      <c r="N664" s="2027"/>
      <c r="O664" s="2027"/>
      <c r="P664" s="2027"/>
      <c r="Q664" s="2027"/>
      <c r="R664" s="2027"/>
      <c r="T664" s="35"/>
      <c r="U664" s="12" t="s">
        <v>17</v>
      </c>
      <c r="Z664" s="2027" t="s">
        <v>2589</v>
      </c>
      <c r="AA664" s="2027"/>
      <c r="AB664" s="2027"/>
      <c r="AC664" s="2027"/>
      <c r="AD664" s="2027"/>
      <c r="AE664" s="2027"/>
      <c r="AF664" s="2027"/>
      <c r="AG664" s="2027"/>
      <c r="AH664" s="2027"/>
      <c r="AI664" s="2027"/>
      <c r="AJ664" s="2027"/>
      <c r="AK664" s="202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327</v>
      </c>
      <c r="G665" s="2178" t="s">
        <v>2583</v>
      </c>
      <c r="H665" s="2054"/>
      <c r="I665" s="2054"/>
      <c r="J665" s="2054"/>
      <c r="K665" s="2054"/>
      <c r="L665" s="2054"/>
      <c r="O665" s="137" t="s">
        <v>212</v>
      </c>
      <c r="P665" s="2025"/>
      <c r="Q665" s="2025"/>
      <c r="R665" s="2025"/>
      <c r="T665" s="35"/>
      <c r="U665" s="12" t="s">
        <v>327</v>
      </c>
      <c r="Z665" s="2178" t="s">
        <v>2590</v>
      </c>
      <c r="AA665" s="2054"/>
      <c r="AB665" s="2054"/>
      <c r="AC665" s="2054"/>
      <c r="AD665" s="2054"/>
      <c r="AE665" s="2054"/>
      <c r="AH665" s="137" t="s">
        <v>212</v>
      </c>
      <c r="AI665" s="2025"/>
      <c r="AJ665" s="2025"/>
      <c r="AK665" s="202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28" t="s">
        <v>2576</v>
      </c>
      <c r="I666" s="2028"/>
      <c r="J666" s="2028"/>
      <c r="K666" s="2028"/>
      <c r="L666" s="2028"/>
      <c r="M666" s="2028"/>
      <c r="N666" s="2028"/>
      <c r="O666" s="2028"/>
      <c r="P666" s="2028"/>
      <c r="Q666" s="2028"/>
      <c r="R666" s="2028"/>
      <c r="T666" s="35"/>
      <c r="U666" s="12" t="s">
        <v>18</v>
      </c>
      <c r="AA666" s="2028" t="s">
        <v>2591</v>
      </c>
      <c r="AB666" s="2028"/>
      <c r="AC666" s="2028"/>
      <c r="AD666" s="2028"/>
      <c r="AE666" s="2028"/>
      <c r="AF666" s="2028"/>
      <c r="AG666" s="2028"/>
      <c r="AH666" s="2028"/>
      <c r="AI666" s="2028"/>
      <c r="AJ666" s="2028"/>
      <c r="AK666" s="2028"/>
      <c r="AZ666" s="58"/>
      <c r="BA666" s="58"/>
      <c r="BB666" s="58"/>
      <c r="BC666" s="58"/>
      <c r="BD666" s="58"/>
      <c r="BE666" s="58"/>
      <c r="BF666" s="58"/>
      <c r="BG666" s="58"/>
      <c r="BH666" s="58"/>
      <c r="BI666" s="58"/>
      <c r="BJ666" s="58"/>
      <c r="BK666" s="58"/>
      <c r="BL666" s="58"/>
      <c r="BM666" s="58"/>
      <c r="BN666" s="58"/>
      <c r="BO666" s="58"/>
      <c r="BP666" s="306" t="s">
        <v>1568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1" t="s">
        <v>580</v>
      </c>
      <c r="O667" s="2051"/>
      <c r="T667" s="35"/>
      <c r="U667" s="12" t="s">
        <v>20</v>
      </c>
      <c r="AG667" s="2051" t="s">
        <v>580</v>
      </c>
      <c r="AH667" s="2051"/>
      <c r="AZ667" s="58"/>
      <c r="BA667" s="58"/>
      <c r="BB667" s="58"/>
      <c r="BC667" s="58"/>
      <c r="BD667" s="58"/>
      <c r="BE667" s="58"/>
      <c r="BF667" s="58"/>
      <c r="BG667" s="58"/>
      <c r="BH667" s="58"/>
      <c r="BI667" s="58"/>
      <c r="BJ667" s="58"/>
      <c r="BK667" s="58"/>
      <c r="BL667" s="58"/>
      <c r="BM667" s="58"/>
      <c r="BN667" s="58"/>
      <c r="BO667" s="58"/>
      <c r="BP667" s="448" t="s">
        <v>685</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37" t="str">
        <f>C641</f>
        <v>HCD NPLH</v>
      </c>
      <c r="H669" s="2137"/>
      <c r="I669" s="2137"/>
      <c r="J669" s="2137"/>
      <c r="K669" s="2137"/>
      <c r="L669" s="2137"/>
      <c r="M669" s="2137"/>
      <c r="N669" s="2137"/>
      <c r="O669" s="2137"/>
      <c r="P669" s="2137"/>
      <c r="Q669" s="2137"/>
      <c r="R669" s="2137"/>
      <c r="T669" s="87" t="s">
        <v>621</v>
      </c>
      <c r="U669" s="12" t="s">
        <v>498</v>
      </c>
      <c r="Z669" s="2137" t="str">
        <f>C642</f>
        <v>HCD MHP</v>
      </c>
      <c r="AA669" s="2137"/>
      <c r="AB669" s="2137"/>
      <c r="AC669" s="2137"/>
      <c r="AD669" s="2137"/>
      <c r="AE669" s="2137"/>
      <c r="AF669" s="2137"/>
      <c r="AG669" s="2137"/>
      <c r="AH669" s="2137"/>
      <c r="AI669" s="2137"/>
      <c r="AJ669" s="2137"/>
      <c r="AK669" s="2137"/>
      <c r="AZ669" s="58"/>
      <c r="BA669" s="310" t="s">
        <v>687</v>
      </c>
      <c r="BB669" s="58"/>
      <c r="BC669" s="58"/>
      <c r="BD669" s="58"/>
      <c r="BE669" s="58"/>
      <c r="BF669" s="382"/>
      <c r="BG669" s="334" t="s">
        <v>967</v>
      </c>
      <c r="BH669" s="382"/>
      <c r="BI669" s="382"/>
      <c r="BJ669" s="58"/>
      <c r="BK669" s="58"/>
      <c r="BL669" s="58"/>
      <c r="BM669" s="58"/>
      <c r="BN669" s="58"/>
      <c r="BO669" s="58"/>
      <c r="BP669" s="539" t="s">
        <v>686</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8" t="s">
        <v>2594</v>
      </c>
      <c r="H670" s="2028"/>
      <c r="I670" s="2028"/>
      <c r="J670" s="2028"/>
      <c r="K670" s="2028"/>
      <c r="L670" s="2028"/>
      <c r="M670" s="2028"/>
      <c r="N670" s="2028"/>
      <c r="O670" s="2028"/>
      <c r="P670" s="2028"/>
      <c r="Q670" s="2028"/>
      <c r="R670" s="2028"/>
      <c r="T670" s="35"/>
      <c r="U670" s="12" t="s">
        <v>90</v>
      </c>
      <c r="Z670" s="2028" t="s">
        <v>2594</v>
      </c>
      <c r="AA670" s="2028"/>
      <c r="AB670" s="2028"/>
      <c r="AC670" s="2028"/>
      <c r="AD670" s="2028"/>
      <c r="AE670" s="2028"/>
      <c r="AF670" s="2028"/>
      <c r="AG670" s="2028"/>
      <c r="AH670" s="2028"/>
      <c r="AI670" s="2028"/>
      <c r="AJ670" s="2028"/>
      <c r="AK670" s="2028"/>
      <c r="AZ670" s="58"/>
      <c r="BA670" s="446">
        <f t="shared" ref="BA670:BA694" si="40">IF($G728=0,"N/A",VLOOKUP($T$189,TC_Rent,(MATCH($B728,bedrooms,FALSE))))</f>
        <v>2446</v>
      </c>
      <c r="BB670" s="58"/>
      <c r="BC670" s="58"/>
      <c r="BD670" s="58"/>
      <c r="BE670" s="58"/>
      <c r="BF670" s="382"/>
      <c r="BG670" s="454" t="s">
        <v>968</v>
      </c>
      <c r="BH670" s="459" t="s">
        <v>969</v>
      </c>
      <c r="BI670" s="458" t="s">
        <v>970</v>
      </c>
      <c r="BJ670" s="58"/>
      <c r="BK670" s="58"/>
      <c r="BL670" s="58"/>
      <c r="BM670" s="58"/>
      <c r="BN670" s="58"/>
      <c r="BO670" s="58"/>
      <c r="BP670" s="541" t="s">
        <v>511</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8" t="s">
        <v>2595</v>
      </c>
      <c r="H671" s="2028"/>
      <c r="I671" s="2028"/>
      <c r="J671" s="2028"/>
      <c r="K671" s="2028"/>
      <c r="L671" s="2028"/>
      <c r="M671" s="2028"/>
      <c r="N671" s="2028"/>
      <c r="O671" s="2028"/>
      <c r="P671" s="2028"/>
      <c r="Q671" s="2028"/>
      <c r="R671" s="2028"/>
      <c r="T671" s="35"/>
      <c r="U671" s="12" t="s">
        <v>617</v>
      </c>
      <c r="Z671" s="2028" t="s">
        <v>2595</v>
      </c>
      <c r="AA671" s="2028"/>
      <c r="AB671" s="2028"/>
      <c r="AC671" s="2028"/>
      <c r="AD671" s="2028"/>
      <c r="AE671" s="2028"/>
      <c r="AF671" s="2028"/>
      <c r="AG671" s="2028"/>
      <c r="AH671" s="2028"/>
      <c r="AI671" s="2028"/>
      <c r="AJ671" s="2028"/>
      <c r="AK671" s="2028"/>
      <c r="AZ671" s="58"/>
      <c r="BA671" s="446">
        <f t="shared" si="40"/>
        <v>2936</v>
      </c>
      <c r="BB671" s="58"/>
      <c r="BC671" s="58"/>
      <c r="BD671" s="58"/>
      <c r="BE671" s="58"/>
      <c r="BF671" s="382"/>
      <c r="BG671" s="456">
        <f t="shared" ref="BG671:BG695" si="41">G728</f>
        <v>13</v>
      </c>
      <c r="BH671" s="460">
        <f>BG671/$BG$696</f>
        <v>0.17333333333333334</v>
      </c>
      <c r="BI671" s="461">
        <f t="shared" ref="BI671:BI695" si="42">IF(BH671=0," ",BH671*AH728)</f>
        <v>3.4666666666666672E-2</v>
      </c>
      <c r="BJ671" s="58"/>
      <c r="BK671" s="58"/>
      <c r="BL671" s="58"/>
      <c r="BM671" s="58"/>
      <c r="BN671" s="58"/>
      <c r="BO671" s="58"/>
      <c r="BP671" s="542" t="s">
        <v>512</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8" t="s">
        <v>2596</v>
      </c>
      <c r="H672" s="2028"/>
      <c r="I672" s="2028"/>
      <c r="J672" s="2028"/>
      <c r="K672" s="2028"/>
      <c r="L672" s="2028"/>
      <c r="M672" s="2028"/>
      <c r="N672" s="2028"/>
      <c r="O672" s="2028"/>
      <c r="P672" s="2028"/>
      <c r="Q672" s="2028"/>
      <c r="R672" s="2028"/>
      <c r="T672" s="35"/>
      <c r="U672" s="12" t="s">
        <v>17</v>
      </c>
      <c r="Z672" s="2027" t="s">
        <v>2597</v>
      </c>
      <c r="AA672" s="2027"/>
      <c r="AB672" s="2027"/>
      <c r="AC672" s="2027"/>
      <c r="AD672" s="2027"/>
      <c r="AE672" s="2027"/>
      <c r="AF672" s="2027"/>
      <c r="AG672" s="2027"/>
      <c r="AH672" s="2027"/>
      <c r="AI672" s="2027"/>
      <c r="AJ672" s="2027"/>
      <c r="AK672" s="2027"/>
      <c r="AZ672" s="58"/>
      <c r="BA672" s="446">
        <f t="shared" si="40"/>
        <v>2446</v>
      </c>
      <c r="BB672" s="58"/>
      <c r="BC672" s="58"/>
      <c r="BD672" s="58"/>
      <c r="BE672" s="58"/>
      <c r="BF672" s="382"/>
      <c r="BG672" s="457">
        <f t="shared" si="41"/>
        <v>2</v>
      </c>
      <c r="BH672" s="460">
        <f t="shared" ref="BH672:BH695" si="43">BG672/$BG$696</f>
        <v>2.6666666666666668E-2</v>
      </c>
      <c r="BI672" s="461">
        <f t="shared" si="42"/>
        <v>5.333333333333334E-3</v>
      </c>
      <c r="BJ672" s="58"/>
      <c r="BK672" s="58"/>
      <c r="BL672" s="58"/>
      <c r="BM672" s="58"/>
      <c r="BN672" s="58"/>
      <c r="BO672" s="58"/>
      <c r="BP672" s="542" t="s">
        <v>513</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78" t="s">
        <v>2598</v>
      </c>
      <c r="H673" s="2054"/>
      <c r="I673" s="2054"/>
      <c r="J673" s="2054"/>
      <c r="K673" s="2054"/>
      <c r="L673" s="2054"/>
      <c r="O673" s="137" t="s">
        <v>212</v>
      </c>
      <c r="P673" s="2025"/>
      <c r="Q673" s="2025"/>
      <c r="R673" s="2025"/>
      <c r="T673" s="35"/>
      <c r="U673" s="12" t="s">
        <v>327</v>
      </c>
      <c r="Z673" s="2178" t="s">
        <v>2599</v>
      </c>
      <c r="AA673" s="2054"/>
      <c r="AB673" s="2054"/>
      <c r="AC673" s="2054"/>
      <c r="AD673" s="2054"/>
      <c r="AE673" s="2054"/>
      <c r="AH673" s="137" t="s">
        <v>212</v>
      </c>
      <c r="AI673" s="2025"/>
      <c r="AJ673" s="2025"/>
      <c r="AK673" s="2025"/>
      <c r="AZ673" s="58"/>
      <c r="BA673" s="446">
        <f t="shared" si="40"/>
        <v>2936</v>
      </c>
      <c r="BB673" s="58"/>
      <c r="BC673" s="58"/>
      <c r="BD673" s="58"/>
      <c r="BE673" s="58"/>
      <c r="BF673" s="382"/>
      <c r="BG673" s="457">
        <f t="shared" si="41"/>
        <v>19</v>
      </c>
      <c r="BH673" s="460">
        <f t="shared" si="43"/>
        <v>0.25333333333333335</v>
      </c>
      <c r="BI673" s="461">
        <f t="shared" si="42"/>
        <v>7.5999999999999998E-2</v>
      </c>
      <c r="BJ673" s="58"/>
      <c r="BK673" s="58"/>
      <c r="BL673" s="58"/>
      <c r="BM673" s="58"/>
      <c r="BN673" s="58"/>
      <c r="BO673" s="58"/>
      <c r="BP673" s="542" t="s">
        <v>514</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8" t="s">
        <v>2576</v>
      </c>
      <c r="I674" s="2028"/>
      <c r="J674" s="2028"/>
      <c r="K674" s="2028"/>
      <c r="L674" s="2028"/>
      <c r="M674" s="2028"/>
      <c r="N674" s="2028"/>
      <c r="O674" s="2028"/>
      <c r="P674" s="2028"/>
      <c r="Q674" s="2028"/>
      <c r="R674" s="2028"/>
      <c r="T674" s="35"/>
      <c r="U674" s="12" t="s">
        <v>18</v>
      </c>
      <c r="AA674" s="2028" t="s">
        <v>2576</v>
      </c>
      <c r="AB674" s="2028"/>
      <c r="AC674" s="2028"/>
      <c r="AD674" s="2028"/>
      <c r="AE674" s="2028"/>
      <c r="AF674" s="2028"/>
      <c r="AG674" s="2028"/>
      <c r="AH674" s="2028"/>
      <c r="AI674" s="2028"/>
      <c r="AJ674" s="2028"/>
      <c r="AK674" s="2028"/>
      <c r="AZ674" s="58"/>
      <c r="BA674" s="446">
        <f t="shared" si="40"/>
        <v>2446</v>
      </c>
      <c r="BB674" s="58"/>
      <c r="BC674" s="58"/>
      <c r="BD674" s="58"/>
      <c r="BE674" s="58"/>
      <c r="BF674" s="382"/>
      <c r="BG674" s="457">
        <f t="shared" si="41"/>
        <v>2</v>
      </c>
      <c r="BH674" s="460">
        <f t="shared" si="43"/>
        <v>2.6666666666666668E-2</v>
      </c>
      <c r="BI674" s="461">
        <f t="shared" si="42"/>
        <v>8.0000000000000002E-3</v>
      </c>
      <c r="BJ674" s="58"/>
      <c r="BK674" s="58"/>
      <c r="BL674" s="58"/>
      <c r="BM674" s="58"/>
      <c r="BN674" s="58"/>
      <c r="BO674" s="58"/>
      <c r="BP674" s="542" t="s">
        <v>515</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1" t="s">
        <v>580</v>
      </c>
      <c r="O675" s="2051"/>
      <c r="T675" s="35"/>
      <c r="U675" s="12" t="s">
        <v>20</v>
      </c>
      <c r="AG675" s="2051" t="s">
        <v>580</v>
      </c>
      <c r="AH675" s="2051"/>
      <c r="AZ675" s="58"/>
      <c r="BA675" s="446">
        <f t="shared" si="40"/>
        <v>2936</v>
      </c>
      <c r="BB675" s="58"/>
      <c r="BC675" s="58"/>
      <c r="BD675" s="58"/>
      <c r="BE675" s="58"/>
      <c r="BF675" s="382"/>
      <c r="BG675" s="457">
        <f t="shared" si="41"/>
        <v>12</v>
      </c>
      <c r="BH675" s="460">
        <f t="shared" si="43"/>
        <v>0.16</v>
      </c>
      <c r="BI675" s="461">
        <f t="shared" si="42"/>
        <v>6.4000000000000001E-2</v>
      </c>
      <c r="BJ675" s="58"/>
      <c r="BK675" s="58"/>
      <c r="BL675" s="58"/>
      <c r="BM675" s="58"/>
      <c r="BN675" s="58"/>
      <c r="BO675" s="58"/>
      <c r="BP675" s="542" t="s">
        <v>516</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2446</v>
      </c>
      <c r="BB676" s="58"/>
      <c r="BC676" s="58"/>
      <c r="BD676" s="58"/>
      <c r="BE676" s="58"/>
      <c r="BF676" s="382"/>
      <c r="BG676" s="457">
        <f t="shared" si="41"/>
        <v>1</v>
      </c>
      <c r="BH676" s="460">
        <f t="shared" si="43"/>
        <v>1.3333333333333334E-2</v>
      </c>
      <c r="BI676" s="461">
        <f t="shared" si="42"/>
        <v>5.333333333333334E-3</v>
      </c>
      <c r="BJ676" s="58"/>
      <c r="BK676" s="58"/>
      <c r="BL676" s="58"/>
      <c r="BM676" s="58"/>
      <c r="BN676" s="58"/>
      <c r="BO676" s="58"/>
      <c r="BP676" s="542" t="s">
        <v>517</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37" t="str">
        <f>C643</f>
        <v>Deferred Developer Fee</v>
      </c>
      <c r="H677" s="2137"/>
      <c r="I677" s="2137"/>
      <c r="J677" s="2137"/>
      <c r="K677" s="2137"/>
      <c r="L677" s="2137"/>
      <c r="M677" s="2137"/>
      <c r="N677" s="2137"/>
      <c r="O677" s="2137"/>
      <c r="P677" s="2137"/>
      <c r="Q677" s="2137"/>
      <c r="R677" s="2137"/>
      <c r="T677" s="87" t="s">
        <v>490</v>
      </c>
      <c r="U677" s="12" t="s">
        <v>498</v>
      </c>
      <c r="Z677" s="2137" t="str">
        <f>C644</f>
        <v>GP Equity</v>
      </c>
      <c r="AA677" s="2137"/>
      <c r="AB677" s="2137"/>
      <c r="AC677" s="2137"/>
      <c r="AD677" s="2137"/>
      <c r="AE677" s="2137"/>
      <c r="AF677" s="2137"/>
      <c r="AG677" s="2137"/>
      <c r="AH677" s="2137"/>
      <c r="AI677" s="2137"/>
      <c r="AJ677" s="2137"/>
      <c r="AK677" s="2137"/>
      <c r="AZ677" s="58"/>
      <c r="BA677" s="446">
        <f t="shared" si="40"/>
        <v>2936</v>
      </c>
      <c r="BB677" s="58"/>
      <c r="BC677" s="58"/>
      <c r="BD677" s="58"/>
      <c r="BE677" s="58"/>
      <c r="BF677" s="382"/>
      <c r="BG677" s="457">
        <f t="shared" si="41"/>
        <v>6</v>
      </c>
      <c r="BH677" s="460">
        <f t="shared" si="43"/>
        <v>0.08</v>
      </c>
      <c r="BI677" s="461">
        <f t="shared" si="42"/>
        <v>0.04</v>
      </c>
      <c r="BJ677" s="58"/>
      <c r="BK677" s="58"/>
      <c r="BL677" s="58"/>
      <c r="BM677" s="58"/>
      <c r="BN677" s="58"/>
      <c r="BO677" s="58"/>
      <c r="BP677" s="542" t="s">
        <v>518</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8" t="s">
        <v>2480</v>
      </c>
      <c r="H678" s="2028"/>
      <c r="I678" s="2028"/>
      <c r="J678" s="2028"/>
      <c r="K678" s="2028"/>
      <c r="L678" s="2028"/>
      <c r="M678" s="2028"/>
      <c r="N678" s="2028"/>
      <c r="O678" s="2028"/>
      <c r="P678" s="2028"/>
      <c r="Q678" s="2028"/>
      <c r="R678" s="2028"/>
      <c r="T678" s="35"/>
      <c r="U678" s="12" t="s">
        <v>90</v>
      </c>
      <c r="Z678" s="2028" t="s">
        <v>2480</v>
      </c>
      <c r="AA678" s="2028"/>
      <c r="AB678" s="2028"/>
      <c r="AC678" s="2028"/>
      <c r="AD678" s="2028"/>
      <c r="AE678" s="2028"/>
      <c r="AF678" s="2028"/>
      <c r="AG678" s="2028"/>
      <c r="AH678" s="2028"/>
      <c r="AI678" s="2028"/>
      <c r="AJ678" s="2028"/>
      <c r="AK678" s="2028"/>
      <c r="AZ678" s="58"/>
      <c r="BA678" s="446">
        <f t="shared" si="40"/>
        <v>2446</v>
      </c>
      <c r="BB678" s="58"/>
      <c r="BC678" s="58"/>
      <c r="BD678" s="58"/>
      <c r="BE678" s="58"/>
      <c r="BF678" s="382"/>
      <c r="BG678" s="457">
        <f t="shared" si="41"/>
        <v>1</v>
      </c>
      <c r="BH678" s="460">
        <f t="shared" si="43"/>
        <v>1.3333333333333334E-2</v>
      </c>
      <c r="BI678" s="461">
        <f t="shared" si="42"/>
        <v>6.6666666666666671E-3</v>
      </c>
      <c r="BJ678" s="58"/>
      <c r="BK678" s="58"/>
      <c r="BL678" s="58"/>
      <c r="BM678" s="58"/>
      <c r="BN678" s="58"/>
      <c r="BO678" s="58"/>
      <c r="BP678" s="542" t="s">
        <v>519</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28" t="s">
        <v>2490</v>
      </c>
      <c r="H679" s="2028"/>
      <c r="I679" s="2028"/>
      <c r="J679" s="2028"/>
      <c r="K679" s="2028"/>
      <c r="L679" s="2028"/>
      <c r="M679" s="2028"/>
      <c r="N679" s="2028"/>
      <c r="O679" s="2028"/>
      <c r="P679" s="2028"/>
      <c r="Q679" s="2028"/>
      <c r="R679" s="2028"/>
      <c r="T679" s="35"/>
      <c r="U679" s="12" t="s">
        <v>617</v>
      </c>
      <c r="Z679" s="2028" t="s">
        <v>2490</v>
      </c>
      <c r="AA679" s="2028"/>
      <c r="AB679" s="2028"/>
      <c r="AC679" s="2028"/>
      <c r="AD679" s="2028"/>
      <c r="AE679" s="2028"/>
      <c r="AF679" s="2028"/>
      <c r="AG679" s="2028"/>
      <c r="AH679" s="2028"/>
      <c r="AI679" s="2028"/>
      <c r="AJ679" s="2028"/>
      <c r="AK679" s="2028"/>
      <c r="AZ679" s="58"/>
      <c r="BA679" s="446">
        <f t="shared" si="40"/>
        <v>2446</v>
      </c>
      <c r="BB679" s="58"/>
      <c r="BC679" s="58"/>
      <c r="BD679" s="58"/>
      <c r="BE679" s="58"/>
      <c r="BF679" s="382"/>
      <c r="BG679" s="457">
        <f t="shared" si="41"/>
        <v>5</v>
      </c>
      <c r="BH679" s="460">
        <f t="shared" si="43"/>
        <v>6.6666666666666666E-2</v>
      </c>
      <c r="BI679" s="461">
        <f t="shared" si="42"/>
        <v>0.04</v>
      </c>
      <c r="BJ679" s="58"/>
      <c r="BK679" s="58"/>
      <c r="BL679" s="58"/>
      <c r="BM679" s="58"/>
      <c r="BN679" s="58"/>
      <c r="BO679" s="58"/>
      <c r="BP679" s="542" t="s">
        <v>520</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8" t="s">
        <v>2491</v>
      </c>
      <c r="H680" s="2028"/>
      <c r="I680" s="2028"/>
      <c r="J680" s="2028"/>
      <c r="K680" s="2028"/>
      <c r="L680" s="2028"/>
      <c r="M680" s="2028"/>
      <c r="N680" s="2028"/>
      <c r="O680" s="2028"/>
      <c r="P680" s="2028"/>
      <c r="Q680" s="2028"/>
      <c r="R680" s="2028"/>
      <c r="T680" s="35"/>
      <c r="U680" s="12" t="s">
        <v>17</v>
      </c>
      <c r="Z680" s="2028" t="s">
        <v>2491</v>
      </c>
      <c r="AA680" s="2028"/>
      <c r="AB680" s="2028"/>
      <c r="AC680" s="2028"/>
      <c r="AD680" s="2028"/>
      <c r="AE680" s="2028"/>
      <c r="AF680" s="2028"/>
      <c r="AG680" s="2028"/>
      <c r="AH680" s="2028"/>
      <c r="AI680" s="2028"/>
      <c r="AJ680" s="2028"/>
      <c r="AK680" s="2028"/>
      <c r="AZ680" s="58"/>
      <c r="BA680" s="446">
        <f t="shared" si="40"/>
        <v>2936</v>
      </c>
      <c r="BB680" s="58"/>
      <c r="BC680" s="58"/>
      <c r="BD680" s="58"/>
      <c r="BE680" s="58"/>
      <c r="BF680" s="382"/>
      <c r="BG680" s="457">
        <f t="shared" si="41"/>
        <v>10</v>
      </c>
      <c r="BH680" s="460">
        <f t="shared" si="43"/>
        <v>0.13333333333333333</v>
      </c>
      <c r="BI680" s="461">
        <f t="shared" si="42"/>
        <v>0.10666666666666667</v>
      </c>
      <c r="BJ680" s="58"/>
      <c r="BK680" s="58"/>
      <c r="BL680" s="58"/>
      <c r="BM680" s="58"/>
      <c r="BN680" s="58"/>
      <c r="BO680" s="58"/>
      <c r="BP680" s="542" t="s">
        <v>521</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178" t="s">
        <v>2492</v>
      </c>
      <c r="H681" s="2054"/>
      <c r="I681" s="2054"/>
      <c r="J681" s="2054"/>
      <c r="K681" s="2054"/>
      <c r="L681" s="2054"/>
      <c r="O681" s="137" t="s">
        <v>212</v>
      </c>
      <c r="P681" s="2025"/>
      <c r="Q681" s="2025"/>
      <c r="R681" s="2025"/>
      <c r="T681" s="35"/>
      <c r="U681" s="12" t="s">
        <v>327</v>
      </c>
      <c r="Z681" s="2178" t="s">
        <v>2492</v>
      </c>
      <c r="AA681" s="2054"/>
      <c r="AB681" s="2054"/>
      <c r="AC681" s="2054"/>
      <c r="AD681" s="2054"/>
      <c r="AE681" s="2054"/>
      <c r="AH681" s="137" t="s">
        <v>212</v>
      </c>
      <c r="AI681" s="2025"/>
      <c r="AJ681" s="2025"/>
      <c r="AK681" s="2025"/>
      <c r="AZ681" s="58"/>
      <c r="BA681" s="446" t="str">
        <f t="shared" si="40"/>
        <v>N/A</v>
      </c>
      <c r="BB681" s="58"/>
      <c r="BC681" s="58"/>
      <c r="BD681" s="58"/>
      <c r="BE681" s="58"/>
      <c r="BF681" s="382"/>
      <c r="BG681" s="457">
        <f t="shared" si="41"/>
        <v>4</v>
      </c>
      <c r="BH681" s="460">
        <f t="shared" si="43"/>
        <v>5.3333333333333337E-2</v>
      </c>
      <c r="BI681" s="461">
        <f t="shared" si="42"/>
        <v>4.2666666666666672E-2</v>
      </c>
      <c r="BJ681" s="58"/>
      <c r="BK681" s="58"/>
      <c r="BL681" s="58"/>
      <c r="BM681" s="58"/>
      <c r="BN681" s="58"/>
      <c r="BO681" s="58"/>
      <c r="BP681" s="542" t="s">
        <v>522</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8" t="s">
        <v>2576</v>
      </c>
      <c r="I682" s="2028"/>
      <c r="J682" s="2028"/>
      <c r="K682" s="2028"/>
      <c r="L682" s="2028"/>
      <c r="M682" s="2028"/>
      <c r="N682" s="2028"/>
      <c r="O682" s="2028"/>
      <c r="P682" s="2028"/>
      <c r="Q682" s="2028"/>
      <c r="R682" s="2028"/>
      <c r="T682" s="35"/>
      <c r="U682" s="12" t="s">
        <v>18</v>
      </c>
      <c r="AA682" s="2028" t="s">
        <v>2612</v>
      </c>
      <c r="AB682" s="2028"/>
      <c r="AC682" s="2028"/>
      <c r="AD682" s="2028"/>
      <c r="AE682" s="2028"/>
      <c r="AF682" s="2028"/>
      <c r="AG682" s="2028"/>
      <c r="AH682" s="2028"/>
      <c r="AI682" s="2028"/>
      <c r="AJ682" s="2028"/>
      <c r="AK682" s="202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523</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1" t="s">
        <v>580</v>
      </c>
      <c r="O683" s="2051"/>
      <c r="T683" s="35"/>
      <c r="U683" s="12" t="s">
        <v>20</v>
      </c>
      <c r="AG683" s="2051" t="s">
        <v>580</v>
      </c>
      <c r="AH683" s="205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524</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525</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37">
        <f>C645</f>
        <v>0</v>
      </c>
      <c r="H685" s="2137"/>
      <c r="I685" s="2137"/>
      <c r="J685" s="2137"/>
      <c r="K685" s="2137"/>
      <c r="L685" s="2137"/>
      <c r="M685" s="2137"/>
      <c r="N685" s="2137"/>
      <c r="O685" s="2137"/>
      <c r="P685" s="2137"/>
      <c r="Q685" s="2137"/>
      <c r="R685" s="2137"/>
      <c r="T685" s="87" t="s">
        <v>683</v>
      </c>
      <c r="U685" s="12" t="s">
        <v>498</v>
      </c>
      <c r="Z685" s="2137">
        <f>C646</f>
        <v>0</v>
      </c>
      <c r="AA685" s="2137"/>
      <c r="AB685" s="2137"/>
      <c r="AC685" s="2137"/>
      <c r="AD685" s="2137"/>
      <c r="AE685" s="2137"/>
      <c r="AF685" s="2137"/>
      <c r="AG685" s="2137"/>
      <c r="AH685" s="2137"/>
      <c r="AI685" s="2137"/>
      <c r="AJ685" s="2137"/>
      <c r="AK685" s="2137"/>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526</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8"/>
      <c r="H686" s="2028"/>
      <c r="I686" s="2028"/>
      <c r="J686" s="2028"/>
      <c r="K686" s="2028"/>
      <c r="L686" s="2028"/>
      <c r="M686" s="2028"/>
      <c r="N686" s="2028"/>
      <c r="O686" s="2028"/>
      <c r="P686" s="2028"/>
      <c r="Q686" s="2028"/>
      <c r="R686" s="2028"/>
      <c r="T686" s="35"/>
      <c r="U686" s="12" t="s">
        <v>90</v>
      </c>
      <c r="Z686" s="2028"/>
      <c r="AA686" s="2028"/>
      <c r="AB686" s="2028"/>
      <c r="AC686" s="2028"/>
      <c r="AD686" s="2028"/>
      <c r="AE686" s="2028"/>
      <c r="AF686" s="2028"/>
      <c r="AG686" s="2028"/>
      <c r="AH686" s="2028"/>
      <c r="AI686" s="2028"/>
      <c r="AJ686" s="2028"/>
      <c r="AK686" s="202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527</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28"/>
      <c r="H687" s="2028"/>
      <c r="I687" s="2028"/>
      <c r="J687" s="2028"/>
      <c r="K687" s="2028"/>
      <c r="L687" s="2028"/>
      <c r="M687" s="2028"/>
      <c r="N687" s="2028"/>
      <c r="O687" s="2028"/>
      <c r="P687" s="2028"/>
      <c r="Q687" s="2028"/>
      <c r="R687" s="2028"/>
      <c r="T687" s="35"/>
      <c r="U687" s="12" t="s">
        <v>617</v>
      </c>
      <c r="Z687" s="2027"/>
      <c r="AA687" s="2027"/>
      <c r="AB687" s="2027"/>
      <c r="AC687" s="2027"/>
      <c r="AD687" s="2027"/>
      <c r="AE687" s="2027"/>
      <c r="AF687" s="2027"/>
      <c r="AG687" s="2027"/>
      <c r="AH687" s="2027"/>
      <c r="AI687" s="2027"/>
      <c r="AJ687" s="2027"/>
      <c r="AK687" s="202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528</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8"/>
      <c r="H688" s="2028"/>
      <c r="I688" s="2028"/>
      <c r="J688" s="2028"/>
      <c r="K688" s="2028"/>
      <c r="L688" s="2028"/>
      <c r="M688" s="2028"/>
      <c r="N688" s="2028"/>
      <c r="O688" s="2028"/>
      <c r="P688" s="2028"/>
      <c r="Q688" s="2028"/>
      <c r="R688" s="2028"/>
      <c r="T688" s="35"/>
      <c r="U688" s="12" t="s">
        <v>17</v>
      </c>
      <c r="Z688" s="2027"/>
      <c r="AA688" s="2027"/>
      <c r="AB688" s="2027"/>
      <c r="AC688" s="2027"/>
      <c r="AD688" s="2027"/>
      <c r="AE688" s="2027"/>
      <c r="AF688" s="2027"/>
      <c r="AG688" s="2027"/>
      <c r="AH688" s="2027"/>
      <c r="AI688" s="2027"/>
      <c r="AJ688" s="2027"/>
      <c r="AK688" s="202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529</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4"/>
      <c r="H689" s="2054"/>
      <c r="I689" s="2054"/>
      <c r="J689" s="2054"/>
      <c r="K689" s="2054"/>
      <c r="L689" s="2054"/>
      <c r="O689" s="137" t="s">
        <v>212</v>
      </c>
      <c r="P689" s="2025"/>
      <c r="Q689" s="2025"/>
      <c r="R689" s="2025"/>
      <c r="T689" s="35"/>
      <c r="U689" s="12" t="s">
        <v>327</v>
      </c>
      <c r="Z689" s="2054"/>
      <c r="AA689" s="2054"/>
      <c r="AB689" s="2054"/>
      <c r="AC689" s="2054"/>
      <c r="AD689" s="2054"/>
      <c r="AE689" s="2054"/>
      <c r="AH689" s="137" t="s">
        <v>212</v>
      </c>
      <c r="AI689" s="2025"/>
      <c r="AJ689" s="2025"/>
      <c r="AK689" s="202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530</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8"/>
      <c r="I690" s="2028"/>
      <c r="J690" s="2028"/>
      <c r="K690" s="2028"/>
      <c r="L690" s="2028"/>
      <c r="M690" s="2028"/>
      <c r="N690" s="2028"/>
      <c r="O690" s="2028"/>
      <c r="P690" s="2028"/>
      <c r="Q690" s="2028"/>
      <c r="R690" s="2028"/>
      <c r="T690" s="35"/>
      <c r="U690" s="12" t="s">
        <v>18</v>
      </c>
      <c r="AA690" s="2028"/>
      <c r="AB690" s="2028"/>
      <c r="AC690" s="2028"/>
      <c r="AD690" s="2028"/>
      <c r="AE690" s="2028"/>
      <c r="AF690" s="2028"/>
      <c r="AG690" s="2028"/>
      <c r="AH690" s="2028"/>
      <c r="AI690" s="2028"/>
      <c r="AJ690" s="2028"/>
      <c r="AK690" s="202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531</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1" t="s">
        <v>708</v>
      </c>
      <c r="O691" s="2051"/>
      <c r="T691" s="35"/>
      <c r="U691" s="12" t="s">
        <v>20</v>
      </c>
      <c r="AG691" s="2051" t="s">
        <v>708</v>
      </c>
      <c r="AH691" s="205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37">
        <f>C647</f>
        <v>0</v>
      </c>
      <c r="H693" s="2137"/>
      <c r="I693" s="2137"/>
      <c r="J693" s="2137"/>
      <c r="K693" s="2137"/>
      <c r="L693" s="2137"/>
      <c r="M693" s="2137"/>
      <c r="N693" s="2137"/>
      <c r="O693" s="2137"/>
      <c r="P693" s="2137"/>
      <c r="Q693" s="2137"/>
      <c r="R693" s="2137"/>
      <c r="T693" s="87" t="s">
        <v>375</v>
      </c>
      <c r="U693" s="12" t="s">
        <v>498</v>
      </c>
      <c r="Z693" s="2137">
        <f>C648</f>
        <v>0</v>
      </c>
      <c r="AA693" s="2137"/>
      <c r="AB693" s="2137"/>
      <c r="AC693" s="2137"/>
      <c r="AD693" s="2137"/>
      <c r="AE693" s="2137"/>
      <c r="AF693" s="2137"/>
      <c r="AG693" s="2137"/>
      <c r="AH693" s="2137"/>
      <c r="AI693" s="2137"/>
      <c r="AJ693" s="2137"/>
      <c r="AK693" s="2137"/>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8"/>
      <c r="H694" s="2028"/>
      <c r="I694" s="2028"/>
      <c r="J694" s="2028"/>
      <c r="K694" s="2028"/>
      <c r="L694" s="2028"/>
      <c r="M694" s="2028"/>
      <c r="N694" s="2028"/>
      <c r="O694" s="2028"/>
      <c r="P694" s="2028"/>
      <c r="Q694" s="2028"/>
      <c r="R694" s="2028"/>
      <c r="T694" s="35"/>
      <c r="U694" s="12" t="s">
        <v>90</v>
      </c>
      <c r="Z694" s="2028"/>
      <c r="AA694" s="2028"/>
      <c r="AB694" s="2028"/>
      <c r="AC694" s="2028"/>
      <c r="AD694" s="2028"/>
      <c r="AE694" s="2028"/>
      <c r="AF694" s="2028"/>
      <c r="AG694" s="2028"/>
      <c r="AH694" s="2028"/>
      <c r="AI694" s="2028"/>
      <c r="AJ694" s="2028"/>
      <c r="AK694" s="2028"/>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28"/>
      <c r="H695" s="2028"/>
      <c r="I695" s="2028"/>
      <c r="J695" s="2028"/>
      <c r="K695" s="2028"/>
      <c r="L695" s="2028"/>
      <c r="M695" s="2028"/>
      <c r="N695" s="2028"/>
      <c r="O695" s="2028"/>
      <c r="P695" s="2028"/>
      <c r="Q695" s="2028"/>
      <c r="R695" s="2028"/>
      <c r="U695" s="12" t="s">
        <v>617</v>
      </c>
      <c r="Z695" s="2027"/>
      <c r="AA695" s="2027"/>
      <c r="AB695" s="2027"/>
      <c r="AC695" s="2027"/>
      <c r="AD695" s="2027"/>
      <c r="AE695" s="2027"/>
      <c r="AF695" s="2027"/>
      <c r="AG695" s="2027"/>
      <c r="AH695" s="2027"/>
      <c r="AI695" s="2027"/>
      <c r="AJ695" s="2027"/>
      <c r="AK695" s="2027"/>
      <c r="AZ695" s="58"/>
      <c r="BA695" s="58"/>
      <c r="BB695" s="58"/>
      <c r="BC695" s="58"/>
      <c r="BF695" s="382"/>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28"/>
      <c r="H696" s="2028"/>
      <c r="I696" s="2028"/>
      <c r="J696" s="2028"/>
      <c r="K696" s="2028"/>
      <c r="L696" s="2028"/>
      <c r="M696" s="2028"/>
      <c r="N696" s="2028"/>
      <c r="O696" s="2028"/>
      <c r="P696" s="2028"/>
      <c r="Q696" s="2028"/>
      <c r="R696" s="2028"/>
      <c r="U696" s="12" t="s">
        <v>17</v>
      </c>
      <c r="Z696" s="2027"/>
      <c r="AA696" s="2027"/>
      <c r="AB696" s="2027"/>
      <c r="AC696" s="2027"/>
      <c r="AD696" s="2027"/>
      <c r="AE696" s="2027"/>
      <c r="AF696" s="2027"/>
      <c r="AG696" s="2027"/>
      <c r="AH696" s="2027"/>
      <c r="AI696" s="2027"/>
      <c r="AJ696" s="2027"/>
      <c r="AK696" s="2027"/>
      <c r="AZ696" s="58"/>
      <c r="BA696" s="58"/>
      <c r="BB696" s="58"/>
      <c r="BC696" s="58"/>
      <c r="BD696" s="58"/>
      <c r="BF696" s="453" t="s">
        <v>971</v>
      </c>
      <c r="BG696" s="462">
        <f>SUM(BG671:BG695)</f>
        <v>75</v>
      </c>
      <c r="BH696" s="463">
        <f>SUM(BH671:BH695)</f>
        <v>0.99999999999999989</v>
      </c>
      <c r="BI696" s="463">
        <f>SUM(BI671:BI695)</f>
        <v>0.42933333333333334</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4"/>
      <c r="H697" s="2054"/>
      <c r="I697" s="2054"/>
      <c r="J697" s="2054"/>
      <c r="K697" s="2054"/>
      <c r="L697" s="2054"/>
      <c r="O697" s="137" t="s">
        <v>212</v>
      </c>
      <c r="P697" s="2025"/>
      <c r="Q697" s="2025"/>
      <c r="R697" s="2025"/>
      <c r="U697" s="12" t="s">
        <v>327</v>
      </c>
      <c r="Z697" s="2054"/>
      <c r="AA697" s="2054"/>
      <c r="AB697" s="2054"/>
      <c r="AC697" s="2054"/>
      <c r="AD697" s="2054"/>
      <c r="AE697" s="2054"/>
      <c r="AH697" s="137" t="s">
        <v>212</v>
      </c>
      <c r="AI697" s="2025"/>
      <c r="AJ697" s="2025"/>
      <c r="AK697" s="2025"/>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8"/>
      <c r="I698" s="2028"/>
      <c r="J698" s="2028"/>
      <c r="K698" s="2028"/>
      <c r="L698" s="2028"/>
      <c r="M698" s="2028"/>
      <c r="N698" s="2028"/>
      <c r="O698" s="2028"/>
      <c r="P698" s="2028"/>
      <c r="Q698" s="2028"/>
      <c r="R698" s="2028"/>
      <c r="U698" s="12" t="s">
        <v>18</v>
      </c>
      <c r="AA698" s="2028"/>
      <c r="AB698" s="2028"/>
      <c r="AC698" s="2028"/>
      <c r="AD698" s="2028"/>
      <c r="AE698" s="2028"/>
      <c r="AF698" s="2028"/>
      <c r="AG698" s="2028"/>
      <c r="AH698" s="2028"/>
      <c r="AI698" s="2028"/>
      <c r="AJ698" s="2028"/>
      <c r="AK698" s="2028"/>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1" t="s">
        <v>708</v>
      </c>
      <c r="O699" s="2051"/>
      <c r="U699" s="12" t="s">
        <v>20</v>
      </c>
      <c r="AG699" s="2051" t="s">
        <v>708</v>
      </c>
      <c r="AH699" s="2051"/>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1947</v>
      </c>
      <c r="BH701" s="382"/>
      <c r="BI701" s="382"/>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968</v>
      </c>
      <c r="BH702" s="459" t="s">
        <v>969</v>
      </c>
      <c r="BI702" s="458" t="s">
        <v>970</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1" t="s">
        <v>580</v>
      </c>
      <c r="AF703" s="20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13</v>
      </c>
      <c r="BH703" s="460">
        <f>BG703/$BG$728</f>
        <v>0.17333333333333334</v>
      </c>
      <c r="BI703" s="461">
        <f t="shared" ref="BI703:BI727" si="45">IF(BH703=0," ",BH703*AM728)</f>
        <v>3.4652493867538846E-2</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1" t="s">
        <v>580</v>
      </c>
      <c r="AF704" s="20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2.6666666666666668E-2</v>
      </c>
      <c r="BI704" s="461">
        <f t="shared" si="45"/>
        <v>5.3315168029064493E-3</v>
      </c>
      <c r="BJ704" s="58"/>
      <c r="BK704" s="61"/>
      <c r="BL704" s="61"/>
      <c r="BM704" s="61"/>
      <c r="BN704" s="61"/>
      <c r="BO704" s="61"/>
      <c r="BP704" s="542" t="s">
        <v>772</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997</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0">
        <v>44231</v>
      </c>
      <c r="AF705" s="2220"/>
      <c r="AG705" s="2220"/>
      <c r="AH705" s="2220"/>
      <c r="AI705" s="22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19</v>
      </c>
      <c r="BH705" s="460">
        <f t="shared" si="46"/>
        <v>0.25333333333333335</v>
      </c>
      <c r="BI705" s="461">
        <f t="shared" si="45"/>
        <v>7.6020714091032976E-2</v>
      </c>
      <c r="BJ705" s="58"/>
      <c r="BK705" s="58"/>
      <c r="BL705" s="58"/>
      <c r="BM705" s="58"/>
      <c r="BN705" s="61"/>
      <c r="BO705" s="61"/>
      <c r="BP705" s="542" t="s">
        <v>773</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9"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6">
        <v>44314</v>
      </c>
      <c r="AF706" s="2376"/>
      <c r="AG706" s="2376"/>
      <c r="AH706" s="2376"/>
      <c r="AI706" s="237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2.6666666666666668E-2</v>
      </c>
      <c r="BI706" s="461">
        <f t="shared" si="45"/>
        <v>8.0018165304268848E-3</v>
      </c>
      <c r="BJ706" s="58"/>
      <c r="BK706" s="58"/>
      <c r="BL706" s="58"/>
      <c r="BM706" s="58"/>
      <c r="BN706" s="61"/>
      <c r="BO706" s="61"/>
      <c r="BP706" s="542" t="s">
        <v>774</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12</v>
      </c>
      <c r="BH707" s="460">
        <f t="shared" si="46"/>
        <v>0.16</v>
      </c>
      <c r="BI707" s="461">
        <f t="shared" si="45"/>
        <v>6.4039247751430911E-2</v>
      </c>
      <c r="BJ707" s="58"/>
      <c r="BK707" s="58"/>
      <c r="BL707" s="58"/>
      <c r="BM707" s="58"/>
      <c r="BN707" s="61"/>
      <c r="BO707" s="61"/>
      <c r="BP707" s="542" t="s">
        <v>775</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0">
        <v>44470</v>
      </c>
      <c r="AF708" s="2220"/>
      <c r="AG708" s="2220"/>
      <c r="AH708" s="2220"/>
      <c r="AI708" s="22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1.3333333333333334E-2</v>
      </c>
      <c r="BI708" s="461">
        <f t="shared" si="45"/>
        <v>5.336058128973661E-3</v>
      </c>
      <c r="BJ708" s="58"/>
      <c r="BK708" s="58"/>
      <c r="BL708" s="58"/>
      <c r="BM708" s="58"/>
      <c r="BN708" s="58"/>
      <c r="BO708" s="58"/>
      <c r="BP708" s="542" t="s">
        <v>776</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26">
        <f>+[9]EVERYTHING!$Q$35</f>
        <v>0.55000000000000004</v>
      </c>
      <c r="AF709" s="2426"/>
      <c r="AG709" s="2426"/>
      <c r="AH709" s="2426"/>
      <c r="AI709" s="242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6</v>
      </c>
      <c r="BH709" s="460">
        <f t="shared" si="46"/>
        <v>0.08</v>
      </c>
      <c r="BI709" s="461">
        <f t="shared" si="45"/>
        <v>0.04</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7" t="str">
        <f>H334</f>
        <v>California Municipal Finance Authority</v>
      </c>
      <c r="X710" s="2137"/>
      <c r="Y710" s="2137"/>
      <c r="Z710" s="2137"/>
      <c r="AA710" s="2137"/>
      <c r="AB710" s="2137"/>
      <c r="AC710" s="2137"/>
      <c r="AD710" s="2137"/>
      <c r="AE710" s="2137"/>
      <c r="AF710" s="2137"/>
      <c r="AG710" s="2137"/>
      <c r="AH710" s="2137"/>
      <c r="AI710" s="2137"/>
      <c r="AJ710" s="2137"/>
      <c r="AK710" s="213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1.3333333333333334E-2</v>
      </c>
      <c r="BI710" s="461">
        <f t="shared" si="45"/>
        <v>6.6666666666666671E-3</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5</v>
      </c>
      <c r="BH711" s="460">
        <f t="shared" si="46"/>
        <v>6.6666666666666666E-2</v>
      </c>
      <c r="BI711" s="461">
        <f t="shared" si="45"/>
        <v>4.0010902153175251E-2</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1" t="s">
        <v>708</v>
      </c>
      <c r="AF712" s="20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10</v>
      </c>
      <c r="BH712" s="460">
        <f t="shared" si="46"/>
        <v>0.13333333333333333</v>
      </c>
      <c r="BI712" s="461">
        <f t="shared" si="45"/>
        <v>8.639956391387299E-2</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8"/>
      <c r="X713" s="2028"/>
      <c r="Y713" s="2028"/>
      <c r="Z713" s="2028"/>
      <c r="AA713" s="2028"/>
      <c r="AB713" s="2028"/>
      <c r="AC713" s="2028"/>
      <c r="AD713" s="2028"/>
      <c r="AE713" s="2028"/>
      <c r="AF713" s="2028"/>
      <c r="AG713" s="2028"/>
      <c r="AH713" s="2028"/>
      <c r="AI713" s="2028"/>
      <c r="AJ713" s="2028"/>
      <c r="AK713" s="202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v>
      </c>
      <c r="BH713" s="460">
        <f t="shared" si="46"/>
        <v>5.3333333333333337E-2</v>
      </c>
      <c r="BI713" s="461">
        <f t="shared" si="45"/>
        <v>3.7057220708446872E-2</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28"/>
      <c r="K714" s="2028"/>
      <c r="L714" s="2028"/>
      <c r="M714" s="2028"/>
      <c r="N714" s="2028"/>
      <c r="O714" s="2028"/>
      <c r="P714" s="2028"/>
      <c r="Q714" s="2028"/>
      <c r="R714" s="2028"/>
      <c r="S714" s="2028"/>
      <c r="T714" s="2028"/>
      <c r="U714" s="2028"/>
      <c r="V714" s="2028"/>
      <c r="W714" s="2028"/>
      <c r="X714" s="202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54"/>
      <c r="K715" s="2054"/>
      <c r="L715" s="2054"/>
      <c r="M715" s="2054"/>
      <c r="N715" s="2054"/>
      <c r="O715" s="2054"/>
      <c r="P715" s="7" t="s">
        <v>212</v>
      </c>
      <c r="Q715" s="7"/>
      <c r="R715" s="2025"/>
      <c r="S715" s="2025"/>
      <c r="T715" s="202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469</v>
      </c>
      <c r="W716" s="2028" t="s">
        <v>318</v>
      </c>
      <c r="X716" s="2028"/>
      <c r="Y716" s="2028"/>
      <c r="Z716" s="2028"/>
      <c r="AA716" s="2028"/>
      <c r="AB716" s="2028"/>
      <c r="AC716" s="2028"/>
      <c r="AD716" s="2028"/>
      <c r="AE716" s="2028"/>
      <c r="AF716" s="2028"/>
      <c r="AG716" s="2028"/>
      <c r="AH716" s="2028"/>
      <c r="AI716" s="2028"/>
      <c r="AJ716" s="2028"/>
      <c r="AK716" s="202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28" t="s">
        <v>345</v>
      </c>
      <c r="F717" s="2028"/>
      <c r="G717" s="2028"/>
      <c r="H717" s="2028"/>
      <c r="I717" s="2028"/>
      <c r="J717" s="2028"/>
      <c r="K717" s="2028"/>
      <c r="L717" s="2028"/>
      <c r="M717" s="2028"/>
      <c r="N717" s="2028"/>
      <c r="O717" s="2028"/>
      <c r="P717" s="2028"/>
      <c r="Q717" s="2028"/>
      <c r="R717" s="2028"/>
      <c r="S717" s="2028"/>
      <c r="T717" s="2028"/>
      <c r="U717" s="2028"/>
      <c r="V717" s="2028"/>
      <c r="W717" s="2028"/>
      <c r="X717" s="2028"/>
      <c r="Y717" s="2028"/>
      <c r="Z717" s="2028"/>
      <c r="AA717" s="2028"/>
      <c r="AB717" s="2028"/>
      <c r="AC717" s="2028"/>
      <c r="AD717" s="2028"/>
      <c r="AE717" s="2028"/>
      <c r="AF717" s="2028"/>
      <c r="AG717" s="2028"/>
      <c r="AH717" s="2028"/>
      <c r="AI717" s="2028"/>
      <c r="AJ717" s="2028"/>
      <c r="AK717" s="202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2" t="s">
        <v>100</v>
      </c>
      <c r="B719" s="1862"/>
      <c r="C719" s="1862"/>
      <c r="D719" s="1862"/>
      <c r="E719" s="1862"/>
      <c r="F719" s="1862"/>
      <c r="G719" s="1862"/>
      <c r="H719" s="1862"/>
      <c r="I719" s="1862"/>
      <c r="J719" s="1862"/>
      <c r="K719" s="1862"/>
      <c r="L719" s="1862"/>
      <c r="M719" s="1862"/>
      <c r="N719" s="1862"/>
      <c r="O719" s="1862"/>
      <c r="P719" s="1862"/>
      <c r="Q719" s="1862"/>
      <c r="R719" s="1862"/>
      <c r="S719" s="1862"/>
      <c r="T719" s="1862"/>
      <c r="U719" s="1862"/>
      <c r="V719" s="1862"/>
      <c r="W719" s="1862"/>
      <c r="X719" s="1862"/>
      <c r="Y719" s="1862"/>
      <c r="Z719" s="1862"/>
      <c r="AA719" s="1862"/>
      <c r="AB719" s="1862"/>
      <c r="AC719" s="1862"/>
      <c r="AD719" s="1862"/>
      <c r="AE719" s="1862"/>
      <c r="AF719" s="1862"/>
      <c r="AG719" s="1862"/>
      <c r="AH719" s="1862"/>
      <c r="AI719" s="1862"/>
      <c r="AJ719" s="1862"/>
      <c r="AK719" s="1862"/>
      <c r="AL719" s="1862"/>
      <c r="AM719" s="1862"/>
      <c r="AN719" s="1862"/>
      <c r="AO719" s="1862"/>
      <c r="AP719" s="1573"/>
      <c r="AQ719" s="1573"/>
      <c r="AR719" s="1573"/>
      <c r="AS719" s="1573"/>
      <c r="AT719" s="1573"/>
      <c r="AU719" s="1573"/>
      <c r="AV719" s="1573"/>
      <c r="AW719" s="1573"/>
      <c r="AX719" s="1573"/>
      <c r="AY719" s="1573"/>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62"/>
      <c r="B720" s="1862"/>
      <c r="C720" s="1862"/>
      <c r="D720" s="1862"/>
      <c r="E720" s="1862"/>
      <c r="F720" s="1862"/>
      <c r="G720" s="1862"/>
      <c r="H720" s="1862"/>
      <c r="I720" s="1862"/>
      <c r="J720" s="1862"/>
      <c r="K720" s="1862"/>
      <c r="L720" s="1862"/>
      <c r="M720" s="1862"/>
      <c r="N720" s="1862"/>
      <c r="O720" s="1862"/>
      <c r="P720" s="1862"/>
      <c r="Q720" s="1862"/>
      <c r="R720" s="1862"/>
      <c r="S720" s="1862"/>
      <c r="T720" s="1862"/>
      <c r="U720" s="1862"/>
      <c r="V720" s="1862"/>
      <c r="W720" s="1862"/>
      <c r="X720" s="1862"/>
      <c r="Y720" s="1862"/>
      <c r="Z720" s="1862"/>
      <c r="AA720" s="1862"/>
      <c r="AB720" s="1862"/>
      <c r="AC720" s="1862"/>
      <c r="AD720" s="1862"/>
      <c r="AE720" s="1862"/>
      <c r="AF720" s="1862"/>
      <c r="AG720" s="1862"/>
      <c r="AH720" s="1862"/>
      <c r="AI720" s="1862"/>
      <c r="AJ720" s="1862"/>
      <c r="AK720" s="1862"/>
      <c r="AL720" s="1862"/>
      <c r="AM720" s="1862"/>
      <c r="AN720" s="1862"/>
      <c r="AO720" s="1862"/>
      <c r="AP720" s="1573"/>
      <c r="AQ720" s="1573"/>
      <c r="AR720" s="1573"/>
      <c r="AS720" s="1573"/>
      <c r="AT720" s="1573"/>
      <c r="AU720" s="1573"/>
      <c r="AV720" s="1573"/>
      <c r="AW720" s="1573"/>
      <c r="AX720" s="1573"/>
      <c r="AY720" s="1573"/>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2"/>
      <c r="B721" s="1862"/>
      <c r="C721" s="1862"/>
      <c r="D721" s="1862"/>
      <c r="E721" s="1862"/>
      <c r="F721" s="1862"/>
      <c r="G721" s="1862"/>
      <c r="H721" s="1862"/>
      <c r="I721" s="1862"/>
      <c r="J721" s="1862"/>
      <c r="K721" s="1862"/>
      <c r="L721" s="1862"/>
      <c r="M721" s="1862"/>
      <c r="N721" s="1862"/>
      <c r="O721" s="1862"/>
      <c r="P721" s="1862"/>
      <c r="Q721" s="1862"/>
      <c r="R721" s="1862"/>
      <c r="S721" s="1862"/>
      <c r="T721" s="1862"/>
      <c r="U721" s="1862"/>
      <c r="V721" s="1862"/>
      <c r="W721" s="1862"/>
      <c r="X721" s="1862"/>
      <c r="Y721" s="1862"/>
      <c r="Z721" s="1862"/>
      <c r="AA721" s="1862"/>
      <c r="AB721" s="1862"/>
      <c r="AC721" s="1862"/>
      <c r="AD721" s="1862"/>
      <c r="AE721" s="1862"/>
      <c r="AF721" s="1862"/>
      <c r="AG721" s="1862"/>
      <c r="AH721" s="1862"/>
      <c r="AI721" s="1862"/>
      <c r="AJ721" s="1862"/>
      <c r="AK721" s="1862"/>
      <c r="AL721" s="1862"/>
      <c r="AM721" s="1862"/>
      <c r="AN721" s="1862"/>
      <c r="AO721" s="186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330</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5"/>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4" t="s">
        <v>409</v>
      </c>
      <c r="C724" s="2105"/>
      <c r="D724" s="2105"/>
      <c r="E724" s="2105"/>
      <c r="F724" s="2106"/>
      <c r="G724" s="2104" t="s">
        <v>293</v>
      </c>
      <c r="H724" s="2105"/>
      <c r="I724" s="2105"/>
      <c r="J724" s="2106"/>
      <c r="K724" s="2278" t="s">
        <v>2170</v>
      </c>
      <c r="L724" s="2279"/>
      <c r="M724" s="2279"/>
      <c r="N724" s="2280"/>
      <c r="O724" s="2104" t="s">
        <v>480</v>
      </c>
      <c r="P724" s="2105"/>
      <c r="Q724" s="2105"/>
      <c r="R724" s="2105"/>
      <c r="S724" s="2106"/>
      <c r="T724" s="2104" t="s">
        <v>294</v>
      </c>
      <c r="U724" s="2105"/>
      <c r="V724" s="2105"/>
      <c r="W724" s="2105"/>
      <c r="X724" s="2106"/>
      <c r="Y724" s="2104" t="s">
        <v>295</v>
      </c>
      <c r="Z724" s="2105"/>
      <c r="AA724" s="2105"/>
      <c r="AB724" s="2106"/>
      <c r="AC724" s="2104" t="s">
        <v>296</v>
      </c>
      <c r="AD724" s="2105"/>
      <c r="AE724" s="2105"/>
      <c r="AF724" s="2105"/>
      <c r="AG724" s="2106"/>
      <c r="AH724" s="2104" t="s">
        <v>410</v>
      </c>
      <c r="AI724" s="2105"/>
      <c r="AJ724" s="2105"/>
      <c r="AK724" s="2105"/>
      <c r="AL724" s="2106"/>
      <c r="AM724" s="2104" t="s">
        <v>684</v>
      </c>
      <c r="AN724" s="2105"/>
      <c r="AO724" s="2106"/>
      <c r="AP724" s="238"/>
      <c r="AQ724" s="238"/>
      <c r="AR724" s="238"/>
      <c r="AS724" s="238"/>
      <c r="AT724" s="238"/>
      <c r="AU724" s="238"/>
      <c r="AV724" s="238"/>
      <c r="AW724" s="238"/>
      <c r="AX724" s="238"/>
      <c r="AY724" s="238"/>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7"/>
      <c r="C725" s="2108"/>
      <c r="D725" s="2108"/>
      <c r="E725" s="2108"/>
      <c r="F725" s="2109"/>
      <c r="G725" s="2107"/>
      <c r="H725" s="2108"/>
      <c r="I725" s="2108"/>
      <c r="J725" s="2109"/>
      <c r="K725" s="2281"/>
      <c r="L725" s="2282"/>
      <c r="M725" s="2282"/>
      <c r="N725" s="2283"/>
      <c r="O725" s="2107"/>
      <c r="P725" s="2108"/>
      <c r="Q725" s="2108"/>
      <c r="R725" s="2108"/>
      <c r="S725" s="2109"/>
      <c r="T725" s="2107"/>
      <c r="U725" s="2108"/>
      <c r="V725" s="2108"/>
      <c r="W725" s="2108"/>
      <c r="X725" s="2109"/>
      <c r="Y725" s="2107"/>
      <c r="Z725" s="2108"/>
      <c r="AA725" s="2108"/>
      <c r="AB725" s="2109"/>
      <c r="AC725" s="2107"/>
      <c r="AD725" s="2108"/>
      <c r="AE725" s="2108"/>
      <c r="AF725" s="2108"/>
      <c r="AG725" s="2109"/>
      <c r="AH725" s="2107"/>
      <c r="AI725" s="2108"/>
      <c r="AJ725" s="2108"/>
      <c r="AK725" s="2108"/>
      <c r="AL725" s="2109"/>
      <c r="AM725" s="2107"/>
      <c r="AN725" s="2108"/>
      <c r="AO725" s="2109"/>
      <c r="AP725" s="238"/>
      <c r="AQ725" s="238"/>
      <c r="AR725" s="238"/>
      <c r="AS725" s="238"/>
      <c r="AT725" s="238"/>
      <c r="AU725" s="238"/>
      <c r="AV725" s="238"/>
      <c r="AW725" s="238"/>
      <c r="AX725" s="238"/>
      <c r="AY725" s="238"/>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7"/>
      <c r="C726" s="2108"/>
      <c r="D726" s="2108"/>
      <c r="E726" s="2108"/>
      <c r="F726" s="2109"/>
      <c r="G726" s="2107"/>
      <c r="H726" s="2108"/>
      <c r="I726" s="2108"/>
      <c r="J726" s="2109"/>
      <c r="K726" s="2281"/>
      <c r="L726" s="2282"/>
      <c r="M726" s="2282"/>
      <c r="N726" s="2283"/>
      <c r="O726" s="2107"/>
      <c r="P726" s="2108"/>
      <c r="Q726" s="2108"/>
      <c r="R726" s="2108"/>
      <c r="S726" s="2109"/>
      <c r="T726" s="2107"/>
      <c r="U726" s="2108"/>
      <c r="V726" s="2108"/>
      <c r="W726" s="2108"/>
      <c r="X726" s="2109"/>
      <c r="Y726" s="2107"/>
      <c r="Z726" s="2108"/>
      <c r="AA726" s="2108"/>
      <c r="AB726" s="2109"/>
      <c r="AC726" s="2107"/>
      <c r="AD726" s="2108"/>
      <c r="AE726" s="2108"/>
      <c r="AF726" s="2108"/>
      <c r="AG726" s="2109"/>
      <c r="AH726" s="2107"/>
      <c r="AI726" s="2108"/>
      <c r="AJ726" s="2108"/>
      <c r="AK726" s="2108"/>
      <c r="AL726" s="2109"/>
      <c r="AM726" s="2107"/>
      <c r="AN726" s="2108"/>
      <c r="AO726" s="2109"/>
      <c r="AP726" s="238"/>
      <c r="AQ726" s="238"/>
      <c r="AR726" s="238"/>
      <c r="AS726" s="238"/>
      <c r="AT726" s="238"/>
      <c r="AU726" s="238"/>
      <c r="AV726" s="238"/>
      <c r="AW726" s="238"/>
      <c r="AX726" s="238"/>
      <c r="AY726" s="238"/>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110"/>
      <c r="C727" s="2111"/>
      <c r="D727" s="2111"/>
      <c r="E727" s="2111"/>
      <c r="F727" s="2112"/>
      <c r="G727" s="2110"/>
      <c r="H727" s="2111"/>
      <c r="I727" s="2111"/>
      <c r="J727" s="2112"/>
      <c r="K727" s="2281"/>
      <c r="L727" s="2282"/>
      <c r="M727" s="2282"/>
      <c r="N727" s="2283"/>
      <c r="O727" s="2110"/>
      <c r="P727" s="2111"/>
      <c r="Q727" s="2111"/>
      <c r="R727" s="2111"/>
      <c r="S727" s="2112"/>
      <c r="T727" s="2110"/>
      <c r="U727" s="2111"/>
      <c r="V727" s="2111"/>
      <c r="W727" s="2111"/>
      <c r="X727" s="2112"/>
      <c r="Y727" s="2110"/>
      <c r="Z727" s="2111"/>
      <c r="AA727" s="2111"/>
      <c r="AB727" s="2112"/>
      <c r="AC727" s="2110"/>
      <c r="AD727" s="2111"/>
      <c r="AE727" s="2111"/>
      <c r="AF727" s="2111"/>
      <c r="AG727" s="2112"/>
      <c r="AH727" s="2110"/>
      <c r="AI727" s="2111"/>
      <c r="AJ727" s="2111"/>
      <c r="AK727" s="2111"/>
      <c r="AL727" s="2112"/>
      <c r="AM727" s="2110"/>
      <c r="AN727" s="2111"/>
      <c r="AO727" s="2112"/>
      <c r="AP727" s="238"/>
      <c r="AQ727" s="238"/>
      <c r="AR727" s="238"/>
      <c r="AS727" s="238"/>
      <c r="AT727" s="238"/>
      <c r="AU727" s="238"/>
      <c r="AV727" s="238"/>
      <c r="AW727" s="238"/>
      <c r="AX727" s="238"/>
      <c r="AY727" s="238"/>
      <c r="AZ727" s="58"/>
      <c r="BA727" s="58"/>
      <c r="BB727" s="58"/>
      <c r="BC727" s="58"/>
      <c r="BD727" s="58"/>
      <c r="BE727" s="58"/>
      <c r="BF727" s="58"/>
      <c r="BG727" s="1422">
        <f t="shared" si="44"/>
        <v>0</v>
      </c>
      <c r="BH727" s="460">
        <f t="shared" si="46"/>
        <v>0</v>
      </c>
      <c r="BI727" s="461" t="str">
        <f t="shared" si="45"/>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032" t="s">
        <v>336</v>
      </c>
      <c r="C728" s="2033"/>
      <c r="D728" s="2033"/>
      <c r="E728" s="2033"/>
      <c r="F728" s="2034"/>
      <c r="G728" s="2268">
        <f>+[9]EVERYTHING!$AB$12+[9]EVERYTHING!$AB$13</f>
        <v>13</v>
      </c>
      <c r="H728" s="2269"/>
      <c r="I728" s="2269"/>
      <c r="J728" s="2270"/>
      <c r="K728" s="2067">
        <v>572</v>
      </c>
      <c r="L728" s="2068"/>
      <c r="M728" s="2068"/>
      <c r="N728" s="2069"/>
      <c r="O728" s="2057">
        <f>+[9]EVERYTHING!$AC$12</f>
        <v>327</v>
      </c>
      <c r="P728" s="2058"/>
      <c r="Q728" s="2058"/>
      <c r="R728" s="2058"/>
      <c r="S728" s="2059"/>
      <c r="T728" s="2134">
        <f t="shared" ref="T728:T752" si="47">G728*O728</f>
        <v>4251</v>
      </c>
      <c r="U728" s="2135"/>
      <c r="V728" s="2135"/>
      <c r="W728" s="2135"/>
      <c r="X728" s="2136"/>
      <c r="Y728" s="2057">
        <f>+[9]EVERYTHING!$AF$12</f>
        <v>162</v>
      </c>
      <c r="Z728" s="2058"/>
      <c r="AA728" s="2058"/>
      <c r="AB728" s="2059"/>
      <c r="AC728" s="2134">
        <f t="shared" ref="AC728:AC752" si="48">O728+Y728</f>
        <v>489</v>
      </c>
      <c r="AD728" s="2135"/>
      <c r="AE728" s="2135"/>
      <c r="AF728" s="2135"/>
      <c r="AG728" s="2136"/>
      <c r="AH728" s="2275">
        <v>0.2</v>
      </c>
      <c r="AI728" s="2276"/>
      <c r="AJ728" s="2276"/>
      <c r="AK728" s="2276"/>
      <c r="AL728" s="2277"/>
      <c r="AM728" s="2261">
        <f t="shared" ref="AM728:AM752" si="49">IF($AH728&gt;0,($AC728/$BA670), " ")</f>
        <v>0.19991823385118562</v>
      </c>
      <c r="AN728" s="2262"/>
      <c r="AO728" s="2263"/>
      <c r="AP728" s="238"/>
      <c r="AQ728" s="238"/>
      <c r="AR728" s="238"/>
      <c r="AS728" s="238"/>
      <c r="AT728" s="238"/>
      <c r="AU728" s="238"/>
      <c r="AV728" s="238"/>
      <c r="AW728" s="238"/>
      <c r="AX728" s="238"/>
      <c r="AY728" s="238"/>
      <c r="AZ728" s="58"/>
      <c r="BA728" s="58"/>
      <c r="BB728" s="58"/>
      <c r="BC728" s="58"/>
      <c r="BD728" s="58"/>
      <c r="BE728" s="58"/>
      <c r="BF728" s="58"/>
      <c r="BG728" s="1421">
        <f>SUM(BG703:BG727)</f>
        <v>75</v>
      </c>
      <c r="BH728" s="463">
        <f>SUM(BH703:BH727)</f>
        <v>0.99999999999999989</v>
      </c>
      <c r="BI728" s="463">
        <f>SUM(BI703:BI727)</f>
        <v>0.40351620061447152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2" t="s">
        <v>168</v>
      </c>
      <c r="C729" s="2033"/>
      <c r="D729" s="2033"/>
      <c r="E729" s="2033"/>
      <c r="F729" s="2034"/>
      <c r="G729" s="2268">
        <f>+[9]EVERYTHING!$AB$19</f>
        <v>2</v>
      </c>
      <c r="H729" s="2269"/>
      <c r="I729" s="2269"/>
      <c r="J729" s="2270"/>
      <c r="K729" s="2067">
        <v>852</v>
      </c>
      <c r="L729" s="2068"/>
      <c r="M729" s="2068"/>
      <c r="N729" s="2069"/>
      <c r="O729" s="2057">
        <f>+[9]EVERYTHING!$AC$19</f>
        <v>363</v>
      </c>
      <c r="P729" s="2058"/>
      <c r="Q729" s="2058"/>
      <c r="R729" s="2058"/>
      <c r="S729" s="2059"/>
      <c r="T729" s="2134">
        <f t="shared" si="47"/>
        <v>726</v>
      </c>
      <c r="U729" s="2135"/>
      <c r="V729" s="2135"/>
      <c r="W729" s="2135"/>
      <c r="X729" s="2136"/>
      <c r="Y729" s="2057">
        <f>+[9]EVERYTHING!$AF$19</f>
        <v>224</v>
      </c>
      <c r="Z729" s="2058"/>
      <c r="AA729" s="2058"/>
      <c r="AB729" s="2059"/>
      <c r="AC729" s="2134">
        <f t="shared" si="48"/>
        <v>587</v>
      </c>
      <c r="AD729" s="2135"/>
      <c r="AE729" s="2135"/>
      <c r="AF729" s="2135"/>
      <c r="AG729" s="2136"/>
      <c r="AH729" s="2275">
        <v>0.2</v>
      </c>
      <c r="AI729" s="2276"/>
      <c r="AJ729" s="2276"/>
      <c r="AK729" s="2276"/>
      <c r="AL729" s="2277"/>
      <c r="AM729" s="2261">
        <f t="shared" si="49"/>
        <v>0.19993188010899182</v>
      </c>
      <c r="AN729" s="2262"/>
      <c r="AO729" s="2263"/>
      <c r="AP729" s="238"/>
      <c r="AQ729" s="238"/>
      <c r="AR729" s="238"/>
      <c r="AS729" s="238"/>
      <c r="AT729" s="238"/>
      <c r="AU729" s="238"/>
      <c r="AV729" s="238"/>
      <c r="AW729" s="238"/>
      <c r="AX729" s="238"/>
      <c r="AY729" s="238"/>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2" t="s">
        <v>336</v>
      </c>
      <c r="C730" s="2033"/>
      <c r="D730" s="2033"/>
      <c r="E730" s="2033"/>
      <c r="F730" s="2034"/>
      <c r="G730" s="2268">
        <f>+[9]EVERYTHING!$AB$14</f>
        <v>19</v>
      </c>
      <c r="H730" s="2269"/>
      <c r="I730" s="2269"/>
      <c r="J730" s="2270"/>
      <c r="K730" s="2067">
        <v>572</v>
      </c>
      <c r="L730" s="2068"/>
      <c r="M730" s="2068"/>
      <c r="N730" s="2069"/>
      <c r="O730" s="2057">
        <f>+[9]EVERYTHING!$AC$14</f>
        <v>572</v>
      </c>
      <c r="P730" s="2058"/>
      <c r="Q730" s="2058"/>
      <c r="R730" s="2058"/>
      <c r="S730" s="2059"/>
      <c r="T730" s="2134">
        <f t="shared" si="47"/>
        <v>10868</v>
      </c>
      <c r="U730" s="2135"/>
      <c r="V730" s="2135"/>
      <c r="W730" s="2135"/>
      <c r="X730" s="2136"/>
      <c r="Y730" s="2057">
        <f>+[9]EVERYTHING!$AF$14</f>
        <v>162</v>
      </c>
      <c r="Z730" s="2058"/>
      <c r="AA730" s="2058"/>
      <c r="AB730" s="2059"/>
      <c r="AC730" s="2134">
        <f t="shared" si="48"/>
        <v>734</v>
      </c>
      <c r="AD730" s="2135"/>
      <c r="AE730" s="2135"/>
      <c r="AF730" s="2135"/>
      <c r="AG730" s="2136"/>
      <c r="AH730" s="2275">
        <v>0.3</v>
      </c>
      <c r="AI730" s="2276"/>
      <c r="AJ730" s="2276"/>
      <c r="AK730" s="2276"/>
      <c r="AL730" s="2277"/>
      <c r="AM730" s="2261">
        <f t="shared" si="49"/>
        <v>0.30008176614881438</v>
      </c>
      <c r="AN730" s="2262"/>
      <c r="AO730" s="2263"/>
      <c r="AP730" s="238"/>
      <c r="AQ730" s="238"/>
      <c r="AR730" s="238"/>
      <c r="AS730" s="238"/>
      <c r="AT730" s="238"/>
      <c r="AU730" s="238"/>
      <c r="AV730" s="238"/>
      <c r="AW730" s="238"/>
      <c r="AX730" s="238"/>
      <c r="AY730" s="238"/>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2" t="s">
        <v>168</v>
      </c>
      <c r="C731" s="2033"/>
      <c r="D731" s="2033"/>
      <c r="E731" s="2033"/>
      <c r="F731" s="2034"/>
      <c r="G731" s="2268">
        <f>+[9]EVERYTHING!$AB$20</f>
        <v>2</v>
      </c>
      <c r="H731" s="2269"/>
      <c r="I731" s="2269"/>
      <c r="J731" s="2270"/>
      <c r="K731" s="2067">
        <v>852</v>
      </c>
      <c r="L731" s="2068"/>
      <c r="M731" s="2068"/>
      <c r="N731" s="2069"/>
      <c r="O731" s="2057">
        <f>+[9]EVERYTHING!$AC$20</f>
        <v>657</v>
      </c>
      <c r="P731" s="2058"/>
      <c r="Q731" s="2058"/>
      <c r="R731" s="2058"/>
      <c r="S731" s="2059"/>
      <c r="T731" s="2134">
        <f t="shared" si="47"/>
        <v>1314</v>
      </c>
      <c r="U731" s="2135"/>
      <c r="V731" s="2135"/>
      <c r="W731" s="2135"/>
      <c r="X731" s="2136"/>
      <c r="Y731" s="2057">
        <f>+[9]EVERYTHING!$AF$19</f>
        <v>224</v>
      </c>
      <c r="Z731" s="2058"/>
      <c r="AA731" s="2058"/>
      <c r="AB731" s="2059"/>
      <c r="AC731" s="2134">
        <f t="shared" si="48"/>
        <v>881</v>
      </c>
      <c r="AD731" s="2135"/>
      <c r="AE731" s="2135"/>
      <c r="AF731" s="2135"/>
      <c r="AG731" s="2136"/>
      <c r="AH731" s="2275">
        <v>0.3</v>
      </c>
      <c r="AI731" s="2276"/>
      <c r="AJ731" s="2276"/>
      <c r="AK731" s="2276"/>
      <c r="AL731" s="2277"/>
      <c r="AM731" s="2261">
        <f t="shared" si="49"/>
        <v>0.30006811989100818</v>
      </c>
      <c r="AN731" s="2262"/>
      <c r="AO731" s="2263"/>
      <c r="AP731" s="238"/>
      <c r="AQ731" s="238"/>
      <c r="AR731" s="238"/>
      <c r="AS731" s="238"/>
      <c r="AT731" s="238"/>
      <c r="AU731" s="238"/>
      <c r="AV731" s="238"/>
      <c r="AW731" s="238"/>
      <c r="AX731" s="238"/>
      <c r="AY731" s="238"/>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2" t="s">
        <v>336</v>
      </c>
      <c r="C732" s="2033"/>
      <c r="D732" s="2033"/>
      <c r="E732" s="2033"/>
      <c r="F732" s="2034"/>
      <c r="G732" s="2268">
        <f>+[9]EVERYTHING!$AB$15</f>
        <v>12</v>
      </c>
      <c r="H732" s="2269"/>
      <c r="I732" s="2269"/>
      <c r="J732" s="2270"/>
      <c r="K732" s="2067">
        <v>572</v>
      </c>
      <c r="L732" s="2068"/>
      <c r="M732" s="2068"/>
      <c r="N732" s="2069"/>
      <c r="O732" s="2057">
        <f>+[9]EVERYTHING!$AC$15</f>
        <v>817</v>
      </c>
      <c r="P732" s="2058"/>
      <c r="Q732" s="2058"/>
      <c r="R732" s="2058"/>
      <c r="S732" s="2059"/>
      <c r="T732" s="2134">
        <f t="shared" si="47"/>
        <v>9804</v>
      </c>
      <c r="U732" s="2135"/>
      <c r="V732" s="2135"/>
      <c r="W732" s="2135"/>
      <c r="X732" s="2136"/>
      <c r="Y732" s="2057">
        <f>+[9]EVERYTHING!$AF$15</f>
        <v>162</v>
      </c>
      <c r="Z732" s="2058"/>
      <c r="AA732" s="2058"/>
      <c r="AB732" s="2059"/>
      <c r="AC732" s="2134">
        <f t="shared" si="48"/>
        <v>979</v>
      </c>
      <c r="AD732" s="2135"/>
      <c r="AE732" s="2135"/>
      <c r="AF732" s="2135"/>
      <c r="AG732" s="2136"/>
      <c r="AH732" s="2275">
        <v>0.4</v>
      </c>
      <c r="AI732" s="2276"/>
      <c r="AJ732" s="2276"/>
      <c r="AK732" s="2276"/>
      <c r="AL732" s="2277"/>
      <c r="AM732" s="2261">
        <f t="shared" si="49"/>
        <v>0.40024529844644319</v>
      </c>
      <c r="AN732" s="2262"/>
      <c r="AO732" s="2263"/>
      <c r="AP732" s="238"/>
      <c r="AQ732" s="238"/>
      <c r="AR732" s="238"/>
      <c r="AS732" s="238"/>
      <c r="AT732" s="238"/>
      <c r="AU732" s="238"/>
      <c r="AV732" s="238"/>
      <c r="AW732" s="238"/>
      <c r="AX732" s="238"/>
      <c r="AY732" s="238"/>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2" t="s">
        <v>168</v>
      </c>
      <c r="C733" s="2033"/>
      <c r="D733" s="2033"/>
      <c r="E733" s="2033"/>
      <c r="F733" s="2034"/>
      <c r="G733" s="2268">
        <f>+[9]EVERYTHING!$AB$21</f>
        <v>1</v>
      </c>
      <c r="H733" s="2269"/>
      <c r="I733" s="2269"/>
      <c r="J733" s="2270"/>
      <c r="K733" s="2067">
        <v>852</v>
      </c>
      <c r="L733" s="2068"/>
      <c r="M733" s="2068"/>
      <c r="N733" s="2069"/>
      <c r="O733" s="2057">
        <f>+[9]EVERYTHING!$AC$21</f>
        <v>951</v>
      </c>
      <c r="P733" s="2058"/>
      <c r="Q733" s="2058"/>
      <c r="R733" s="2058"/>
      <c r="S733" s="2059"/>
      <c r="T733" s="2134">
        <f t="shared" si="47"/>
        <v>951</v>
      </c>
      <c r="U733" s="2135"/>
      <c r="V733" s="2135"/>
      <c r="W733" s="2135"/>
      <c r="X733" s="2136"/>
      <c r="Y733" s="2057">
        <f>+[9]EVERYTHING!$AF$21</f>
        <v>224</v>
      </c>
      <c r="Z733" s="2058"/>
      <c r="AA733" s="2058"/>
      <c r="AB733" s="2059"/>
      <c r="AC733" s="2134">
        <f t="shared" si="48"/>
        <v>1175</v>
      </c>
      <c r="AD733" s="2135"/>
      <c r="AE733" s="2135"/>
      <c r="AF733" s="2135"/>
      <c r="AG733" s="2136"/>
      <c r="AH733" s="2275">
        <v>0.4</v>
      </c>
      <c r="AI733" s="2276"/>
      <c r="AJ733" s="2276"/>
      <c r="AK733" s="2276"/>
      <c r="AL733" s="2277"/>
      <c r="AM733" s="2261">
        <f t="shared" si="49"/>
        <v>0.40020435967302453</v>
      </c>
      <c r="AN733" s="2262"/>
      <c r="AO733" s="2263"/>
      <c r="AP733" s="238"/>
      <c r="AQ733" s="238"/>
      <c r="AR733" s="238"/>
      <c r="AS733" s="238"/>
      <c r="AT733" s="238"/>
      <c r="AU733" s="238"/>
      <c r="AV733" s="238"/>
      <c r="AW733" s="238"/>
      <c r="AX733" s="238"/>
      <c r="AY733" s="238"/>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2" t="s">
        <v>336</v>
      </c>
      <c r="C734" s="2033"/>
      <c r="D734" s="2033"/>
      <c r="E734" s="2033"/>
      <c r="F734" s="2034"/>
      <c r="G734" s="2268">
        <f>+[9]EVERYTHING!$AB$16</f>
        <v>6</v>
      </c>
      <c r="H734" s="2269"/>
      <c r="I734" s="2269"/>
      <c r="J734" s="2270"/>
      <c r="K734" s="2067">
        <v>572</v>
      </c>
      <c r="L734" s="2068"/>
      <c r="M734" s="2068"/>
      <c r="N734" s="2069"/>
      <c r="O734" s="2057">
        <f>+[9]EVERYTHING!$AC$16</f>
        <v>1061</v>
      </c>
      <c r="P734" s="2058"/>
      <c r="Q734" s="2058"/>
      <c r="R734" s="2058"/>
      <c r="S734" s="2059"/>
      <c r="T734" s="2134">
        <f t="shared" si="47"/>
        <v>6366</v>
      </c>
      <c r="U734" s="2135"/>
      <c r="V734" s="2135"/>
      <c r="W734" s="2135"/>
      <c r="X734" s="2136"/>
      <c r="Y734" s="2057">
        <f>+[9]EVERYTHING!$AF$16</f>
        <v>162</v>
      </c>
      <c r="Z734" s="2058"/>
      <c r="AA734" s="2058"/>
      <c r="AB734" s="2059"/>
      <c r="AC734" s="2134">
        <f t="shared" si="48"/>
        <v>1223</v>
      </c>
      <c r="AD734" s="2135"/>
      <c r="AE734" s="2135"/>
      <c r="AF734" s="2135"/>
      <c r="AG734" s="2136"/>
      <c r="AH734" s="2275">
        <v>0.5</v>
      </c>
      <c r="AI734" s="2276"/>
      <c r="AJ734" s="2276"/>
      <c r="AK734" s="2276"/>
      <c r="AL734" s="2277"/>
      <c r="AM734" s="2261">
        <f t="shared" si="49"/>
        <v>0.5</v>
      </c>
      <c r="AN734" s="2262"/>
      <c r="AO734" s="2263"/>
      <c r="AP734" s="238"/>
      <c r="AQ734" s="238"/>
      <c r="AR734" s="238"/>
      <c r="AS734" s="238"/>
      <c r="AT734" s="238"/>
      <c r="AU734" s="238"/>
      <c r="AV734" s="238"/>
      <c r="AW734" s="238"/>
      <c r="AX734" s="238"/>
      <c r="AY734" s="238"/>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2" t="s">
        <v>168</v>
      </c>
      <c r="C735" s="2033"/>
      <c r="D735" s="2033"/>
      <c r="E735" s="2033"/>
      <c r="F735" s="2034"/>
      <c r="G735" s="2268">
        <f>+[9]EVERYTHING!$AB$22</f>
        <v>1</v>
      </c>
      <c r="H735" s="2269"/>
      <c r="I735" s="2269"/>
      <c r="J735" s="2270"/>
      <c r="K735" s="2067">
        <v>852</v>
      </c>
      <c r="L735" s="2068"/>
      <c r="M735" s="2068"/>
      <c r="N735" s="2069"/>
      <c r="O735" s="2057">
        <f>+[9]EVERYTHING!$AC$22</f>
        <v>1244</v>
      </c>
      <c r="P735" s="2058"/>
      <c r="Q735" s="2058"/>
      <c r="R735" s="2058"/>
      <c r="S735" s="2059"/>
      <c r="T735" s="2134">
        <f t="shared" si="47"/>
        <v>1244</v>
      </c>
      <c r="U735" s="2135"/>
      <c r="V735" s="2135"/>
      <c r="W735" s="2135"/>
      <c r="X735" s="2136"/>
      <c r="Y735" s="2057">
        <f>+[9]EVERYTHING!$AF$22</f>
        <v>224</v>
      </c>
      <c r="Z735" s="2058"/>
      <c r="AA735" s="2058"/>
      <c r="AB735" s="2059"/>
      <c r="AC735" s="2134">
        <f t="shared" si="48"/>
        <v>1468</v>
      </c>
      <c r="AD735" s="2135"/>
      <c r="AE735" s="2135"/>
      <c r="AF735" s="2135"/>
      <c r="AG735" s="2136"/>
      <c r="AH735" s="2275">
        <v>0.5</v>
      </c>
      <c r="AI735" s="2276"/>
      <c r="AJ735" s="2276"/>
      <c r="AK735" s="2276"/>
      <c r="AL735" s="2277"/>
      <c r="AM735" s="2261">
        <f t="shared" si="49"/>
        <v>0.5</v>
      </c>
      <c r="AN735" s="2262"/>
      <c r="AO735" s="2263"/>
      <c r="AP735" s="238"/>
      <c r="AQ735" s="238"/>
      <c r="AR735" s="238"/>
      <c r="AS735" s="238"/>
      <c r="AT735" s="238"/>
      <c r="AU735" s="238"/>
      <c r="AV735" s="238"/>
      <c r="AW735" s="238"/>
      <c r="AX735" s="238"/>
      <c r="AY735" s="238"/>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2" t="s">
        <v>336</v>
      </c>
      <c r="C736" s="2033"/>
      <c r="D736" s="2033"/>
      <c r="E736" s="2033"/>
      <c r="F736" s="2034"/>
      <c r="G736" s="2268">
        <f>+[9]EVERYTHING!$AB$17</f>
        <v>5</v>
      </c>
      <c r="H736" s="2269"/>
      <c r="I736" s="2269"/>
      <c r="J736" s="2270"/>
      <c r="K736" s="2067">
        <v>572</v>
      </c>
      <c r="L736" s="2068"/>
      <c r="M736" s="2068"/>
      <c r="N736" s="2069"/>
      <c r="O736" s="2057">
        <f>+[9]EVERYTHING!$AC$17</f>
        <v>1306</v>
      </c>
      <c r="P736" s="2058"/>
      <c r="Q736" s="2058"/>
      <c r="R736" s="2058"/>
      <c r="S736" s="2059"/>
      <c r="T736" s="2134">
        <f t="shared" si="47"/>
        <v>6530</v>
      </c>
      <c r="U736" s="2135"/>
      <c r="V736" s="2135"/>
      <c r="W736" s="2135"/>
      <c r="X736" s="2136"/>
      <c r="Y736" s="2057">
        <f>+[9]EVERYTHING!$AF$17</f>
        <v>162</v>
      </c>
      <c r="Z736" s="2058"/>
      <c r="AA736" s="2058"/>
      <c r="AB736" s="2059"/>
      <c r="AC736" s="2134">
        <f t="shared" si="48"/>
        <v>1468</v>
      </c>
      <c r="AD736" s="2135"/>
      <c r="AE736" s="2135"/>
      <c r="AF736" s="2135"/>
      <c r="AG736" s="2136"/>
      <c r="AH736" s="2275">
        <v>0.6</v>
      </c>
      <c r="AI736" s="2276"/>
      <c r="AJ736" s="2276"/>
      <c r="AK736" s="2276"/>
      <c r="AL736" s="2277"/>
      <c r="AM736" s="2261">
        <f t="shared" si="49"/>
        <v>0.60016353229762875</v>
      </c>
      <c r="AN736" s="2262"/>
      <c r="AO736" s="2263"/>
      <c r="AP736" s="238"/>
      <c r="AQ736" s="238"/>
      <c r="AR736" s="238"/>
      <c r="AS736" s="238"/>
      <c r="AT736" s="238"/>
      <c r="AU736" s="238"/>
      <c r="AV736" s="238"/>
      <c r="AW736" s="238"/>
      <c r="AX736" s="238"/>
      <c r="AY736" s="238"/>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2" t="s">
        <v>336</v>
      </c>
      <c r="C737" s="2033"/>
      <c r="D737" s="2033"/>
      <c r="E737" s="2033"/>
      <c r="F737" s="2034"/>
      <c r="G737" s="2268">
        <f>+[9]EVERYTHING!$AB$18</f>
        <v>10</v>
      </c>
      <c r="H737" s="2269"/>
      <c r="I737" s="2269"/>
      <c r="J737" s="2270"/>
      <c r="K737" s="2067">
        <v>572</v>
      </c>
      <c r="L737" s="2068"/>
      <c r="M737" s="2068"/>
      <c r="N737" s="2069"/>
      <c r="O737" s="2057">
        <f>+[9]EVERYTHING!$AC$18</f>
        <v>1423</v>
      </c>
      <c r="P737" s="2058"/>
      <c r="Q737" s="2058"/>
      <c r="R737" s="2058"/>
      <c r="S737" s="2059"/>
      <c r="T737" s="2134">
        <f t="shared" si="47"/>
        <v>14230</v>
      </c>
      <c r="U737" s="2135"/>
      <c r="V737" s="2135"/>
      <c r="W737" s="2135"/>
      <c r="X737" s="2136"/>
      <c r="Y737" s="2057">
        <f>+[9]EVERYTHING!$AF$18</f>
        <v>162</v>
      </c>
      <c r="Z737" s="2058"/>
      <c r="AA737" s="2058"/>
      <c r="AB737" s="2059"/>
      <c r="AC737" s="2134">
        <f t="shared" si="48"/>
        <v>1585</v>
      </c>
      <c r="AD737" s="2135"/>
      <c r="AE737" s="2135"/>
      <c r="AF737" s="2135"/>
      <c r="AG737" s="2136"/>
      <c r="AH737" s="2275">
        <v>0.8</v>
      </c>
      <c r="AI737" s="2276"/>
      <c r="AJ737" s="2276"/>
      <c r="AK737" s="2276"/>
      <c r="AL737" s="2277"/>
      <c r="AM737" s="2261">
        <f t="shared" si="49"/>
        <v>0.6479967293540474</v>
      </c>
      <c r="AN737" s="2262"/>
      <c r="AO737" s="2263"/>
      <c r="AP737" s="238"/>
      <c r="AQ737" s="238"/>
      <c r="AR737" s="238"/>
      <c r="AS737" s="238"/>
      <c r="AT737" s="238"/>
      <c r="AU737" s="238"/>
      <c r="AV737" s="238"/>
      <c r="AW737" s="238"/>
      <c r="AX737" s="238"/>
      <c r="AY737" s="238"/>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2" t="s">
        <v>168</v>
      </c>
      <c r="C738" s="2033"/>
      <c r="D738" s="2033"/>
      <c r="E738" s="2033"/>
      <c r="F738" s="2034"/>
      <c r="G738" s="2268">
        <f>+[9]EVERYTHING!$AB$24</f>
        <v>4</v>
      </c>
      <c r="H738" s="2269"/>
      <c r="I738" s="2269"/>
      <c r="J738" s="2270"/>
      <c r="K738" s="2067">
        <v>852</v>
      </c>
      <c r="L738" s="2068"/>
      <c r="M738" s="2068"/>
      <c r="N738" s="2069"/>
      <c r="O738" s="2057">
        <f>+[9]EVERYTHING!$AC$24</f>
        <v>1816</v>
      </c>
      <c r="P738" s="2058"/>
      <c r="Q738" s="2058"/>
      <c r="R738" s="2058"/>
      <c r="S738" s="2059"/>
      <c r="T738" s="2134">
        <f t="shared" si="47"/>
        <v>7264</v>
      </c>
      <c r="U738" s="2135"/>
      <c r="V738" s="2135"/>
      <c r="W738" s="2135"/>
      <c r="X738" s="2136"/>
      <c r="Y738" s="2057">
        <f>+[9]EVERYTHING!$AF$24</f>
        <v>224</v>
      </c>
      <c r="Z738" s="2058"/>
      <c r="AA738" s="2058"/>
      <c r="AB738" s="2059"/>
      <c r="AC738" s="2134">
        <f t="shared" si="48"/>
        <v>2040</v>
      </c>
      <c r="AD738" s="2135"/>
      <c r="AE738" s="2135"/>
      <c r="AF738" s="2135"/>
      <c r="AG738" s="2136"/>
      <c r="AH738" s="2275">
        <v>0.8</v>
      </c>
      <c r="AI738" s="2276"/>
      <c r="AJ738" s="2276"/>
      <c r="AK738" s="2276"/>
      <c r="AL738" s="2277"/>
      <c r="AM738" s="2261">
        <f t="shared" si="49"/>
        <v>0.69482288828337879</v>
      </c>
      <c r="AN738" s="2262"/>
      <c r="AO738" s="2263"/>
      <c r="AP738" s="238"/>
      <c r="AQ738" s="238"/>
      <c r="AR738" s="238"/>
      <c r="AS738" s="238"/>
      <c r="AT738" s="238"/>
      <c r="AU738" s="238"/>
      <c r="AV738" s="238"/>
      <c r="AW738" s="238"/>
      <c r="AX738" s="238"/>
      <c r="AY738" s="238"/>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2"/>
      <c r="C739" s="2033"/>
      <c r="D739" s="2033"/>
      <c r="E739" s="2033"/>
      <c r="F739" s="2034"/>
      <c r="G739" s="2268"/>
      <c r="H739" s="2269"/>
      <c r="I739" s="2269"/>
      <c r="J739" s="2270"/>
      <c r="K739" s="2067"/>
      <c r="L739" s="2068"/>
      <c r="M739" s="2068"/>
      <c r="N739" s="2069"/>
      <c r="O739" s="2057"/>
      <c r="P739" s="2058"/>
      <c r="Q739" s="2058"/>
      <c r="R739" s="2058"/>
      <c r="S739" s="2059"/>
      <c r="T739" s="2134">
        <f t="shared" si="47"/>
        <v>0</v>
      </c>
      <c r="U739" s="2135"/>
      <c r="V739" s="2135"/>
      <c r="W739" s="2135"/>
      <c r="X739" s="2136"/>
      <c r="Y739" s="2057">
        <v>0</v>
      </c>
      <c r="Z739" s="2058"/>
      <c r="AA739" s="2058"/>
      <c r="AB739" s="2059"/>
      <c r="AC739" s="2134">
        <f t="shared" si="48"/>
        <v>0</v>
      </c>
      <c r="AD739" s="2135"/>
      <c r="AE739" s="2135"/>
      <c r="AF739" s="2135"/>
      <c r="AG739" s="2136"/>
      <c r="AH739" s="2275">
        <v>0</v>
      </c>
      <c r="AI739" s="2276"/>
      <c r="AJ739" s="2276"/>
      <c r="AK739" s="2276"/>
      <c r="AL739" s="2277"/>
      <c r="AM739" s="2261" t="str">
        <f t="shared" si="49"/>
        <v xml:space="preserve"> </v>
      </c>
      <c r="AN739" s="2262"/>
      <c r="AO739" s="2263"/>
      <c r="AP739" s="238"/>
      <c r="AQ739" s="238"/>
      <c r="AR739" s="238"/>
      <c r="AS739" s="238"/>
      <c r="AT739" s="238"/>
      <c r="AU739" s="238"/>
      <c r="AV739" s="238"/>
      <c r="AW739" s="238"/>
      <c r="AX739" s="238"/>
      <c r="AY739" s="238"/>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2"/>
      <c r="C740" s="2033"/>
      <c r="D740" s="2033"/>
      <c r="E740" s="2033"/>
      <c r="F740" s="2034"/>
      <c r="G740" s="2268"/>
      <c r="H740" s="2269"/>
      <c r="I740" s="2269"/>
      <c r="J740" s="2270"/>
      <c r="K740" s="2067"/>
      <c r="L740" s="2068"/>
      <c r="M740" s="2068"/>
      <c r="N740" s="2069"/>
      <c r="O740" s="2057"/>
      <c r="P740" s="2058"/>
      <c r="Q740" s="2058"/>
      <c r="R740" s="2058"/>
      <c r="S740" s="2059"/>
      <c r="T740" s="2134">
        <f t="shared" si="47"/>
        <v>0</v>
      </c>
      <c r="U740" s="2135"/>
      <c r="V740" s="2135"/>
      <c r="W740" s="2135"/>
      <c r="X740" s="2136"/>
      <c r="Y740" s="2057">
        <v>0</v>
      </c>
      <c r="Z740" s="2058"/>
      <c r="AA740" s="2058"/>
      <c r="AB740" s="2059"/>
      <c r="AC740" s="2134">
        <f t="shared" si="48"/>
        <v>0</v>
      </c>
      <c r="AD740" s="2135"/>
      <c r="AE740" s="2135"/>
      <c r="AF740" s="2135"/>
      <c r="AG740" s="2136"/>
      <c r="AH740" s="2275">
        <v>0</v>
      </c>
      <c r="AI740" s="2276"/>
      <c r="AJ740" s="2276"/>
      <c r="AK740" s="2276"/>
      <c r="AL740" s="2277"/>
      <c r="AM740" s="2261" t="str">
        <f t="shared" si="49"/>
        <v xml:space="preserve"> </v>
      </c>
      <c r="AN740" s="2262"/>
      <c r="AO740" s="2263"/>
      <c r="AP740" s="238"/>
      <c r="AQ740" s="238"/>
      <c r="AR740" s="238"/>
      <c r="AS740" s="238"/>
      <c r="AT740" s="238"/>
      <c r="AU740" s="238"/>
      <c r="AV740" s="238"/>
      <c r="AW740" s="238"/>
      <c r="AX740" s="238"/>
      <c r="AY740" s="23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2"/>
      <c r="C741" s="2033"/>
      <c r="D741" s="2033"/>
      <c r="E741" s="2033"/>
      <c r="F741" s="2034"/>
      <c r="G741" s="2268"/>
      <c r="H741" s="2269"/>
      <c r="I741" s="2269"/>
      <c r="J741" s="2270"/>
      <c r="K741" s="2067"/>
      <c r="L741" s="2068"/>
      <c r="M741" s="2068"/>
      <c r="N741" s="2069"/>
      <c r="O741" s="2057"/>
      <c r="P741" s="2058"/>
      <c r="Q741" s="2058"/>
      <c r="R741" s="2058"/>
      <c r="S741" s="2059"/>
      <c r="T741" s="2134">
        <f t="shared" si="47"/>
        <v>0</v>
      </c>
      <c r="U741" s="2135"/>
      <c r="V741" s="2135"/>
      <c r="W741" s="2135"/>
      <c r="X741" s="2136"/>
      <c r="Y741" s="2057">
        <v>0</v>
      </c>
      <c r="Z741" s="2058"/>
      <c r="AA741" s="2058"/>
      <c r="AB741" s="2059"/>
      <c r="AC741" s="2134">
        <f t="shared" si="48"/>
        <v>0</v>
      </c>
      <c r="AD741" s="2135"/>
      <c r="AE741" s="2135"/>
      <c r="AF741" s="2135"/>
      <c r="AG741" s="2136"/>
      <c r="AH741" s="2275">
        <v>0</v>
      </c>
      <c r="AI741" s="2276"/>
      <c r="AJ741" s="2276"/>
      <c r="AK741" s="2276"/>
      <c r="AL741" s="2277"/>
      <c r="AM741" s="2261" t="str">
        <f t="shared" si="49"/>
        <v xml:space="preserve"> </v>
      </c>
      <c r="AN741" s="2262"/>
      <c r="AO741" s="2263"/>
      <c r="AP741" s="238"/>
      <c r="AQ741" s="238"/>
      <c r="AR741" s="238"/>
      <c r="AS741" s="238"/>
      <c r="AT741" s="238"/>
      <c r="AU741" s="238"/>
      <c r="AV741" s="238"/>
      <c r="AW741" s="238"/>
      <c r="AX741" s="238"/>
      <c r="AY741" s="23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2"/>
      <c r="C742" s="2033"/>
      <c r="D742" s="2033"/>
      <c r="E742" s="2033"/>
      <c r="F742" s="2034"/>
      <c r="G742" s="2268"/>
      <c r="H742" s="2269"/>
      <c r="I742" s="2269"/>
      <c r="J742" s="2270"/>
      <c r="K742" s="2067"/>
      <c r="L742" s="2068"/>
      <c r="M742" s="2068"/>
      <c r="N742" s="2069"/>
      <c r="O742" s="2057"/>
      <c r="P742" s="2058"/>
      <c r="Q742" s="2058"/>
      <c r="R742" s="2058"/>
      <c r="S742" s="2059"/>
      <c r="T742" s="2134">
        <f t="shared" si="47"/>
        <v>0</v>
      </c>
      <c r="U742" s="2135"/>
      <c r="V742" s="2135"/>
      <c r="W742" s="2135"/>
      <c r="X742" s="2136"/>
      <c r="Y742" s="2057">
        <v>0</v>
      </c>
      <c r="Z742" s="2058"/>
      <c r="AA742" s="2058"/>
      <c r="AB742" s="2059"/>
      <c r="AC742" s="2134">
        <f t="shared" si="48"/>
        <v>0</v>
      </c>
      <c r="AD742" s="2135"/>
      <c r="AE742" s="2135"/>
      <c r="AF742" s="2135"/>
      <c r="AG742" s="2136"/>
      <c r="AH742" s="2275">
        <v>0</v>
      </c>
      <c r="AI742" s="2276"/>
      <c r="AJ742" s="2276"/>
      <c r="AK742" s="2276"/>
      <c r="AL742" s="2277"/>
      <c r="AM742" s="2261" t="str">
        <f t="shared" si="49"/>
        <v xml:space="preserve"> </v>
      </c>
      <c r="AN742" s="2262"/>
      <c r="AO742" s="2263"/>
      <c r="AP742" s="238"/>
      <c r="AQ742" s="238"/>
      <c r="AR742" s="238"/>
      <c r="AS742" s="238"/>
      <c r="AT742" s="238"/>
      <c r="AU742" s="238"/>
      <c r="AV742" s="238"/>
      <c r="AW742" s="238"/>
      <c r="AX742" s="238"/>
      <c r="AY742" s="238"/>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2"/>
      <c r="C743" s="2033"/>
      <c r="D743" s="2033"/>
      <c r="E743" s="2033"/>
      <c r="F743" s="2034"/>
      <c r="G743" s="2268"/>
      <c r="H743" s="2269"/>
      <c r="I743" s="2269"/>
      <c r="J743" s="2270"/>
      <c r="K743" s="2067"/>
      <c r="L743" s="2068"/>
      <c r="M743" s="2068"/>
      <c r="N743" s="2069"/>
      <c r="O743" s="2057"/>
      <c r="P743" s="2058"/>
      <c r="Q743" s="2058"/>
      <c r="R743" s="2058"/>
      <c r="S743" s="2059"/>
      <c r="T743" s="2134">
        <f t="shared" si="47"/>
        <v>0</v>
      </c>
      <c r="U743" s="2135"/>
      <c r="V743" s="2135"/>
      <c r="W743" s="2135"/>
      <c r="X743" s="2136"/>
      <c r="Y743" s="2057">
        <v>0</v>
      </c>
      <c r="Z743" s="2058"/>
      <c r="AA743" s="2058"/>
      <c r="AB743" s="2059"/>
      <c r="AC743" s="2134">
        <f t="shared" si="48"/>
        <v>0</v>
      </c>
      <c r="AD743" s="2135"/>
      <c r="AE743" s="2135"/>
      <c r="AF743" s="2135"/>
      <c r="AG743" s="2136"/>
      <c r="AH743" s="2275">
        <v>0</v>
      </c>
      <c r="AI743" s="2276"/>
      <c r="AJ743" s="2276"/>
      <c r="AK743" s="2276"/>
      <c r="AL743" s="2277"/>
      <c r="AM743" s="2261" t="str">
        <f t="shared" si="49"/>
        <v xml:space="preserve"> </v>
      </c>
      <c r="AN743" s="2262"/>
      <c r="AO743" s="2263"/>
      <c r="AP743" s="238"/>
      <c r="AQ743" s="238"/>
      <c r="AR743" s="238"/>
      <c r="AS743" s="238"/>
      <c r="AT743" s="238"/>
      <c r="AU743" s="238"/>
      <c r="AV743" s="238"/>
      <c r="AW743" s="238"/>
      <c r="AX743" s="238"/>
      <c r="AY743" s="23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2"/>
      <c r="C744" s="2033"/>
      <c r="D744" s="2033"/>
      <c r="E744" s="2033"/>
      <c r="F744" s="2034"/>
      <c r="G744" s="2268"/>
      <c r="H744" s="2269"/>
      <c r="I744" s="2269"/>
      <c r="J744" s="2270"/>
      <c r="K744" s="2067"/>
      <c r="L744" s="2068"/>
      <c r="M744" s="2068"/>
      <c r="N744" s="2069"/>
      <c r="O744" s="2057"/>
      <c r="P744" s="2058"/>
      <c r="Q744" s="2058"/>
      <c r="R744" s="2058"/>
      <c r="S744" s="2059"/>
      <c r="T744" s="2134">
        <f t="shared" si="47"/>
        <v>0</v>
      </c>
      <c r="U744" s="2135"/>
      <c r="V744" s="2135"/>
      <c r="W744" s="2135"/>
      <c r="X744" s="2136"/>
      <c r="Y744" s="2057">
        <v>0</v>
      </c>
      <c r="Z744" s="2058"/>
      <c r="AA744" s="2058"/>
      <c r="AB744" s="2059"/>
      <c r="AC744" s="2134">
        <f t="shared" si="48"/>
        <v>0</v>
      </c>
      <c r="AD744" s="2135"/>
      <c r="AE744" s="2135"/>
      <c r="AF744" s="2135"/>
      <c r="AG744" s="2136"/>
      <c r="AH744" s="2275">
        <v>0</v>
      </c>
      <c r="AI744" s="2276"/>
      <c r="AJ744" s="2276"/>
      <c r="AK744" s="2276"/>
      <c r="AL744" s="2277"/>
      <c r="AM744" s="2261" t="str">
        <f t="shared" si="49"/>
        <v xml:space="preserve"> </v>
      </c>
      <c r="AN744" s="2262"/>
      <c r="AO744" s="2263"/>
      <c r="AP744" s="238"/>
      <c r="AQ744" s="238"/>
      <c r="AR744" s="238"/>
      <c r="AS744" s="238"/>
      <c r="AT744" s="238"/>
      <c r="AU744" s="238"/>
      <c r="AV744" s="238"/>
      <c r="AW744" s="238"/>
      <c r="AX744" s="238"/>
      <c r="AY744" s="23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2"/>
      <c r="C745" s="2033"/>
      <c r="D745" s="2033"/>
      <c r="E745" s="2033"/>
      <c r="F745" s="2034"/>
      <c r="G745" s="2268"/>
      <c r="H745" s="2269"/>
      <c r="I745" s="2269"/>
      <c r="J745" s="2270"/>
      <c r="K745" s="2067"/>
      <c r="L745" s="2068"/>
      <c r="M745" s="2068"/>
      <c r="N745" s="2069"/>
      <c r="O745" s="2057"/>
      <c r="P745" s="2058"/>
      <c r="Q745" s="2058"/>
      <c r="R745" s="2058"/>
      <c r="S745" s="2059"/>
      <c r="T745" s="2134">
        <f t="shared" si="47"/>
        <v>0</v>
      </c>
      <c r="U745" s="2135"/>
      <c r="V745" s="2135"/>
      <c r="W745" s="2135"/>
      <c r="X745" s="2136"/>
      <c r="Y745" s="2057">
        <v>0</v>
      </c>
      <c r="Z745" s="2058"/>
      <c r="AA745" s="2058"/>
      <c r="AB745" s="2059"/>
      <c r="AC745" s="2134">
        <f t="shared" si="48"/>
        <v>0</v>
      </c>
      <c r="AD745" s="2135"/>
      <c r="AE745" s="2135"/>
      <c r="AF745" s="2135"/>
      <c r="AG745" s="2136"/>
      <c r="AH745" s="2275">
        <v>0</v>
      </c>
      <c r="AI745" s="2276"/>
      <c r="AJ745" s="2276"/>
      <c r="AK745" s="2276"/>
      <c r="AL745" s="2277"/>
      <c r="AM745" s="2261" t="str">
        <f t="shared" si="49"/>
        <v xml:space="preserve"> </v>
      </c>
      <c r="AN745" s="2262"/>
      <c r="AO745" s="2263"/>
      <c r="AP745" s="238"/>
      <c r="AQ745" s="238"/>
      <c r="AR745" s="238"/>
      <c r="AS745" s="238"/>
      <c r="AT745" s="238"/>
      <c r="AU745" s="238"/>
      <c r="AV745" s="238"/>
      <c r="AW745" s="238"/>
      <c r="AX745" s="238"/>
      <c r="AY745" s="238"/>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2"/>
      <c r="C746" s="2033"/>
      <c r="D746" s="2033"/>
      <c r="E746" s="2033"/>
      <c r="F746" s="2034"/>
      <c r="G746" s="2268"/>
      <c r="H746" s="2269"/>
      <c r="I746" s="2269"/>
      <c r="J746" s="2270"/>
      <c r="K746" s="2067"/>
      <c r="L746" s="2068"/>
      <c r="M746" s="2068"/>
      <c r="N746" s="2069"/>
      <c r="O746" s="2057"/>
      <c r="P746" s="2058"/>
      <c r="Q746" s="2058"/>
      <c r="R746" s="2058"/>
      <c r="S746" s="2059"/>
      <c r="T746" s="2134">
        <f t="shared" si="47"/>
        <v>0</v>
      </c>
      <c r="U746" s="2135"/>
      <c r="V746" s="2135"/>
      <c r="W746" s="2135"/>
      <c r="X746" s="2136"/>
      <c r="Y746" s="2057">
        <v>0</v>
      </c>
      <c r="Z746" s="2058"/>
      <c r="AA746" s="2058"/>
      <c r="AB746" s="2059"/>
      <c r="AC746" s="2134">
        <f t="shared" si="48"/>
        <v>0</v>
      </c>
      <c r="AD746" s="2135"/>
      <c r="AE746" s="2135"/>
      <c r="AF746" s="2135"/>
      <c r="AG746" s="2136"/>
      <c r="AH746" s="2275">
        <v>0</v>
      </c>
      <c r="AI746" s="2276"/>
      <c r="AJ746" s="2276"/>
      <c r="AK746" s="2276"/>
      <c r="AL746" s="2277"/>
      <c r="AM746" s="2261" t="str">
        <f t="shared" si="49"/>
        <v xml:space="preserve"> </v>
      </c>
      <c r="AN746" s="2262"/>
      <c r="AO746" s="2263"/>
      <c r="AP746" s="238"/>
      <c r="AQ746" s="238"/>
      <c r="AR746" s="238"/>
      <c r="AS746" s="238"/>
      <c r="AT746" s="238"/>
      <c r="AU746" s="238"/>
      <c r="AV746" s="238"/>
      <c r="AW746" s="238"/>
      <c r="AX746" s="238"/>
      <c r="AY746" s="23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2"/>
      <c r="C747" s="2033"/>
      <c r="D747" s="2033"/>
      <c r="E747" s="2033"/>
      <c r="F747" s="2034"/>
      <c r="G747" s="2268"/>
      <c r="H747" s="2269"/>
      <c r="I747" s="2269"/>
      <c r="J747" s="2270"/>
      <c r="K747" s="2067"/>
      <c r="L747" s="2068"/>
      <c r="M747" s="2068"/>
      <c r="N747" s="2069"/>
      <c r="O747" s="2057"/>
      <c r="P747" s="2058"/>
      <c r="Q747" s="2058"/>
      <c r="R747" s="2058"/>
      <c r="S747" s="2059"/>
      <c r="T747" s="2134">
        <f t="shared" si="47"/>
        <v>0</v>
      </c>
      <c r="U747" s="2135"/>
      <c r="V747" s="2135"/>
      <c r="W747" s="2135"/>
      <c r="X747" s="2136"/>
      <c r="Y747" s="2057">
        <v>0</v>
      </c>
      <c r="Z747" s="2058"/>
      <c r="AA747" s="2058"/>
      <c r="AB747" s="2059"/>
      <c r="AC747" s="2134">
        <f t="shared" si="48"/>
        <v>0</v>
      </c>
      <c r="AD747" s="2135"/>
      <c r="AE747" s="2135"/>
      <c r="AF747" s="2135"/>
      <c r="AG747" s="2136"/>
      <c r="AH747" s="2275">
        <v>0</v>
      </c>
      <c r="AI747" s="2276"/>
      <c r="AJ747" s="2276"/>
      <c r="AK747" s="2276"/>
      <c r="AL747" s="2277"/>
      <c r="AM747" s="2261" t="str">
        <f t="shared" si="49"/>
        <v xml:space="preserve"> </v>
      </c>
      <c r="AN747" s="2262"/>
      <c r="AO747" s="2263"/>
      <c r="AP747" s="238"/>
      <c r="AQ747" s="238"/>
      <c r="AR747" s="238"/>
      <c r="AS747" s="238"/>
      <c r="AT747" s="238"/>
      <c r="AU747" s="238"/>
      <c r="AV747" s="238"/>
      <c r="AW747" s="238"/>
      <c r="AX747" s="238"/>
      <c r="AY747" s="238"/>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2"/>
      <c r="C748" s="2033"/>
      <c r="D748" s="2033"/>
      <c r="E748" s="2033"/>
      <c r="F748" s="2034"/>
      <c r="G748" s="2268"/>
      <c r="H748" s="2269"/>
      <c r="I748" s="2269"/>
      <c r="J748" s="2270"/>
      <c r="K748" s="2067"/>
      <c r="L748" s="2068"/>
      <c r="M748" s="2068"/>
      <c r="N748" s="2069"/>
      <c r="O748" s="2057"/>
      <c r="P748" s="2058"/>
      <c r="Q748" s="2058"/>
      <c r="R748" s="2058"/>
      <c r="S748" s="2059"/>
      <c r="T748" s="2134">
        <f t="shared" si="47"/>
        <v>0</v>
      </c>
      <c r="U748" s="2135"/>
      <c r="V748" s="2135"/>
      <c r="W748" s="2135"/>
      <c r="X748" s="2136"/>
      <c r="Y748" s="2057">
        <v>0</v>
      </c>
      <c r="Z748" s="2058"/>
      <c r="AA748" s="2058"/>
      <c r="AB748" s="2059"/>
      <c r="AC748" s="2134">
        <f t="shared" si="48"/>
        <v>0</v>
      </c>
      <c r="AD748" s="2135"/>
      <c r="AE748" s="2135"/>
      <c r="AF748" s="2135"/>
      <c r="AG748" s="2136"/>
      <c r="AH748" s="2275">
        <v>0</v>
      </c>
      <c r="AI748" s="2276"/>
      <c r="AJ748" s="2276"/>
      <c r="AK748" s="2276"/>
      <c r="AL748" s="2277"/>
      <c r="AM748" s="2261" t="str">
        <f t="shared" si="49"/>
        <v xml:space="preserve"> </v>
      </c>
      <c r="AN748" s="2262"/>
      <c r="AO748" s="2263"/>
      <c r="AP748" s="238"/>
      <c r="AQ748" s="238"/>
      <c r="AR748" s="238"/>
      <c r="AS748" s="238"/>
      <c r="AT748" s="238"/>
      <c r="AU748" s="238"/>
      <c r="AV748" s="238"/>
      <c r="AW748" s="238"/>
      <c r="AX748" s="238"/>
      <c r="AY748" s="238"/>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2"/>
      <c r="C749" s="2033"/>
      <c r="D749" s="2033"/>
      <c r="E749" s="2033"/>
      <c r="F749" s="2034"/>
      <c r="G749" s="2268"/>
      <c r="H749" s="2269"/>
      <c r="I749" s="2269"/>
      <c r="J749" s="2270"/>
      <c r="K749" s="2067"/>
      <c r="L749" s="2068"/>
      <c r="M749" s="2068"/>
      <c r="N749" s="2069"/>
      <c r="O749" s="2057"/>
      <c r="P749" s="2058"/>
      <c r="Q749" s="2058"/>
      <c r="R749" s="2058"/>
      <c r="S749" s="2059"/>
      <c r="T749" s="2134">
        <f t="shared" si="47"/>
        <v>0</v>
      </c>
      <c r="U749" s="2135"/>
      <c r="V749" s="2135"/>
      <c r="W749" s="2135"/>
      <c r="X749" s="2136"/>
      <c r="Y749" s="2057">
        <v>0</v>
      </c>
      <c r="Z749" s="2058"/>
      <c r="AA749" s="2058"/>
      <c r="AB749" s="2059"/>
      <c r="AC749" s="2134">
        <f t="shared" si="48"/>
        <v>0</v>
      </c>
      <c r="AD749" s="2135"/>
      <c r="AE749" s="2135"/>
      <c r="AF749" s="2135"/>
      <c r="AG749" s="2136"/>
      <c r="AH749" s="2275">
        <v>0</v>
      </c>
      <c r="AI749" s="2276"/>
      <c r="AJ749" s="2276"/>
      <c r="AK749" s="2276"/>
      <c r="AL749" s="2277"/>
      <c r="AM749" s="2261" t="str">
        <f t="shared" si="49"/>
        <v xml:space="preserve"> </v>
      </c>
      <c r="AN749" s="2262"/>
      <c r="AO749" s="2263"/>
      <c r="AP749" s="238"/>
      <c r="AQ749" s="238"/>
      <c r="AR749" s="238"/>
      <c r="AS749" s="238"/>
      <c r="AT749" s="238"/>
      <c r="AU749" s="238"/>
      <c r="AV749" s="238"/>
      <c r="AW749" s="238"/>
      <c r="AX749" s="238"/>
      <c r="AY749" s="238"/>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2"/>
      <c r="C750" s="2033"/>
      <c r="D750" s="2033"/>
      <c r="E750" s="2033"/>
      <c r="F750" s="2034"/>
      <c r="G750" s="2268"/>
      <c r="H750" s="2269"/>
      <c r="I750" s="2269"/>
      <c r="J750" s="2270"/>
      <c r="K750" s="2067"/>
      <c r="L750" s="2068"/>
      <c r="M750" s="2068"/>
      <c r="N750" s="2069"/>
      <c r="O750" s="2057"/>
      <c r="P750" s="2058"/>
      <c r="Q750" s="2058"/>
      <c r="R750" s="2058"/>
      <c r="S750" s="2059"/>
      <c r="T750" s="2134">
        <f t="shared" si="47"/>
        <v>0</v>
      </c>
      <c r="U750" s="2135"/>
      <c r="V750" s="2135"/>
      <c r="W750" s="2135"/>
      <c r="X750" s="2136"/>
      <c r="Y750" s="2057">
        <v>0</v>
      </c>
      <c r="Z750" s="2058"/>
      <c r="AA750" s="2058"/>
      <c r="AB750" s="2059"/>
      <c r="AC750" s="2134">
        <f t="shared" si="48"/>
        <v>0</v>
      </c>
      <c r="AD750" s="2135"/>
      <c r="AE750" s="2135"/>
      <c r="AF750" s="2135"/>
      <c r="AG750" s="2136"/>
      <c r="AH750" s="2275">
        <v>0</v>
      </c>
      <c r="AI750" s="2276"/>
      <c r="AJ750" s="2276"/>
      <c r="AK750" s="2276"/>
      <c r="AL750" s="2277"/>
      <c r="AM750" s="2261" t="str">
        <f t="shared" si="49"/>
        <v xml:space="preserve"> </v>
      </c>
      <c r="AN750" s="2262"/>
      <c r="AO750" s="2263"/>
      <c r="AP750" s="238"/>
      <c r="AQ750" s="238"/>
      <c r="AR750" s="238"/>
      <c r="AS750" s="238"/>
      <c r="AT750" s="238"/>
      <c r="AU750" s="238"/>
      <c r="AV750" s="238"/>
      <c r="AW750" s="238"/>
      <c r="AX750" s="238"/>
      <c r="AY750" s="238"/>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2"/>
      <c r="C751" s="2033"/>
      <c r="D751" s="2033"/>
      <c r="E751" s="2033"/>
      <c r="F751" s="2034"/>
      <c r="G751" s="2268"/>
      <c r="H751" s="2269"/>
      <c r="I751" s="2269"/>
      <c r="J751" s="2270"/>
      <c r="K751" s="2067"/>
      <c r="L751" s="2068"/>
      <c r="M751" s="2068"/>
      <c r="N751" s="2069"/>
      <c r="O751" s="2057"/>
      <c r="P751" s="2058"/>
      <c r="Q751" s="2058"/>
      <c r="R751" s="2058"/>
      <c r="S751" s="2059"/>
      <c r="T751" s="2134">
        <f t="shared" si="47"/>
        <v>0</v>
      </c>
      <c r="U751" s="2135"/>
      <c r="V751" s="2135"/>
      <c r="W751" s="2135"/>
      <c r="X751" s="2136"/>
      <c r="Y751" s="2057">
        <v>0</v>
      </c>
      <c r="Z751" s="2058"/>
      <c r="AA751" s="2058"/>
      <c r="AB751" s="2059"/>
      <c r="AC751" s="2134">
        <f t="shared" si="48"/>
        <v>0</v>
      </c>
      <c r="AD751" s="2135"/>
      <c r="AE751" s="2135"/>
      <c r="AF751" s="2135"/>
      <c r="AG751" s="2136"/>
      <c r="AH751" s="2275">
        <v>0</v>
      </c>
      <c r="AI751" s="2276"/>
      <c r="AJ751" s="2276"/>
      <c r="AK751" s="2276"/>
      <c r="AL751" s="2277"/>
      <c r="AM751" s="2261" t="str">
        <f t="shared" si="49"/>
        <v xml:space="preserve"> </v>
      </c>
      <c r="AN751" s="2262"/>
      <c r="AO751" s="2263"/>
      <c r="AP751" s="238"/>
      <c r="AQ751" s="238"/>
      <c r="AR751" s="238"/>
      <c r="AS751" s="238"/>
      <c r="AT751" s="238"/>
      <c r="AU751" s="238"/>
      <c r="AV751" s="238"/>
      <c r="AW751" s="238"/>
      <c r="AX751" s="238"/>
      <c r="AY751" s="238"/>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2"/>
      <c r="C752" s="2033"/>
      <c r="D752" s="2033"/>
      <c r="E752" s="2033"/>
      <c r="F752" s="2034"/>
      <c r="G752" s="2268"/>
      <c r="H752" s="2269"/>
      <c r="I752" s="2269"/>
      <c r="J752" s="2270"/>
      <c r="K752" s="2067"/>
      <c r="L752" s="2068"/>
      <c r="M752" s="2068"/>
      <c r="N752" s="2069"/>
      <c r="O752" s="2057"/>
      <c r="P752" s="2058"/>
      <c r="Q752" s="2058"/>
      <c r="R752" s="2058"/>
      <c r="S752" s="2059"/>
      <c r="T752" s="2134">
        <f t="shared" si="47"/>
        <v>0</v>
      </c>
      <c r="U752" s="2135"/>
      <c r="V752" s="2135"/>
      <c r="W752" s="2135"/>
      <c r="X752" s="2136"/>
      <c r="Y752" s="2057">
        <v>0</v>
      </c>
      <c r="Z752" s="2058"/>
      <c r="AA752" s="2058"/>
      <c r="AB752" s="2059"/>
      <c r="AC752" s="2134">
        <f t="shared" si="48"/>
        <v>0</v>
      </c>
      <c r="AD752" s="2135"/>
      <c r="AE752" s="2135"/>
      <c r="AF752" s="2135"/>
      <c r="AG752" s="2136"/>
      <c r="AH752" s="2275">
        <v>0</v>
      </c>
      <c r="AI752" s="2276"/>
      <c r="AJ752" s="2276"/>
      <c r="AK752" s="2276"/>
      <c r="AL752" s="2277"/>
      <c r="AM752" s="2261" t="str">
        <f t="shared" si="49"/>
        <v xml:space="preserve"> </v>
      </c>
      <c r="AN752" s="2262"/>
      <c r="AO752" s="2263"/>
      <c r="AP752" s="238"/>
      <c r="AQ752" s="238"/>
      <c r="AR752" s="238"/>
      <c r="AS752" s="238"/>
      <c r="AT752" s="238"/>
      <c r="AU752" s="238"/>
      <c r="AV752" s="238"/>
      <c r="AW752" s="238"/>
      <c r="AX752" s="238"/>
      <c r="AY752" s="238"/>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49" t="s">
        <v>130</v>
      </c>
      <c r="C753" s="2150"/>
      <c r="D753" s="2150"/>
      <c r="E753" s="2150"/>
      <c r="F753" s="2152"/>
      <c r="G753" s="2265">
        <f>SUM(G728:J752)</f>
        <v>75</v>
      </c>
      <c r="H753" s="2266"/>
      <c r="I753" s="2266"/>
      <c r="J753" s="2267"/>
      <c r="O753" s="1586" t="s">
        <v>129</v>
      </c>
      <c r="P753" s="1587"/>
      <c r="Q753" s="1587"/>
      <c r="R753" s="1587"/>
      <c r="S753" s="1588"/>
      <c r="T753" s="2134">
        <f>SUM(T728:X752)</f>
        <v>63548</v>
      </c>
      <c r="U753" s="2135"/>
      <c r="V753" s="2135"/>
      <c r="W753" s="2135"/>
      <c r="X753" s="2136"/>
      <c r="AC753" s="1590" t="s">
        <v>972</v>
      </c>
      <c r="AD753" s="1589"/>
      <c r="AE753" s="1589"/>
      <c r="AF753" s="1589"/>
      <c r="AG753" s="1591"/>
      <c r="AH753" s="2373">
        <f>BI696</f>
        <v>0.42933333333333334</v>
      </c>
      <c r="AI753" s="2374"/>
      <c r="AJ753" s="2374"/>
      <c r="AK753" s="2374"/>
      <c r="AL753" s="2375"/>
      <c r="AM753" s="2373">
        <f>BI728</f>
        <v>0.40351620061447152</v>
      </c>
      <c r="AN753" s="2374"/>
      <c r="AO753" s="2375"/>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4"/>
      <c r="C754" s="89"/>
      <c r="D754" s="89"/>
      <c r="E754" s="89"/>
      <c r="F754" s="89"/>
      <c r="G754" s="493"/>
      <c r="H754" s="493"/>
      <c r="I754" s="493"/>
      <c r="J754" s="493"/>
      <c r="K754" s="89"/>
      <c r="L754" s="89"/>
      <c r="M754" s="89"/>
      <c r="N754" s="89"/>
      <c r="O754" s="89"/>
      <c r="P754" s="280"/>
      <c r="Q754" s="280"/>
      <c r="R754" s="280"/>
      <c r="S754" s="280"/>
      <c r="T754" s="280"/>
      <c r="Y754" s="494"/>
      <c r="Z754" s="494"/>
      <c r="AA754" s="494"/>
      <c r="AB754" s="494"/>
      <c r="AC754" s="494"/>
      <c r="AD754" s="495"/>
      <c r="AE754" s="496"/>
      <c r="AF754" s="496"/>
      <c r="AG754" s="496"/>
      <c r="AH754" s="496"/>
      <c r="AL754" s="58"/>
      <c r="AM754" s="238"/>
      <c r="AN754" s="238"/>
      <c r="AO754" s="238"/>
      <c r="AP754" s="238"/>
      <c r="AQ754" s="238"/>
      <c r="AR754" s="238"/>
      <c r="AS754" s="238"/>
      <c r="AT754" s="238"/>
      <c r="AU754" s="238"/>
      <c r="AV754" s="238"/>
      <c r="AW754" s="238"/>
      <c r="AX754" s="238"/>
      <c r="AY754" s="23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1068</v>
      </c>
      <c r="C755" s="89"/>
      <c r="D755" s="89"/>
      <c r="E755" s="89"/>
      <c r="F755" s="89"/>
      <c r="G755" s="493"/>
      <c r="H755" s="493"/>
      <c r="I755" s="493"/>
      <c r="J755" s="493"/>
      <c r="K755" s="89"/>
      <c r="L755" s="89"/>
      <c r="M755" s="89"/>
      <c r="N755" s="89"/>
      <c r="O755" s="89"/>
      <c r="P755" s="280"/>
      <c r="Q755" s="280"/>
      <c r="R755" s="280"/>
      <c r="S755" s="280"/>
      <c r="T755" s="280"/>
      <c r="Y755" s="494"/>
      <c r="Z755" s="494"/>
      <c r="AA755" s="494"/>
      <c r="AB755" s="494"/>
      <c r="AC755" s="494"/>
      <c r="AD755" s="495"/>
      <c r="AE755" s="496"/>
      <c r="AF755" s="2287" t="s">
        <v>628</v>
      </c>
      <c r="AG755" s="2287"/>
      <c r="AH755" s="2287"/>
      <c r="AL755" s="58"/>
      <c r="AM755" s="238"/>
      <c r="AN755" s="238"/>
      <c r="AO755" s="238"/>
      <c r="AP755" s="238"/>
      <c r="AQ755" s="238"/>
      <c r="AR755" s="238"/>
      <c r="AS755" s="238"/>
      <c r="AT755" s="238"/>
      <c r="AU755" s="238"/>
      <c r="AV755" s="238"/>
      <c r="AW755" s="238"/>
      <c r="AX755" s="238"/>
      <c r="AY755" s="238"/>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1066</v>
      </c>
      <c r="C756" s="89"/>
      <c r="D756" s="89"/>
      <c r="E756" s="89"/>
      <c r="F756" s="89"/>
      <c r="G756" s="493"/>
      <c r="H756" s="493"/>
      <c r="I756" s="493"/>
      <c r="J756" s="493"/>
      <c r="K756" s="89"/>
      <c r="L756" s="89"/>
      <c r="M756" s="89"/>
      <c r="N756" s="89"/>
      <c r="O756" s="89"/>
      <c r="P756" s="280"/>
      <c r="Q756" s="280"/>
      <c r="R756" s="280"/>
      <c r="S756" s="280"/>
      <c r="T756" s="280"/>
      <c r="Y756" s="494"/>
      <c r="Z756" s="494"/>
      <c r="AA756" s="494"/>
      <c r="AB756" s="494"/>
      <c r="AC756" s="494"/>
      <c r="AD756" s="495"/>
      <c r="AE756" s="496"/>
      <c r="AF756" s="496"/>
      <c r="AG756" s="496"/>
      <c r="AH756" s="496"/>
      <c r="AL756" s="58"/>
      <c r="AM756" s="238"/>
      <c r="AN756" s="238"/>
      <c r="AO756" s="238"/>
      <c r="AP756" s="238"/>
      <c r="AQ756" s="238"/>
      <c r="AR756" s="238"/>
      <c r="AS756" s="238"/>
      <c r="AT756" s="238"/>
      <c r="AU756" s="238"/>
      <c r="AV756" s="238"/>
      <c r="AW756" s="238"/>
      <c r="AX756" s="238"/>
      <c r="AY756" s="23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1067</v>
      </c>
      <c r="C757" s="89"/>
      <c r="D757" s="89"/>
      <c r="E757" s="89"/>
      <c r="F757" s="89"/>
      <c r="G757" s="493"/>
      <c r="H757" s="493"/>
      <c r="I757" s="493"/>
      <c r="J757" s="493"/>
      <c r="K757" s="89"/>
      <c r="L757" s="89"/>
      <c r="M757" s="89"/>
      <c r="N757" s="89"/>
      <c r="O757" s="89"/>
      <c r="P757" s="280"/>
      <c r="Q757" s="280"/>
      <c r="R757" s="280"/>
      <c r="S757" s="280"/>
      <c r="T757" s="280"/>
      <c r="Y757" s="494"/>
      <c r="Z757" s="494"/>
      <c r="AA757" s="494"/>
      <c r="AB757" s="494"/>
      <c r="AC757" s="494"/>
      <c r="AD757" s="494"/>
      <c r="AE757" s="494"/>
      <c r="AF757" s="494"/>
      <c r="AG757" s="494"/>
      <c r="AH757" s="494"/>
      <c r="AI757" s="494"/>
      <c r="AJ757" s="494"/>
      <c r="AK757" s="494"/>
      <c r="AL757" s="494"/>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4" t="s">
        <v>409</v>
      </c>
      <c r="K768" s="2105"/>
      <c r="L768" s="2105"/>
      <c r="M768" s="2105"/>
      <c r="N768" s="2106"/>
      <c r="O768" s="2296" t="s">
        <v>293</v>
      </c>
      <c r="P768" s="2296"/>
      <c r="Q768" s="2296"/>
      <c r="R768" s="2296"/>
      <c r="S768" s="2296"/>
      <c r="T768" s="2278" t="s">
        <v>2170</v>
      </c>
      <c r="U768" s="2279"/>
      <c r="V768" s="2279"/>
      <c r="W768" s="2280"/>
      <c r="X768" s="2104" t="s">
        <v>480</v>
      </c>
      <c r="Y768" s="2105"/>
      <c r="Z768" s="2105"/>
      <c r="AA768" s="2105"/>
      <c r="AB768" s="2106"/>
      <c r="AC768" s="2104" t="s">
        <v>294</v>
      </c>
      <c r="AD768" s="2105"/>
      <c r="AE768" s="2105"/>
      <c r="AF768" s="2105"/>
      <c r="AG768" s="2106"/>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7"/>
      <c r="K769" s="2108"/>
      <c r="L769" s="2108"/>
      <c r="M769" s="2108"/>
      <c r="N769" s="2109"/>
      <c r="O769" s="2296"/>
      <c r="P769" s="2296"/>
      <c r="Q769" s="2296"/>
      <c r="R769" s="2296"/>
      <c r="S769" s="2296"/>
      <c r="T769" s="2281"/>
      <c r="U769" s="2282"/>
      <c r="V769" s="2282"/>
      <c r="W769" s="2283"/>
      <c r="X769" s="2107"/>
      <c r="Y769" s="2108"/>
      <c r="Z769" s="2108"/>
      <c r="AA769" s="2108"/>
      <c r="AB769" s="2109"/>
      <c r="AC769" s="2107"/>
      <c r="AD769" s="2108"/>
      <c r="AE769" s="2108"/>
      <c r="AF769" s="2108"/>
      <c r="AG769" s="2109"/>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7"/>
      <c r="K770" s="2108"/>
      <c r="L770" s="2108"/>
      <c r="M770" s="2108"/>
      <c r="N770" s="2109"/>
      <c r="O770" s="2296"/>
      <c r="P770" s="2296"/>
      <c r="Q770" s="2296"/>
      <c r="R770" s="2296"/>
      <c r="S770" s="2296"/>
      <c r="T770" s="2281"/>
      <c r="U770" s="2282"/>
      <c r="V770" s="2282"/>
      <c r="W770" s="2283"/>
      <c r="X770" s="2107"/>
      <c r="Y770" s="2108"/>
      <c r="Z770" s="2108"/>
      <c r="AA770" s="2108"/>
      <c r="AB770" s="2109"/>
      <c r="AC770" s="2107"/>
      <c r="AD770" s="2108"/>
      <c r="AE770" s="2108"/>
      <c r="AF770" s="2108"/>
      <c r="AG770" s="2109"/>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0"/>
      <c r="K771" s="2111"/>
      <c r="L771" s="2111"/>
      <c r="M771" s="2111"/>
      <c r="N771" s="2112"/>
      <c r="O771" s="2296"/>
      <c r="P771" s="2296"/>
      <c r="Q771" s="2296"/>
      <c r="R771" s="2296"/>
      <c r="S771" s="2296"/>
      <c r="T771" s="2284"/>
      <c r="U771" s="2285"/>
      <c r="V771" s="2285"/>
      <c r="W771" s="2286"/>
      <c r="X771" s="2110"/>
      <c r="Y771" s="2111"/>
      <c r="Z771" s="2111"/>
      <c r="AA771" s="2111"/>
      <c r="AB771" s="2112"/>
      <c r="AC771" s="2110"/>
      <c r="AD771" s="2111"/>
      <c r="AE771" s="2111"/>
      <c r="AF771" s="2111"/>
      <c r="AG771" s="2112"/>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2" t="s">
        <v>168</v>
      </c>
      <c r="K772" s="2033"/>
      <c r="L772" s="2033"/>
      <c r="M772" s="2033"/>
      <c r="N772" s="2034"/>
      <c r="O772" s="2074">
        <v>1</v>
      </c>
      <c r="P772" s="2074"/>
      <c r="Q772" s="2074"/>
      <c r="R772" s="2074"/>
      <c r="S772" s="2074"/>
      <c r="T772" s="2067">
        <v>852</v>
      </c>
      <c r="U772" s="2068"/>
      <c r="V772" s="2068"/>
      <c r="W772" s="2069"/>
      <c r="X772" s="2057">
        <v>0</v>
      </c>
      <c r="Y772" s="2058"/>
      <c r="Z772" s="2058"/>
      <c r="AA772" s="2058"/>
      <c r="AB772" s="2059"/>
      <c r="AC772" s="2134">
        <f>X772*O772</f>
        <v>0</v>
      </c>
      <c r="AD772" s="2135"/>
      <c r="AE772" s="2135"/>
      <c r="AF772" s="2135"/>
      <c r="AG772" s="2136"/>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2"/>
      <c r="K773" s="2033"/>
      <c r="L773" s="2033"/>
      <c r="M773" s="2033"/>
      <c r="N773" s="2034"/>
      <c r="O773" s="2074"/>
      <c r="P773" s="2074"/>
      <c r="Q773" s="2074"/>
      <c r="R773" s="2074"/>
      <c r="S773" s="2074"/>
      <c r="T773" s="2067"/>
      <c r="U773" s="2068"/>
      <c r="V773" s="2068"/>
      <c r="W773" s="2069"/>
      <c r="X773" s="2057"/>
      <c r="Y773" s="2058"/>
      <c r="Z773" s="2058"/>
      <c r="AA773" s="2058"/>
      <c r="AB773" s="2059"/>
      <c r="AC773" s="2134">
        <f>X773*O773</f>
        <v>0</v>
      </c>
      <c r="AD773" s="2135"/>
      <c r="AE773" s="2135"/>
      <c r="AF773" s="2135"/>
      <c r="AG773" s="2136"/>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2"/>
      <c r="K774" s="2033"/>
      <c r="L774" s="2033"/>
      <c r="M774" s="2033"/>
      <c r="N774" s="2034"/>
      <c r="O774" s="2074"/>
      <c r="P774" s="2074"/>
      <c r="Q774" s="2074"/>
      <c r="R774" s="2074"/>
      <c r="S774" s="2074"/>
      <c r="T774" s="2067"/>
      <c r="U774" s="2068"/>
      <c r="V774" s="2068"/>
      <c r="W774" s="2069"/>
      <c r="X774" s="2057"/>
      <c r="Y774" s="2058"/>
      <c r="Z774" s="2058"/>
      <c r="AA774" s="2058"/>
      <c r="AB774" s="2059"/>
      <c r="AC774" s="2134">
        <f>X774*O774</f>
        <v>0</v>
      </c>
      <c r="AD774" s="2135"/>
      <c r="AE774" s="2135"/>
      <c r="AF774" s="2135"/>
      <c r="AG774" s="2136"/>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2"/>
      <c r="K775" s="2033"/>
      <c r="L775" s="2033"/>
      <c r="M775" s="2033"/>
      <c r="N775" s="2034"/>
      <c r="O775" s="2074"/>
      <c r="P775" s="2074"/>
      <c r="Q775" s="2074"/>
      <c r="R775" s="2074"/>
      <c r="S775" s="2074"/>
      <c r="T775" s="2067"/>
      <c r="U775" s="2068"/>
      <c r="V775" s="2068"/>
      <c r="W775" s="2069"/>
      <c r="X775" s="2057"/>
      <c r="Y775" s="2058"/>
      <c r="Z775" s="2058"/>
      <c r="AA775" s="2058"/>
      <c r="AB775" s="2059"/>
      <c r="AC775" s="2134">
        <f>X775*O775</f>
        <v>0</v>
      </c>
      <c r="AD775" s="2135"/>
      <c r="AE775" s="2135"/>
      <c r="AF775" s="2135"/>
      <c r="AG775" s="2136"/>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9" t="s">
        <v>130</v>
      </c>
      <c r="K776" s="2150"/>
      <c r="L776" s="2150"/>
      <c r="M776" s="2150"/>
      <c r="N776" s="2152"/>
      <c r="O776" s="2431">
        <f>SUM(O772:S775)</f>
        <v>1</v>
      </c>
      <c r="P776" s="2432"/>
      <c r="Q776" s="2432"/>
      <c r="R776" s="2432"/>
      <c r="S776" s="2433"/>
      <c r="X776" s="2428" t="s">
        <v>129</v>
      </c>
      <c r="Y776" s="2429"/>
      <c r="Z776" s="2429"/>
      <c r="AA776" s="2429"/>
      <c r="AB776" s="2430"/>
      <c r="AC776" s="2134">
        <f>SUM(AC772:AG775)</f>
        <v>0</v>
      </c>
      <c r="AD776" s="2135"/>
      <c r="AE776" s="2135"/>
      <c r="AF776" s="2135"/>
      <c r="AG776" s="2136"/>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0"/>
      <c r="Z777" s="281"/>
      <c r="AA777" s="281"/>
      <c r="AB777" s="281"/>
      <c r="AC777" s="281"/>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3" t="s">
        <v>708</v>
      </c>
      <c r="K778" s="2053"/>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4" t="s">
        <v>409</v>
      </c>
      <c r="K782" s="2105"/>
      <c r="L782" s="2105"/>
      <c r="M782" s="2105"/>
      <c r="N782" s="2106"/>
      <c r="O782" s="2296" t="s">
        <v>293</v>
      </c>
      <c r="P782" s="2296"/>
      <c r="Q782" s="2296"/>
      <c r="R782" s="2296"/>
      <c r="S782" s="2296"/>
      <c r="T782" s="2278" t="s">
        <v>2170</v>
      </c>
      <c r="U782" s="2279"/>
      <c r="V782" s="2279"/>
      <c r="W782" s="2280"/>
      <c r="X782" s="2104" t="s">
        <v>480</v>
      </c>
      <c r="Y782" s="2105"/>
      <c r="Z782" s="2105"/>
      <c r="AA782" s="2105"/>
      <c r="AB782" s="2106"/>
      <c r="AC782" s="2104" t="s">
        <v>294</v>
      </c>
      <c r="AD782" s="2105"/>
      <c r="AE782" s="2105"/>
      <c r="AF782" s="2105"/>
      <c r="AG782" s="2106"/>
      <c r="AH782" s="2295" t="s">
        <v>2462</v>
      </c>
      <c r="AI782" s="2105"/>
      <c r="AJ782" s="2105"/>
      <c r="AK782" s="2105"/>
      <c r="AL782" s="210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7"/>
      <c r="K783" s="2108"/>
      <c r="L783" s="2108"/>
      <c r="M783" s="2108"/>
      <c r="N783" s="2109"/>
      <c r="O783" s="2296"/>
      <c r="P783" s="2296"/>
      <c r="Q783" s="2296"/>
      <c r="R783" s="2296"/>
      <c r="S783" s="2296"/>
      <c r="T783" s="2281"/>
      <c r="U783" s="2282"/>
      <c r="V783" s="2282"/>
      <c r="W783" s="2283"/>
      <c r="X783" s="2107"/>
      <c r="Y783" s="2108"/>
      <c r="Z783" s="2108"/>
      <c r="AA783" s="2108"/>
      <c r="AB783" s="2109"/>
      <c r="AC783" s="2107"/>
      <c r="AD783" s="2108"/>
      <c r="AE783" s="2108"/>
      <c r="AF783" s="2108"/>
      <c r="AG783" s="2109"/>
      <c r="AH783" s="2107"/>
      <c r="AI783" s="2108"/>
      <c r="AJ783" s="2108"/>
      <c r="AK783" s="2108"/>
      <c r="AL783" s="210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7"/>
      <c r="K784" s="2108"/>
      <c r="L784" s="2108"/>
      <c r="M784" s="2108"/>
      <c r="N784" s="2109"/>
      <c r="O784" s="2296"/>
      <c r="P784" s="2296"/>
      <c r="Q784" s="2296"/>
      <c r="R784" s="2296"/>
      <c r="S784" s="2296"/>
      <c r="T784" s="2281"/>
      <c r="U784" s="2282"/>
      <c r="V784" s="2282"/>
      <c r="W784" s="2283"/>
      <c r="X784" s="2107"/>
      <c r="Y784" s="2108"/>
      <c r="Z784" s="2108"/>
      <c r="AA784" s="2108"/>
      <c r="AB784" s="2109"/>
      <c r="AC784" s="2107"/>
      <c r="AD784" s="2108"/>
      <c r="AE784" s="2108"/>
      <c r="AF784" s="2108"/>
      <c r="AG784" s="2109"/>
      <c r="AH784" s="2107"/>
      <c r="AI784" s="2108"/>
      <c r="AJ784" s="2108"/>
      <c r="AK784" s="2108"/>
      <c r="AL784" s="210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0"/>
      <c r="K785" s="2111"/>
      <c r="L785" s="2111"/>
      <c r="M785" s="2111"/>
      <c r="N785" s="2112"/>
      <c r="O785" s="2296"/>
      <c r="P785" s="2296"/>
      <c r="Q785" s="2296"/>
      <c r="R785" s="2296"/>
      <c r="S785" s="2296"/>
      <c r="T785" s="2284"/>
      <c r="U785" s="2285"/>
      <c r="V785" s="2285"/>
      <c r="W785" s="2286"/>
      <c r="X785" s="2110"/>
      <c r="Y785" s="2111"/>
      <c r="Z785" s="2111"/>
      <c r="AA785" s="2111"/>
      <c r="AB785" s="2112"/>
      <c r="AC785" s="2110"/>
      <c r="AD785" s="2111"/>
      <c r="AE785" s="2111"/>
      <c r="AF785" s="2111"/>
      <c r="AG785" s="2112"/>
      <c r="AH785" s="2110"/>
      <c r="AI785" s="2111"/>
      <c r="AJ785" s="2111"/>
      <c r="AK785" s="2111"/>
      <c r="AL785" s="211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2"/>
      <c r="K786" s="2033"/>
      <c r="L786" s="2033"/>
      <c r="M786" s="2033"/>
      <c r="N786" s="2034"/>
      <c r="O786" s="2074"/>
      <c r="P786" s="2074"/>
      <c r="Q786" s="2074"/>
      <c r="R786" s="2074"/>
      <c r="S786" s="2074"/>
      <c r="T786" s="2067"/>
      <c r="U786" s="2068"/>
      <c r="V786" s="2068"/>
      <c r="W786" s="2069"/>
      <c r="X786" s="2057"/>
      <c r="Y786" s="2058"/>
      <c r="Z786" s="2058"/>
      <c r="AA786" s="2058"/>
      <c r="AB786" s="2059"/>
      <c r="AC786" s="2134">
        <f t="shared" ref="AC786:AC795" si="50">X786*O786</f>
        <v>0</v>
      </c>
      <c r="AD786" s="2135"/>
      <c r="AE786" s="2135"/>
      <c r="AF786" s="2135"/>
      <c r="AG786" s="2136"/>
      <c r="AH786" s="2275"/>
      <c r="AI786" s="2276"/>
      <c r="AJ786" s="2276"/>
      <c r="AK786" s="2276"/>
      <c r="AL786" s="22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2"/>
      <c r="K787" s="2033"/>
      <c r="L787" s="2033"/>
      <c r="M787" s="2033"/>
      <c r="N787" s="2034"/>
      <c r="O787" s="2074"/>
      <c r="P787" s="2074"/>
      <c r="Q787" s="2074"/>
      <c r="R787" s="2074"/>
      <c r="S787" s="2074"/>
      <c r="T787" s="2067"/>
      <c r="U787" s="2068"/>
      <c r="V787" s="2068"/>
      <c r="W787" s="2069"/>
      <c r="X787" s="2057"/>
      <c r="Y787" s="2058"/>
      <c r="Z787" s="2058"/>
      <c r="AA787" s="2058"/>
      <c r="AB787" s="2059"/>
      <c r="AC787" s="2134">
        <f t="shared" si="50"/>
        <v>0</v>
      </c>
      <c r="AD787" s="2135"/>
      <c r="AE787" s="2135"/>
      <c r="AF787" s="2135"/>
      <c r="AG787" s="2136"/>
      <c r="AH787" s="2275"/>
      <c r="AI787" s="2276"/>
      <c r="AJ787" s="2276"/>
      <c r="AK787" s="2276"/>
      <c r="AL787" s="22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2"/>
      <c r="K788" s="2033"/>
      <c r="L788" s="2033"/>
      <c r="M788" s="2033"/>
      <c r="N788" s="2034"/>
      <c r="O788" s="2074"/>
      <c r="P788" s="2074"/>
      <c r="Q788" s="2074"/>
      <c r="R788" s="2074"/>
      <c r="S788" s="2074"/>
      <c r="T788" s="2067"/>
      <c r="U788" s="2068"/>
      <c r="V788" s="2068"/>
      <c r="W788" s="2069"/>
      <c r="X788" s="2057"/>
      <c r="Y788" s="2058"/>
      <c r="Z788" s="2058"/>
      <c r="AA788" s="2058"/>
      <c r="AB788" s="2059"/>
      <c r="AC788" s="2134">
        <f t="shared" si="50"/>
        <v>0</v>
      </c>
      <c r="AD788" s="2135"/>
      <c r="AE788" s="2135"/>
      <c r="AF788" s="2135"/>
      <c r="AG788" s="2136"/>
      <c r="AH788" s="2275"/>
      <c r="AI788" s="2276"/>
      <c r="AJ788" s="2276"/>
      <c r="AK788" s="2276"/>
      <c r="AL788" s="22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2"/>
      <c r="K789" s="2033"/>
      <c r="L789" s="2033"/>
      <c r="M789" s="2033"/>
      <c r="N789" s="2034"/>
      <c r="O789" s="2074"/>
      <c r="P789" s="2074"/>
      <c r="Q789" s="2074"/>
      <c r="R789" s="2074"/>
      <c r="S789" s="2074"/>
      <c r="T789" s="2067"/>
      <c r="U789" s="2068"/>
      <c r="V789" s="2068"/>
      <c r="W789" s="2069"/>
      <c r="X789" s="2057"/>
      <c r="Y789" s="2058"/>
      <c r="Z789" s="2058"/>
      <c r="AA789" s="2058"/>
      <c r="AB789" s="2059"/>
      <c r="AC789" s="2134">
        <f t="shared" si="50"/>
        <v>0</v>
      </c>
      <c r="AD789" s="2135"/>
      <c r="AE789" s="2135"/>
      <c r="AF789" s="2135"/>
      <c r="AG789" s="2136"/>
      <c r="AH789" s="2275"/>
      <c r="AI789" s="2276"/>
      <c r="AJ789" s="2276"/>
      <c r="AK789" s="2276"/>
      <c r="AL789" s="22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2"/>
      <c r="K790" s="2033"/>
      <c r="L790" s="2033"/>
      <c r="M790" s="2033"/>
      <c r="N790" s="2034"/>
      <c r="O790" s="2074"/>
      <c r="P790" s="2074"/>
      <c r="Q790" s="2074"/>
      <c r="R790" s="2074"/>
      <c r="S790" s="2074"/>
      <c r="T790" s="2067"/>
      <c r="U790" s="2068"/>
      <c r="V790" s="2068"/>
      <c r="W790" s="2069"/>
      <c r="X790" s="2057"/>
      <c r="Y790" s="2058"/>
      <c r="Z790" s="2058"/>
      <c r="AA790" s="2058"/>
      <c r="AB790" s="2059"/>
      <c r="AC790" s="2134">
        <f t="shared" si="50"/>
        <v>0</v>
      </c>
      <c r="AD790" s="2135"/>
      <c r="AE790" s="2135"/>
      <c r="AF790" s="2135"/>
      <c r="AG790" s="2136"/>
      <c r="AH790" s="2275"/>
      <c r="AI790" s="2276"/>
      <c r="AJ790" s="2276"/>
      <c r="AK790" s="2276"/>
      <c r="AL790" s="22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2"/>
      <c r="K791" s="2033"/>
      <c r="L791" s="2033"/>
      <c r="M791" s="2033"/>
      <c r="N791" s="2034"/>
      <c r="O791" s="2074"/>
      <c r="P791" s="2074"/>
      <c r="Q791" s="2074"/>
      <c r="R791" s="2074"/>
      <c r="S791" s="2074"/>
      <c r="T791" s="2067"/>
      <c r="U791" s="2068"/>
      <c r="V791" s="2068"/>
      <c r="W791" s="2069"/>
      <c r="X791" s="2057"/>
      <c r="Y791" s="2058"/>
      <c r="Z791" s="2058"/>
      <c r="AA791" s="2058"/>
      <c r="AB791" s="2059"/>
      <c r="AC791" s="2134">
        <f t="shared" si="50"/>
        <v>0</v>
      </c>
      <c r="AD791" s="2135"/>
      <c r="AE791" s="2135"/>
      <c r="AF791" s="2135"/>
      <c r="AG791" s="2136"/>
      <c r="AH791" s="2275"/>
      <c r="AI791" s="2276"/>
      <c r="AJ791" s="2276"/>
      <c r="AK791" s="2276"/>
      <c r="AL791" s="22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2"/>
      <c r="K792" s="2033"/>
      <c r="L792" s="2033"/>
      <c r="M792" s="2033"/>
      <c r="N792" s="2034"/>
      <c r="O792" s="2074"/>
      <c r="P792" s="2074"/>
      <c r="Q792" s="2074"/>
      <c r="R792" s="2074"/>
      <c r="S792" s="2074"/>
      <c r="T792" s="2067"/>
      <c r="U792" s="2068"/>
      <c r="V792" s="2068"/>
      <c r="W792" s="2069"/>
      <c r="X792" s="2057"/>
      <c r="Y792" s="2058"/>
      <c r="Z792" s="2058"/>
      <c r="AA792" s="2058"/>
      <c r="AB792" s="2059"/>
      <c r="AC792" s="2134">
        <f t="shared" si="50"/>
        <v>0</v>
      </c>
      <c r="AD792" s="2135"/>
      <c r="AE792" s="2135"/>
      <c r="AF792" s="2135"/>
      <c r="AG792" s="2136"/>
      <c r="AH792" s="2275"/>
      <c r="AI792" s="2276"/>
      <c r="AJ792" s="2276"/>
      <c r="AK792" s="2276"/>
      <c r="AL792" s="22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2"/>
      <c r="K793" s="2033"/>
      <c r="L793" s="2033"/>
      <c r="M793" s="2033"/>
      <c r="N793" s="2034"/>
      <c r="O793" s="2074"/>
      <c r="P793" s="2074"/>
      <c r="Q793" s="2074"/>
      <c r="R793" s="2074"/>
      <c r="S793" s="2074"/>
      <c r="T793" s="2067"/>
      <c r="U793" s="2068"/>
      <c r="V793" s="2068"/>
      <c r="W793" s="2069"/>
      <c r="X793" s="2057"/>
      <c r="Y793" s="2058"/>
      <c r="Z793" s="2058"/>
      <c r="AA793" s="2058"/>
      <c r="AB793" s="2059"/>
      <c r="AC793" s="2134">
        <f t="shared" si="50"/>
        <v>0</v>
      </c>
      <c r="AD793" s="2135"/>
      <c r="AE793" s="2135"/>
      <c r="AF793" s="2135"/>
      <c r="AG793" s="2136"/>
      <c r="AH793" s="2275"/>
      <c r="AI793" s="2276"/>
      <c r="AJ793" s="2276"/>
      <c r="AK793" s="2276"/>
      <c r="AL793" s="22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2"/>
      <c r="K794" s="2033"/>
      <c r="L794" s="2033"/>
      <c r="M794" s="2033"/>
      <c r="N794" s="2034"/>
      <c r="O794" s="2074"/>
      <c r="P794" s="2074"/>
      <c r="Q794" s="2074"/>
      <c r="R794" s="2074"/>
      <c r="S794" s="2074"/>
      <c r="T794" s="2067"/>
      <c r="U794" s="2068"/>
      <c r="V794" s="2068"/>
      <c r="W794" s="2069"/>
      <c r="X794" s="2057"/>
      <c r="Y794" s="2058"/>
      <c r="Z794" s="2058"/>
      <c r="AA794" s="2058"/>
      <c r="AB794" s="2059"/>
      <c r="AC794" s="2134">
        <f t="shared" si="50"/>
        <v>0</v>
      </c>
      <c r="AD794" s="2135"/>
      <c r="AE794" s="2135"/>
      <c r="AF794" s="2135"/>
      <c r="AG794" s="2136"/>
      <c r="AH794" s="2275"/>
      <c r="AI794" s="2276"/>
      <c r="AJ794" s="2276"/>
      <c r="AK794" s="2276"/>
      <c r="AL794" s="22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2"/>
      <c r="K795" s="2033"/>
      <c r="L795" s="2033"/>
      <c r="M795" s="2033"/>
      <c r="N795" s="2034"/>
      <c r="O795" s="2074"/>
      <c r="P795" s="2074"/>
      <c r="Q795" s="2074"/>
      <c r="R795" s="2074"/>
      <c r="S795" s="2074"/>
      <c r="T795" s="2067"/>
      <c r="U795" s="2068"/>
      <c r="V795" s="2068"/>
      <c r="W795" s="2069"/>
      <c r="X795" s="2057"/>
      <c r="Y795" s="2058"/>
      <c r="Z795" s="2058"/>
      <c r="AA795" s="2058"/>
      <c r="AB795" s="2059"/>
      <c r="AC795" s="2134">
        <f t="shared" si="50"/>
        <v>0</v>
      </c>
      <c r="AD795" s="2135"/>
      <c r="AE795" s="2135"/>
      <c r="AF795" s="2135"/>
      <c r="AG795" s="2136"/>
      <c r="AH795" s="2275"/>
      <c r="AI795" s="2276"/>
      <c r="AJ795" s="2276"/>
      <c r="AK795" s="2276"/>
      <c r="AL795" s="22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9" t="s">
        <v>130</v>
      </c>
      <c r="K796" s="2150"/>
      <c r="L796" s="2150"/>
      <c r="M796" s="2150"/>
      <c r="N796" s="2152"/>
      <c r="O796" s="2260">
        <f>SUM(O786:S795)</f>
        <v>0</v>
      </c>
      <c r="P796" s="2260"/>
      <c r="Q796" s="2260"/>
      <c r="R796" s="2260"/>
      <c r="S796" s="2260"/>
      <c r="X796" s="1603" t="s">
        <v>129</v>
      </c>
      <c r="Y796" s="1604"/>
      <c r="Z796" s="1604"/>
      <c r="AA796" s="1604"/>
      <c r="AB796" s="1605"/>
      <c r="AC796" s="2134">
        <f>SUM(AC786:AG795)</f>
        <v>0</v>
      </c>
      <c r="AD796" s="2135"/>
      <c r="AE796" s="2135"/>
      <c r="AF796" s="2135"/>
      <c r="AG796" s="213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7">
        <f>T753+AC776+AC796</f>
        <v>63548</v>
      </c>
      <c r="Z798" s="2127"/>
      <c r="AA798" s="2127"/>
      <c r="AB798" s="2127"/>
      <c r="AC798" s="212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7">
        <f>(T753+AC776+AC796)*12</f>
        <v>762576</v>
      </c>
      <c r="Z799" s="2127"/>
      <c r="AA799" s="2127"/>
      <c r="AB799" s="2127"/>
      <c r="AC799" s="2127"/>
      <c r="AZ799" s="58"/>
      <c r="BA799" s="51" t="s">
        <v>669</v>
      </c>
      <c r="BB799" s="51"/>
      <c r="BC799" s="51"/>
      <c r="BD799" s="51"/>
      <c r="BE799" s="51"/>
      <c r="BF799" s="51"/>
      <c r="BG799" s="51"/>
      <c r="BH799" s="51"/>
      <c r="BI799" s="51"/>
      <c r="BJ799" s="51"/>
      <c r="BK799" s="51"/>
      <c r="BL799" s="51"/>
      <c r="BM799" s="51"/>
      <c r="BN799" s="2371" t="s">
        <v>504</v>
      </c>
      <c r="BO799" s="2372"/>
      <c r="BP799" s="58"/>
      <c r="BQ799" s="58"/>
      <c r="BR799" s="58"/>
      <c r="BS799" s="51" t="s">
        <v>671</v>
      </c>
      <c r="BT799" s="51"/>
      <c r="BU799" s="51"/>
      <c r="BV799" s="51"/>
      <c r="BW799" s="51"/>
      <c r="BX799" s="51"/>
      <c r="BY799" s="51"/>
      <c r="BZ799" s="51"/>
      <c r="CA799" s="51"/>
      <c r="CB799" s="2368" t="str">
        <f>T189</f>
        <v>Alameda</v>
      </c>
      <c r="CC799" s="2369"/>
      <c r="CD799" s="2369"/>
      <c r="CE799" s="2369"/>
      <c r="CF799" s="2369"/>
      <c r="CG799" s="2369"/>
      <c r="CH799" s="237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15">
      <c r="A802" s="50"/>
      <c r="B802" s="50"/>
      <c r="C802" s="50" t="s">
        <v>991</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2">
        <f>+[9]EVERYTHING!$AB$12+[9]EVERYTHING!$AB$19</f>
        <v>11</v>
      </c>
      <c r="AA804" s="2353"/>
      <c r="AB804" s="2353"/>
      <c r="AC804" s="2353"/>
      <c r="AD804" s="2353"/>
      <c r="AE804" s="235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7">
        <v>20</v>
      </c>
      <c r="AA805" s="2353"/>
      <c r="AB805" s="2353"/>
      <c r="AC805" s="2353"/>
      <c r="AD805" s="2353"/>
      <c r="AE805" s="235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8">
        <v>52505</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8">
        <f>'Subsidy Contract Calculation'!I30</f>
        <v>99270.6</v>
      </c>
      <c r="AA807" s="2129"/>
      <c r="AB807" s="2129"/>
      <c r="AC807" s="2129"/>
      <c r="AD807" s="2129"/>
      <c r="AE807" s="213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3.9">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2">
        <v>365252</v>
      </c>
      <c r="BQ809" s="512">
        <v>421132</v>
      </c>
      <c r="BR809" s="512">
        <v>508000</v>
      </c>
      <c r="BS809" s="512">
        <v>650240</v>
      </c>
      <c r="BT809" s="512">
        <v>724408</v>
      </c>
      <c r="BU809" s="56"/>
      <c r="BV809" s="36" t="s">
        <v>673</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0">
        <v>262291</v>
      </c>
      <c r="BQ810" s="510">
        <v>302419</v>
      </c>
      <c r="BR810" s="510">
        <v>364800</v>
      </c>
      <c r="BS810" s="510">
        <v>466944</v>
      </c>
      <c r="BT810" s="510">
        <v>520205</v>
      </c>
      <c r="BU810" s="56"/>
      <c r="BV810" s="36" t="s">
        <v>674</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2">
        <f>+[9]EVERYTHING!$AE$27</f>
        <v>5472</v>
      </c>
      <c r="AA811" s="2043"/>
      <c r="AB811" s="2043"/>
      <c r="AC811" s="2043"/>
      <c r="AD811" s="2043"/>
      <c r="AE811" s="204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2">
        <v>262291</v>
      </c>
      <c r="BQ811" s="512">
        <v>302419</v>
      </c>
      <c r="BR811" s="512">
        <v>364800</v>
      </c>
      <c r="BS811" s="512">
        <v>466944</v>
      </c>
      <c r="BT811" s="512">
        <v>520205</v>
      </c>
      <c r="BU811" s="56"/>
      <c r="BV811" s="36" t="s">
        <v>351</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2"/>
      <c r="AA812" s="2043"/>
      <c r="AB812" s="2043"/>
      <c r="AC812" s="2043"/>
      <c r="AD812" s="2043"/>
      <c r="AE812" s="204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0">
        <v>230655</v>
      </c>
      <c r="BQ812" s="510">
        <v>265943</v>
      </c>
      <c r="BR812" s="510">
        <v>320800</v>
      </c>
      <c r="BS812" s="510">
        <v>410624</v>
      </c>
      <c r="BT812" s="510">
        <v>457461</v>
      </c>
      <c r="BU812" s="56"/>
      <c r="BV812" s="36" t="s">
        <v>699</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2"/>
      <c r="AA813" s="2043"/>
      <c r="AB813" s="2043"/>
      <c r="AC813" s="2043"/>
      <c r="AD813" s="2043"/>
      <c r="AE813" s="204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2">
        <v>262291</v>
      </c>
      <c r="BQ813" s="512">
        <v>302419</v>
      </c>
      <c r="BR813" s="512">
        <v>364800</v>
      </c>
      <c r="BS813" s="512">
        <v>466944</v>
      </c>
      <c r="BT813" s="512">
        <v>520205</v>
      </c>
      <c r="BU813" s="56"/>
      <c r="BV813" s="36" t="s">
        <v>700</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2" t="s">
        <v>345</v>
      </c>
      <c r="Q814" s="2293"/>
      <c r="R814" s="2293"/>
      <c r="S814" s="2293"/>
      <c r="T814" s="2293"/>
      <c r="U814" s="2293"/>
      <c r="V814" s="2293"/>
      <c r="W814" s="2293"/>
      <c r="X814" s="2293"/>
      <c r="Y814" s="2294"/>
      <c r="Z814" s="2042"/>
      <c r="AA814" s="2043"/>
      <c r="AB814" s="2043"/>
      <c r="AC814" s="2043"/>
      <c r="AD814" s="2043"/>
      <c r="AE814" s="204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0">
        <v>262291</v>
      </c>
      <c r="BQ814" s="510">
        <v>302419</v>
      </c>
      <c r="BR814" s="510">
        <v>364800</v>
      </c>
      <c r="BS814" s="510">
        <v>466944</v>
      </c>
      <c r="BT814" s="510">
        <v>520205</v>
      </c>
      <c r="BU814" s="56"/>
      <c r="BV814" s="36" t="s">
        <v>701</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8">
        <f>SUM(Z811:AE814)</f>
        <v>5472</v>
      </c>
      <c r="AA815" s="2129"/>
      <c r="AB815" s="2129"/>
      <c r="AC815" s="2129"/>
      <c r="AD815" s="2129"/>
      <c r="AE815" s="213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2">
        <v>365252</v>
      </c>
      <c r="BQ815" s="512">
        <v>421132</v>
      </c>
      <c r="BR815" s="512">
        <v>508000</v>
      </c>
      <c r="BS815" s="512">
        <v>650240</v>
      </c>
      <c r="BT815" s="512">
        <v>724408</v>
      </c>
      <c r="BU815" s="56"/>
      <c r="BV815" s="36" t="s">
        <v>702</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8">
        <f>Z815+Y799+Z807</f>
        <v>867318.6</v>
      </c>
      <c r="AA816" s="2129"/>
      <c r="AB816" s="2129"/>
      <c r="AC816" s="2129"/>
      <c r="AD816" s="2129"/>
      <c r="AE816" s="213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0">
        <v>262291</v>
      </c>
      <c r="BQ816" s="510">
        <v>302419</v>
      </c>
      <c r="BR816" s="510">
        <v>364800</v>
      </c>
      <c r="BS816" s="510">
        <v>466944</v>
      </c>
      <c r="BT816" s="510">
        <v>520205</v>
      </c>
      <c r="BU816" s="56"/>
      <c r="BV816" s="36" t="s">
        <v>703</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2">
        <v>278397</v>
      </c>
      <c r="BQ817" s="512">
        <v>320989</v>
      </c>
      <c r="BR817" s="512">
        <v>387200</v>
      </c>
      <c r="BS817" s="512">
        <v>495616</v>
      </c>
      <c r="BT817" s="512">
        <v>552147</v>
      </c>
      <c r="BU817" s="56"/>
      <c r="BV817" s="36" t="s">
        <v>704</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0">
        <v>238133</v>
      </c>
      <c r="BQ818" s="510">
        <v>274565</v>
      </c>
      <c r="BR818" s="510">
        <v>331200</v>
      </c>
      <c r="BS818" s="510">
        <v>423936</v>
      </c>
      <c r="BT818" s="510">
        <v>472291</v>
      </c>
      <c r="BU818" s="56"/>
      <c r="BV818" s="36" t="s">
        <v>706</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2">
        <v>262291</v>
      </c>
      <c r="BQ819" s="512">
        <v>302419</v>
      </c>
      <c r="BR819" s="512">
        <v>364800</v>
      </c>
      <c r="BS819" s="512">
        <v>466944</v>
      </c>
      <c r="BT819" s="512">
        <v>520205</v>
      </c>
      <c r="BU819" s="56"/>
      <c r="BV819" s="36" t="s">
        <v>709</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0">
        <v>262291</v>
      </c>
      <c r="BQ820" s="510">
        <v>302419</v>
      </c>
      <c r="BR820" s="510">
        <v>364800</v>
      </c>
      <c r="BS820" s="510">
        <v>466944</v>
      </c>
      <c r="BT820" s="510">
        <v>520205</v>
      </c>
      <c r="BU820" s="56"/>
      <c r="BV820" s="36" t="s">
        <v>710</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1" t="s">
        <v>131</v>
      </c>
      <c r="N821" s="2271"/>
      <c r="O821" s="2271"/>
      <c r="P821" s="2272"/>
      <c r="Q821" s="2291" t="s">
        <v>300</v>
      </c>
      <c r="R821" s="2291"/>
      <c r="S821" s="2291"/>
      <c r="T821" s="2291"/>
      <c r="U821" s="2291" t="s">
        <v>301</v>
      </c>
      <c r="V821" s="2291"/>
      <c r="W821" s="2291"/>
      <c r="X821" s="2291"/>
      <c r="Y821" s="2291" t="s">
        <v>302</v>
      </c>
      <c r="Z821" s="2291"/>
      <c r="AA821" s="2291"/>
      <c r="AB821" s="2291"/>
      <c r="AC821" s="2291" t="s">
        <v>373</v>
      </c>
      <c r="AD821" s="2291"/>
      <c r="AE821" s="2291"/>
      <c r="AF821" s="2291"/>
      <c r="AG821" s="2393" t="s">
        <v>346</v>
      </c>
      <c r="AH821" s="2393"/>
      <c r="AI821" s="2393"/>
      <c r="AJ821" s="2393"/>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712</v>
      </c>
      <c r="BP821" s="512">
        <v>228930</v>
      </c>
      <c r="BQ821" s="512">
        <v>263954</v>
      </c>
      <c r="BR821" s="512">
        <v>318400</v>
      </c>
      <c r="BS821" s="512">
        <v>407552</v>
      </c>
      <c r="BT821" s="512">
        <v>454038</v>
      </c>
      <c r="BU821" s="56"/>
      <c r="BV821" s="36" t="s">
        <v>712</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3"/>
      <c r="N822" s="2273"/>
      <c r="O822" s="2273"/>
      <c r="P822" s="2274"/>
      <c r="Q822" s="2291"/>
      <c r="R822" s="2291"/>
      <c r="S822" s="2291"/>
      <c r="T822" s="2291"/>
      <c r="U822" s="2291"/>
      <c r="V822" s="2291"/>
      <c r="W822" s="2291"/>
      <c r="X822" s="2291"/>
      <c r="Y822" s="2291"/>
      <c r="Z822" s="2291"/>
      <c r="AA822" s="2291"/>
      <c r="AB822" s="2291"/>
      <c r="AC822" s="2291"/>
      <c r="AD822" s="2291"/>
      <c r="AE822" s="2291"/>
      <c r="AF822" s="2291"/>
      <c r="AG822" s="2393"/>
      <c r="AH822" s="2393"/>
      <c r="AI822" s="2393"/>
      <c r="AJ822" s="2393"/>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713</v>
      </c>
      <c r="BP822" s="510">
        <v>262291</v>
      </c>
      <c r="BQ822" s="510">
        <v>302419</v>
      </c>
      <c r="BR822" s="510">
        <v>364800</v>
      </c>
      <c r="BS822" s="510">
        <v>466944</v>
      </c>
      <c r="BT822" s="510">
        <v>520205</v>
      </c>
      <c r="BU822" s="56"/>
      <c r="BV822" s="36" t="s">
        <v>713</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9" t="s">
        <v>43</v>
      </c>
      <c r="D823" s="2350"/>
      <c r="E823" s="2350"/>
      <c r="F823" s="2350"/>
      <c r="G823" s="2350"/>
      <c r="H823" s="2350"/>
      <c r="I823" s="80"/>
      <c r="J823" s="80"/>
      <c r="K823" s="80"/>
      <c r="L823" s="81"/>
      <c r="M823" s="2259"/>
      <c r="N823" s="2259"/>
      <c r="O823" s="2259"/>
      <c r="P823" s="2259"/>
      <c r="Q823" s="2259">
        <v>21</v>
      </c>
      <c r="R823" s="2259"/>
      <c r="S823" s="2259"/>
      <c r="T823" s="2259"/>
      <c r="U823" s="2259">
        <v>28</v>
      </c>
      <c r="V823" s="2259"/>
      <c r="W823" s="2259"/>
      <c r="X823" s="2259"/>
      <c r="Y823" s="2259"/>
      <c r="Z823" s="2259"/>
      <c r="AA823" s="2259"/>
      <c r="AB823" s="2259"/>
      <c r="AC823" s="2252"/>
      <c r="AD823" s="2253"/>
      <c r="AE823" s="2253"/>
      <c r="AF823" s="2254"/>
      <c r="AG823" s="2252"/>
      <c r="AH823" s="2253"/>
      <c r="AI823" s="2253"/>
      <c r="AJ823" s="2254"/>
      <c r="AK823" s="12"/>
      <c r="AL823" s="58"/>
      <c r="AM823" s="238"/>
      <c r="AN823" s="238"/>
      <c r="AO823" s="238"/>
      <c r="AP823" s="238"/>
      <c r="AQ823" s="238"/>
      <c r="AR823" s="238"/>
      <c r="AS823" s="238"/>
      <c r="AT823" s="238"/>
      <c r="AU823" s="238"/>
      <c r="AV823" s="238"/>
      <c r="AW823" s="238"/>
      <c r="AX823" s="238"/>
      <c r="AY823" s="238"/>
      <c r="AZ823" s="52"/>
      <c r="BA823" s="52"/>
      <c r="BB823" s="21"/>
      <c r="BC823" s="21"/>
      <c r="BD823" s="21"/>
      <c r="BE823" s="21"/>
      <c r="BF823" s="21"/>
      <c r="BG823" s="56"/>
      <c r="BH823" s="56"/>
      <c r="BI823" s="56"/>
      <c r="BJ823" s="56"/>
      <c r="BK823" s="56"/>
      <c r="BL823" s="56"/>
      <c r="BM823" s="56"/>
      <c r="BN823" s="56"/>
      <c r="BO823" s="36" t="s">
        <v>218</v>
      </c>
      <c r="BP823" s="512">
        <v>238133</v>
      </c>
      <c r="BQ823" s="512">
        <v>274565</v>
      </c>
      <c r="BR823" s="512">
        <v>331200</v>
      </c>
      <c r="BS823" s="512">
        <v>423936</v>
      </c>
      <c r="BT823" s="512">
        <v>472291</v>
      </c>
      <c r="BU823" s="56"/>
      <c r="BV823" s="36" t="s">
        <v>218</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2" t="s">
        <v>44</v>
      </c>
      <c r="D824" s="2060"/>
      <c r="E824" s="2060"/>
      <c r="F824" s="2060"/>
      <c r="G824" s="2060"/>
      <c r="H824" s="2060"/>
      <c r="I824" s="77"/>
      <c r="J824" s="77"/>
      <c r="K824" s="77"/>
      <c r="L824" s="78"/>
      <c r="M824" s="2259"/>
      <c r="N824" s="2259"/>
      <c r="O824" s="2259"/>
      <c r="P824" s="2259"/>
      <c r="Q824" s="2259">
        <v>28</v>
      </c>
      <c r="R824" s="2259"/>
      <c r="S824" s="2259"/>
      <c r="T824" s="2259"/>
      <c r="U824" s="2259">
        <v>54</v>
      </c>
      <c r="V824" s="2259"/>
      <c r="W824" s="2259"/>
      <c r="X824" s="2259"/>
      <c r="Y824" s="2259"/>
      <c r="Z824" s="2259"/>
      <c r="AA824" s="2259"/>
      <c r="AB824" s="2259"/>
      <c r="AC824" s="2252"/>
      <c r="AD824" s="2253"/>
      <c r="AE824" s="2253"/>
      <c r="AF824" s="2254"/>
      <c r="AG824" s="2252"/>
      <c r="AH824" s="2253"/>
      <c r="AI824" s="2253"/>
      <c r="AJ824" s="2254"/>
      <c r="AK824" s="12"/>
      <c r="AL824" s="58"/>
      <c r="AM824" s="238"/>
      <c r="AN824" s="238"/>
      <c r="AO824" s="238"/>
      <c r="AP824" s="238"/>
      <c r="AQ824" s="238"/>
      <c r="AR824" s="238"/>
      <c r="AS824" s="238"/>
      <c r="AT824" s="238"/>
      <c r="AU824" s="238"/>
      <c r="AV824" s="238"/>
      <c r="AW824" s="238"/>
      <c r="AX824" s="238"/>
      <c r="AY824" s="238"/>
      <c r="AZ824" s="52"/>
      <c r="BA824" s="52"/>
      <c r="BB824" s="21"/>
      <c r="BC824" s="21"/>
      <c r="BD824" s="21"/>
      <c r="BE824" s="21"/>
      <c r="BF824" s="21"/>
      <c r="BG824" s="56"/>
      <c r="BH824" s="56"/>
      <c r="BI824" s="56"/>
      <c r="BJ824" s="56"/>
      <c r="BK824" s="56"/>
      <c r="BL824" s="56"/>
      <c r="BM824" s="56"/>
      <c r="BN824" s="56"/>
      <c r="BO824" s="36" t="s">
        <v>220</v>
      </c>
      <c r="BP824" s="510">
        <v>238133</v>
      </c>
      <c r="BQ824" s="510">
        <v>274565</v>
      </c>
      <c r="BR824" s="510">
        <v>331200</v>
      </c>
      <c r="BS824" s="510">
        <v>423936</v>
      </c>
      <c r="BT824" s="510">
        <v>472291</v>
      </c>
      <c r="BU824" s="56"/>
      <c r="BV824" s="36" t="s">
        <v>220</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2" t="s">
        <v>45</v>
      </c>
      <c r="D825" s="2060"/>
      <c r="E825" s="2060"/>
      <c r="F825" s="2060"/>
      <c r="G825" s="2060"/>
      <c r="H825" s="2060"/>
      <c r="I825" s="96"/>
      <c r="J825" s="96"/>
      <c r="K825" s="96"/>
      <c r="L825" s="97"/>
      <c r="M825" s="2259"/>
      <c r="N825" s="2259"/>
      <c r="O825" s="2259"/>
      <c r="P825" s="2259"/>
      <c r="Q825" s="2259">
        <v>5</v>
      </c>
      <c r="R825" s="2259"/>
      <c r="S825" s="2259"/>
      <c r="T825" s="2259"/>
      <c r="U825" s="2259">
        <v>7</v>
      </c>
      <c r="V825" s="2259"/>
      <c r="W825" s="2259"/>
      <c r="X825" s="2259"/>
      <c r="Y825" s="2259"/>
      <c r="Z825" s="2259"/>
      <c r="AA825" s="2259"/>
      <c r="AB825" s="2259"/>
      <c r="AC825" s="2252"/>
      <c r="AD825" s="2253"/>
      <c r="AE825" s="2253"/>
      <c r="AF825" s="2254"/>
      <c r="AG825" s="2252"/>
      <c r="AH825" s="2253"/>
      <c r="AI825" s="2253"/>
      <c r="AJ825" s="2254"/>
      <c r="AK825" s="12"/>
      <c r="AL825" s="58"/>
      <c r="AM825" s="238"/>
      <c r="AN825" s="238"/>
      <c r="AO825" s="238"/>
      <c r="AP825" s="238"/>
      <c r="AQ825" s="238"/>
      <c r="AR825" s="238"/>
      <c r="AS825" s="238"/>
      <c r="AT825" s="238"/>
      <c r="AU825" s="238"/>
      <c r="AV825" s="238"/>
      <c r="AW825" s="238"/>
      <c r="AX825" s="238"/>
      <c r="AY825" s="238"/>
      <c r="AZ825" s="52"/>
      <c r="BA825" s="52"/>
      <c r="BB825" s="21"/>
      <c r="BC825" s="21"/>
      <c r="BD825" s="21"/>
      <c r="BE825" s="21"/>
      <c r="BF825" s="21"/>
      <c r="BG825" s="56"/>
      <c r="BH825" s="56"/>
      <c r="BI825" s="56"/>
      <c r="BJ825" s="56"/>
      <c r="BK825" s="56"/>
      <c r="BL825" s="56"/>
      <c r="BM825" s="56"/>
      <c r="BN825" s="56"/>
      <c r="BO825" s="36" t="s">
        <v>221</v>
      </c>
      <c r="BP825" s="512">
        <v>262291</v>
      </c>
      <c r="BQ825" s="512">
        <v>302419</v>
      </c>
      <c r="BR825" s="512">
        <v>364800</v>
      </c>
      <c r="BS825" s="512">
        <v>466944</v>
      </c>
      <c r="BT825" s="512">
        <v>520205</v>
      </c>
      <c r="BU825" s="56"/>
      <c r="BV825" s="36" t="s">
        <v>221</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2" t="s">
        <v>824</v>
      </c>
      <c r="D826" s="2060"/>
      <c r="E826" s="2060"/>
      <c r="F826" s="2060"/>
      <c r="G826" s="2060"/>
      <c r="H826" s="2060"/>
      <c r="I826" s="96"/>
      <c r="J826" s="96"/>
      <c r="K826" s="96"/>
      <c r="L826" s="97"/>
      <c r="M826" s="2259"/>
      <c r="N826" s="2259"/>
      <c r="O826" s="2259"/>
      <c r="P826" s="2259"/>
      <c r="Q826" s="2259"/>
      <c r="R826" s="2259"/>
      <c r="S826" s="2259"/>
      <c r="T826" s="2259"/>
      <c r="U826" s="2259"/>
      <c r="V826" s="2259"/>
      <c r="W826" s="2259"/>
      <c r="X826" s="2259"/>
      <c r="Y826" s="2259"/>
      <c r="Z826" s="2259"/>
      <c r="AA826" s="2259"/>
      <c r="AB826" s="2259"/>
      <c r="AC826" s="2252"/>
      <c r="AD826" s="2253"/>
      <c r="AE826" s="2253"/>
      <c r="AF826" s="2254"/>
      <c r="AG826" s="2252"/>
      <c r="AH826" s="2253"/>
      <c r="AI826" s="2253"/>
      <c r="AJ826" s="2254"/>
      <c r="AK826" s="12"/>
      <c r="AL826" s="58"/>
      <c r="AM826" s="238"/>
      <c r="AN826" s="238"/>
      <c r="AO826" s="238"/>
      <c r="AP826" s="238"/>
      <c r="AQ826" s="238"/>
      <c r="AR826" s="238"/>
      <c r="AS826" s="238"/>
      <c r="AT826" s="238"/>
      <c r="AU826" s="238"/>
      <c r="AV826" s="238"/>
      <c r="AW826" s="238"/>
      <c r="AX826" s="238"/>
      <c r="AY826" s="238"/>
      <c r="AZ826" s="52"/>
      <c r="BA826" s="52"/>
      <c r="BB826" s="21"/>
      <c r="BC826" s="21"/>
      <c r="BD826" s="21"/>
      <c r="BE826" s="21"/>
      <c r="BF826" s="21"/>
      <c r="BG826" s="56"/>
      <c r="BH826" s="56"/>
      <c r="BI826" s="56"/>
      <c r="BJ826" s="56"/>
      <c r="BK826" s="56"/>
      <c r="BL826" s="56"/>
      <c r="BM826" s="56"/>
      <c r="BN826" s="56"/>
      <c r="BO826" s="36" t="s">
        <v>223</v>
      </c>
      <c r="BP826" s="510">
        <v>262291</v>
      </c>
      <c r="BQ826" s="510">
        <v>302419</v>
      </c>
      <c r="BR826" s="510">
        <v>364800</v>
      </c>
      <c r="BS826" s="510">
        <v>466944</v>
      </c>
      <c r="BT826" s="510">
        <v>520205</v>
      </c>
      <c r="BU826" s="56"/>
      <c r="BV826" s="36" t="s">
        <v>223</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2" t="s">
        <v>494</v>
      </c>
      <c r="D827" s="2060"/>
      <c r="E827" s="2060"/>
      <c r="F827" s="2060"/>
      <c r="G827" s="2060"/>
      <c r="H827" s="2060"/>
      <c r="I827" s="96"/>
      <c r="J827" s="96"/>
      <c r="K827" s="96"/>
      <c r="L827" s="97"/>
      <c r="M827" s="2259"/>
      <c r="N827" s="2259"/>
      <c r="O827" s="2259"/>
      <c r="P827" s="2259"/>
      <c r="Q827" s="2259">
        <v>37</v>
      </c>
      <c r="R827" s="2259"/>
      <c r="S827" s="2259"/>
      <c r="T827" s="2259"/>
      <c r="U827" s="2259">
        <v>51</v>
      </c>
      <c r="V827" s="2259"/>
      <c r="W827" s="2259"/>
      <c r="X827" s="2259"/>
      <c r="Y827" s="2259"/>
      <c r="Z827" s="2259"/>
      <c r="AA827" s="2259"/>
      <c r="AB827" s="2259"/>
      <c r="AC827" s="2252"/>
      <c r="AD827" s="2253"/>
      <c r="AE827" s="2253"/>
      <c r="AF827" s="2254"/>
      <c r="AG827" s="2252"/>
      <c r="AH827" s="2253"/>
      <c r="AI827" s="2253"/>
      <c r="AJ827" s="2254"/>
      <c r="AK827" s="12"/>
      <c r="AL827" s="58"/>
      <c r="AM827" s="238"/>
      <c r="AN827" s="238"/>
      <c r="AO827" s="238"/>
      <c r="AP827" s="238"/>
      <c r="AQ827" s="238"/>
      <c r="AR827" s="238"/>
      <c r="AS827" s="238"/>
      <c r="AT827" s="238"/>
      <c r="AU827" s="238"/>
      <c r="AV827" s="238"/>
      <c r="AW827" s="238"/>
      <c r="AX827" s="238"/>
      <c r="AY827" s="238"/>
      <c r="AZ827" s="52"/>
      <c r="BA827" s="52"/>
      <c r="BB827" s="21"/>
      <c r="BC827" s="21"/>
      <c r="BD827" s="21"/>
      <c r="BE827" s="21"/>
      <c r="BF827" s="21"/>
      <c r="BG827" s="56"/>
      <c r="BH827" s="56"/>
      <c r="BI827" s="56"/>
      <c r="BJ827" s="56"/>
      <c r="BK827" s="56"/>
      <c r="BL827" s="56"/>
      <c r="BM827" s="56"/>
      <c r="BN827" s="56"/>
      <c r="BO827" s="36" t="s">
        <v>224</v>
      </c>
      <c r="BP827" s="512">
        <v>327289</v>
      </c>
      <c r="BQ827" s="512">
        <v>377361</v>
      </c>
      <c r="BR827" s="512">
        <v>455200</v>
      </c>
      <c r="BS827" s="512">
        <v>582656</v>
      </c>
      <c r="BT827" s="512">
        <v>649115</v>
      </c>
      <c r="BU827" s="56"/>
      <c r="BV827" s="36" t="s">
        <v>224</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2" t="s">
        <v>845</v>
      </c>
      <c r="D828" s="2060"/>
      <c r="E828" s="2060"/>
      <c r="F828" s="2060"/>
      <c r="G828" s="2060"/>
      <c r="H828" s="2060"/>
      <c r="I828" s="96"/>
      <c r="J828" s="96"/>
      <c r="K828" s="96"/>
      <c r="L828" s="97"/>
      <c r="M828" s="2259"/>
      <c r="N828" s="2259"/>
      <c r="O828" s="2259"/>
      <c r="P828" s="2259"/>
      <c r="Q828" s="2259">
        <v>47</v>
      </c>
      <c r="R828" s="2259"/>
      <c r="S828" s="2259"/>
      <c r="T828" s="2259"/>
      <c r="U828" s="2259">
        <v>60</v>
      </c>
      <c r="V828" s="2259"/>
      <c r="W828" s="2259"/>
      <c r="X828" s="2259"/>
      <c r="Y828" s="2259"/>
      <c r="Z828" s="2259"/>
      <c r="AA828" s="2259"/>
      <c r="AB828" s="2259"/>
      <c r="AC828" s="2252"/>
      <c r="AD828" s="2253"/>
      <c r="AE828" s="2253"/>
      <c r="AF828" s="2254"/>
      <c r="AG828" s="2252"/>
      <c r="AH828" s="2253"/>
      <c r="AI828" s="2253"/>
      <c r="AJ828" s="2254"/>
      <c r="AK828" s="12"/>
      <c r="AL828" s="58"/>
      <c r="AM828" s="238"/>
      <c r="AN828" s="238"/>
      <c r="AO828" s="238"/>
      <c r="AP828" s="238"/>
      <c r="AQ828" s="238"/>
      <c r="AR828" s="238"/>
      <c r="AS828" s="238"/>
      <c r="AT828" s="238"/>
      <c r="AU828" s="238"/>
      <c r="AV828" s="238"/>
      <c r="AW828" s="238"/>
      <c r="AX828" s="238"/>
      <c r="AY828" s="238"/>
      <c r="AZ828" s="52"/>
      <c r="BA828" s="52"/>
      <c r="BB828" s="21"/>
      <c r="BC828" s="21"/>
      <c r="BD828" s="21"/>
      <c r="BE828" s="21"/>
      <c r="BF828" s="21"/>
      <c r="BG828" s="56"/>
      <c r="BH828" s="56"/>
      <c r="BI828" s="56"/>
      <c r="BJ828" s="56"/>
      <c r="BK828" s="56"/>
      <c r="BL828" s="56"/>
      <c r="BM828" s="56"/>
      <c r="BN828" s="56"/>
      <c r="BO828" s="36" t="s">
        <v>226</v>
      </c>
      <c r="BP828" s="510">
        <v>238133</v>
      </c>
      <c r="BQ828" s="510">
        <v>274565</v>
      </c>
      <c r="BR828" s="510">
        <v>331200</v>
      </c>
      <c r="BS828" s="510">
        <v>423936</v>
      </c>
      <c r="BT828" s="510">
        <v>472291</v>
      </c>
      <c r="BU828" s="56"/>
      <c r="BV828" s="36" t="s">
        <v>226</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56" t="s">
        <v>2557</v>
      </c>
      <c r="G829" s="2300"/>
      <c r="H829" s="2300"/>
      <c r="I829" s="2300"/>
      <c r="J829" s="2300"/>
      <c r="K829" s="2300"/>
      <c r="L829" s="2301"/>
      <c r="M829" s="2259"/>
      <c r="N829" s="2259"/>
      <c r="O829" s="2259"/>
      <c r="P829" s="2259"/>
      <c r="Q829" s="2259">
        <v>24</v>
      </c>
      <c r="R829" s="2259"/>
      <c r="S829" s="2259"/>
      <c r="T829" s="2259"/>
      <c r="U829" s="2259">
        <v>24</v>
      </c>
      <c r="V829" s="2259"/>
      <c r="W829" s="2259"/>
      <c r="X829" s="2259"/>
      <c r="Y829" s="2259"/>
      <c r="Z829" s="2259"/>
      <c r="AA829" s="2259"/>
      <c r="AB829" s="2259"/>
      <c r="AC829" s="2252"/>
      <c r="AD829" s="2253"/>
      <c r="AE829" s="2253"/>
      <c r="AF829" s="2254"/>
      <c r="AG829" s="2252"/>
      <c r="AH829" s="2253"/>
      <c r="AI829" s="2253"/>
      <c r="AJ829" s="2254"/>
      <c r="AK829" s="12"/>
      <c r="AL829" s="58"/>
      <c r="AM829" s="238"/>
      <c r="AN829" s="238"/>
      <c r="AO829" s="238"/>
      <c r="AP829" s="238"/>
      <c r="AQ829" s="238"/>
      <c r="AR829" s="238"/>
      <c r="AS829" s="238"/>
      <c r="AT829" s="238"/>
      <c r="AU829" s="238"/>
      <c r="AV829" s="238"/>
      <c r="AW829" s="238"/>
      <c r="AX829" s="238"/>
      <c r="AY829" s="238"/>
      <c r="AZ829" s="52"/>
      <c r="BA829" s="52"/>
      <c r="BB829" s="21"/>
      <c r="BC829" s="21"/>
      <c r="BD829" s="21"/>
      <c r="BE829" s="21"/>
      <c r="BF829" s="21"/>
      <c r="BG829" s="56"/>
      <c r="BH829" s="56"/>
      <c r="BI829" s="56"/>
      <c r="BJ829" s="56"/>
      <c r="BK829" s="56"/>
      <c r="BL829" s="56"/>
      <c r="BM829" s="56"/>
      <c r="BN829" s="56"/>
      <c r="BO829" s="36" t="s">
        <v>227</v>
      </c>
      <c r="BP829" s="512">
        <v>299104</v>
      </c>
      <c r="BQ829" s="512">
        <v>344864</v>
      </c>
      <c r="BR829" s="512">
        <v>416000</v>
      </c>
      <c r="BS829" s="512">
        <v>532480</v>
      </c>
      <c r="BT829" s="512">
        <v>593216</v>
      </c>
      <c r="BU829" s="56"/>
      <c r="BV829" s="36" t="s">
        <v>227</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9" t="s">
        <v>129</v>
      </c>
      <c r="D830" s="2150"/>
      <c r="E830" s="2150"/>
      <c r="F830" s="2150"/>
      <c r="G830" s="2150"/>
      <c r="H830" s="2150"/>
      <c r="I830" s="2150"/>
      <c r="J830" s="2150"/>
      <c r="K830" s="2150"/>
      <c r="L830" s="2152"/>
      <c r="M830" s="2264">
        <f>SUM(M823:P829)</f>
        <v>0</v>
      </c>
      <c r="N830" s="2264"/>
      <c r="O830" s="2264"/>
      <c r="P830" s="2264"/>
      <c r="Q830" s="2264">
        <f>SUM(Q823:T829)</f>
        <v>162</v>
      </c>
      <c r="R830" s="2264"/>
      <c r="S830" s="2264"/>
      <c r="T830" s="2264"/>
      <c r="U830" s="2264">
        <f>SUM(U823:X829)</f>
        <v>224</v>
      </c>
      <c r="V830" s="2264"/>
      <c r="W830" s="2264"/>
      <c r="X830" s="2264"/>
      <c r="Y830" s="2264">
        <f>SUM(Y823:AB829)</f>
        <v>0</v>
      </c>
      <c r="Z830" s="2264"/>
      <c r="AA830" s="2264"/>
      <c r="AB830" s="2264"/>
      <c r="AC830" s="2264">
        <f>SUM(AC823:AF829)</f>
        <v>0</v>
      </c>
      <c r="AD830" s="2264"/>
      <c r="AE830" s="2264"/>
      <c r="AF830" s="2264"/>
      <c r="AG830" s="2264">
        <f>SUM(AG823:AJ829)</f>
        <v>0</v>
      </c>
      <c r="AH830" s="2264"/>
      <c r="AI830" s="2264"/>
      <c r="AJ830" s="2264"/>
      <c r="AK830" s="12"/>
      <c r="AL830" s="58"/>
      <c r="AM830" s="238"/>
      <c r="AN830" s="238"/>
      <c r="AO830" s="238"/>
      <c r="AP830" s="238"/>
      <c r="AQ830" s="238"/>
      <c r="AR830" s="238"/>
      <c r="AS830" s="238"/>
      <c r="AT830" s="238"/>
      <c r="AU830" s="238"/>
      <c r="AV830" s="238"/>
      <c r="AW830" s="238"/>
      <c r="AX830" s="238"/>
      <c r="AY830" s="238"/>
      <c r="AZ830" s="52"/>
      <c r="BA830" s="52"/>
      <c r="BB830" s="21"/>
      <c r="BC830" s="21"/>
      <c r="BD830" s="21"/>
      <c r="BE830" s="21"/>
      <c r="BF830" s="21"/>
      <c r="BG830" s="56"/>
      <c r="BH830" s="56"/>
      <c r="BI830" s="56"/>
      <c r="BJ830" s="56"/>
      <c r="BK830" s="56"/>
      <c r="BL830" s="56"/>
      <c r="BM830" s="56"/>
      <c r="BN830" s="56"/>
      <c r="BO830" s="36" t="s">
        <v>228</v>
      </c>
      <c r="BP830" s="510">
        <v>262291</v>
      </c>
      <c r="BQ830" s="510">
        <v>302419</v>
      </c>
      <c r="BR830" s="510">
        <v>364800</v>
      </c>
      <c r="BS830" s="510">
        <v>466944</v>
      </c>
      <c r="BT830" s="510">
        <v>520205</v>
      </c>
      <c r="BU830" s="56"/>
      <c r="BV830" s="36" t="s">
        <v>228</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5"/>
      <c r="N831" s="285"/>
      <c r="O831" s="285"/>
      <c r="P831" s="285"/>
      <c r="Q831" s="285"/>
      <c r="R831" s="285"/>
      <c r="S831" s="285"/>
      <c r="T831" s="285"/>
      <c r="U831" s="285"/>
      <c r="V831" s="285"/>
      <c r="W831" s="285"/>
      <c r="X831" s="285"/>
      <c r="Y831" s="285"/>
      <c r="Z831" s="285"/>
      <c r="AA831" s="285"/>
      <c r="AB831" s="285"/>
      <c r="AC831" s="285"/>
      <c r="AD831" s="285"/>
      <c r="AE831" s="285"/>
      <c r="AF831" s="285"/>
      <c r="AG831" s="285"/>
      <c r="AH831" s="285"/>
      <c r="AI831" s="285"/>
      <c r="AJ831" s="285"/>
      <c r="AK831" s="12"/>
      <c r="AL831" s="58"/>
      <c r="AM831" s="238"/>
      <c r="AN831" s="238"/>
      <c r="AO831" s="238"/>
      <c r="AP831" s="238"/>
      <c r="AQ831" s="238"/>
      <c r="AR831" s="238"/>
      <c r="AS831" s="238"/>
      <c r="AT831" s="238"/>
      <c r="AU831" s="238"/>
      <c r="AV831" s="238"/>
      <c r="AW831" s="238"/>
      <c r="AX831" s="238"/>
      <c r="AY831" s="238"/>
      <c r="AZ831" s="52"/>
      <c r="BA831" s="52"/>
      <c r="BB831" s="21"/>
      <c r="BC831" s="21"/>
      <c r="BD831" s="21"/>
      <c r="BE831" s="21"/>
      <c r="BF831" s="21"/>
      <c r="BG831" s="56"/>
      <c r="BH831" s="56"/>
      <c r="BI831" s="56"/>
      <c r="BJ831" s="56"/>
      <c r="BK831" s="56"/>
      <c r="BL831" s="56"/>
      <c r="BM831" s="56"/>
      <c r="BN831" s="56"/>
      <c r="BO831" s="36" t="s">
        <v>229</v>
      </c>
      <c r="BP831" s="512">
        <v>262291</v>
      </c>
      <c r="BQ831" s="512">
        <v>302419</v>
      </c>
      <c r="BR831" s="512">
        <v>364800</v>
      </c>
      <c r="BS831" s="512">
        <v>466944</v>
      </c>
      <c r="BT831" s="512">
        <v>520205</v>
      </c>
      <c r="BU831" s="56"/>
      <c r="BV831" s="36" t="s">
        <v>229</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5"/>
      <c r="N832" s="285"/>
      <c r="O832" s="285"/>
      <c r="P832" s="285"/>
      <c r="Q832" s="285"/>
      <c r="R832" s="285"/>
      <c r="S832" s="285"/>
      <c r="T832" s="285"/>
      <c r="U832" s="285"/>
      <c r="V832" s="285"/>
      <c r="W832" s="285"/>
      <c r="X832" s="285"/>
      <c r="Y832" s="285"/>
      <c r="Z832" s="285"/>
      <c r="AA832" s="285"/>
      <c r="AB832" s="285"/>
      <c r="AC832" s="285"/>
      <c r="AD832" s="285"/>
      <c r="AE832" s="285"/>
      <c r="AF832" s="285"/>
      <c r="AG832" s="285"/>
      <c r="AH832" s="285"/>
      <c r="AI832" s="285"/>
      <c r="AJ832" s="285"/>
      <c r="AK832" s="12"/>
      <c r="AL832" s="58"/>
      <c r="AM832" s="238"/>
      <c r="AN832" s="238"/>
      <c r="AO832" s="238"/>
      <c r="AP832" s="238"/>
      <c r="AQ832" s="238"/>
      <c r="AR832" s="238"/>
      <c r="AS832" s="238"/>
      <c r="AT832" s="238"/>
      <c r="AU832" s="238"/>
      <c r="AV832" s="238"/>
      <c r="AW832" s="238"/>
      <c r="AX832" s="238"/>
      <c r="AY832" s="238"/>
      <c r="AZ832" s="52"/>
      <c r="BA832" s="52"/>
      <c r="BB832" s="21"/>
      <c r="BC832" s="21"/>
      <c r="BD832" s="21"/>
      <c r="BE832" s="21"/>
      <c r="BF832" s="21"/>
      <c r="BG832" s="56"/>
      <c r="BH832" s="56"/>
      <c r="BI832" s="56"/>
      <c r="BJ832" s="56"/>
      <c r="BK832" s="56"/>
      <c r="BL832" s="56"/>
      <c r="BM832" s="56"/>
      <c r="BN832" s="56"/>
      <c r="BO832" s="36" t="s">
        <v>231</v>
      </c>
      <c r="BP832" s="510">
        <v>238133</v>
      </c>
      <c r="BQ832" s="510">
        <v>274565</v>
      </c>
      <c r="BR832" s="510">
        <v>331200</v>
      </c>
      <c r="BS832" s="510">
        <v>423936</v>
      </c>
      <c r="BT832" s="510">
        <v>472291</v>
      </c>
      <c r="BU832" s="56"/>
      <c r="BV832" s="36" t="s">
        <v>231</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5"/>
      <c r="N833" s="285"/>
      <c r="O833" s="285"/>
      <c r="P833" s="285"/>
      <c r="Q833" s="285"/>
      <c r="R833" s="285"/>
      <c r="S833" s="285"/>
      <c r="T833" s="285"/>
      <c r="U833" s="285"/>
      <c r="V833" s="285"/>
      <c r="W833" s="285"/>
      <c r="X833" s="285"/>
      <c r="Y833" s="285"/>
      <c r="Z833" s="285"/>
      <c r="AA833" s="285"/>
      <c r="AB833" s="285"/>
      <c r="AC833" s="285"/>
      <c r="AD833" s="285"/>
      <c r="AE833" s="285"/>
      <c r="AF833" s="285"/>
      <c r="AG833" s="285"/>
      <c r="AH833" s="285"/>
      <c r="AI833" s="285"/>
      <c r="AJ833" s="285"/>
      <c r="AK833" s="12"/>
      <c r="AL833" s="58"/>
      <c r="AM833" s="238"/>
      <c r="AN833" s="238"/>
      <c r="AO833" s="238"/>
      <c r="AP833" s="238"/>
      <c r="AQ833" s="238"/>
      <c r="AR833" s="238"/>
      <c r="AS833" s="238"/>
      <c r="AT833" s="238"/>
      <c r="AU833" s="238"/>
      <c r="AV833" s="238"/>
      <c r="AW833" s="238"/>
      <c r="AX833" s="238"/>
      <c r="AY833" s="238"/>
      <c r="AZ833" s="52"/>
      <c r="BA833" s="52"/>
      <c r="BB833" s="21"/>
      <c r="BC833" s="21"/>
      <c r="BD833" s="21"/>
      <c r="BE833" s="21"/>
      <c r="BF833" s="21"/>
      <c r="BG833" s="56"/>
      <c r="BH833" s="56"/>
      <c r="BI833" s="56"/>
      <c r="BJ833" s="56"/>
      <c r="BK833" s="56"/>
      <c r="BL833" s="56"/>
      <c r="BM833" s="56"/>
      <c r="BN833" s="56"/>
      <c r="BO833" s="36" t="s">
        <v>232</v>
      </c>
      <c r="BP833" s="512">
        <v>262291</v>
      </c>
      <c r="BQ833" s="512">
        <v>302419</v>
      </c>
      <c r="BR833" s="512">
        <v>364800</v>
      </c>
      <c r="BS833" s="512">
        <v>466944</v>
      </c>
      <c r="BT833" s="512">
        <v>520205</v>
      </c>
      <c r="BU833" s="56"/>
      <c r="BV833" s="36" t="s">
        <v>232</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8"/>
      <c r="AN834" s="238"/>
      <c r="AO834" s="238"/>
      <c r="AP834" s="238"/>
      <c r="AQ834" s="238"/>
      <c r="AR834" s="238"/>
      <c r="AS834" s="238"/>
      <c r="AT834" s="238"/>
      <c r="AU834" s="238"/>
      <c r="AV834" s="238"/>
      <c r="AW834" s="238"/>
      <c r="AX834" s="238"/>
      <c r="AY834" s="238"/>
      <c r="AZ834" s="52"/>
      <c r="BA834" s="52"/>
      <c r="BB834" s="21"/>
      <c r="BC834" s="21"/>
      <c r="BD834" s="21"/>
      <c r="BE834" s="21"/>
      <c r="BF834" s="21"/>
      <c r="BG834" s="56"/>
      <c r="BH834" s="56"/>
      <c r="BI834" s="56"/>
      <c r="BJ834" s="56"/>
      <c r="BK834" s="56"/>
      <c r="BL834" s="56"/>
      <c r="BM834" s="56"/>
      <c r="BN834" s="56"/>
      <c r="BO834" s="36" t="s">
        <v>233</v>
      </c>
      <c r="BP834" s="510">
        <v>262291</v>
      </c>
      <c r="BQ834" s="510">
        <v>302419</v>
      </c>
      <c r="BR834" s="510">
        <v>364800</v>
      </c>
      <c r="BS834" s="510">
        <v>466944</v>
      </c>
      <c r="BT834" s="510">
        <v>520205</v>
      </c>
      <c r="BU834" s="56"/>
      <c r="BV834" s="36" t="s">
        <v>233</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8" t="s">
        <v>2558</v>
      </c>
      <c r="D835" s="2439"/>
      <c r="E835" s="2439"/>
      <c r="F835" s="2439"/>
      <c r="G835" s="2439"/>
      <c r="H835" s="2439"/>
      <c r="I835" s="2439"/>
      <c r="J835" s="2439"/>
      <c r="K835" s="2439"/>
      <c r="L835" s="2439"/>
      <c r="M835" s="2439"/>
      <c r="N835" s="2439"/>
      <c r="O835" s="2439"/>
      <c r="P835" s="2439"/>
      <c r="Q835" s="2439"/>
      <c r="R835" s="2439"/>
      <c r="S835" s="2439"/>
      <c r="T835" s="2439"/>
      <c r="U835" s="2439"/>
      <c r="V835" s="2439"/>
      <c r="W835" s="2439"/>
      <c r="X835" s="2439"/>
      <c r="Y835" s="2439"/>
      <c r="Z835" s="2439"/>
      <c r="AA835" s="2439"/>
      <c r="AB835" s="2439"/>
      <c r="AC835" s="2439"/>
      <c r="AD835" s="2439"/>
      <c r="AE835" s="2439"/>
      <c r="AF835" s="2439"/>
      <c r="AG835" s="2439"/>
      <c r="AH835" s="2439"/>
      <c r="AI835" s="2439"/>
      <c r="AJ835" s="2440"/>
      <c r="AK835" s="12"/>
      <c r="AL835" s="58"/>
      <c r="AM835" s="238"/>
      <c r="AN835" s="238"/>
      <c r="AO835" s="238"/>
      <c r="AP835" s="238"/>
      <c r="AQ835" s="238"/>
      <c r="AR835" s="238"/>
      <c r="AS835" s="238"/>
      <c r="AT835" s="238"/>
      <c r="AU835" s="238"/>
      <c r="AV835" s="238"/>
      <c r="AW835" s="238"/>
      <c r="AX835" s="238"/>
      <c r="AY835" s="238"/>
      <c r="AZ835" s="52"/>
      <c r="BA835" s="52"/>
      <c r="BB835" s="21"/>
      <c r="BC835" s="21"/>
      <c r="BD835" s="21"/>
      <c r="BE835" s="21"/>
      <c r="BF835" s="21"/>
      <c r="BG835" s="56"/>
      <c r="BH835" s="56"/>
      <c r="BI835" s="56"/>
      <c r="BJ835" s="56"/>
      <c r="BK835" s="56"/>
      <c r="BL835" s="56"/>
      <c r="BM835" s="56"/>
      <c r="BN835" s="56"/>
      <c r="BO835" s="36" t="s">
        <v>235</v>
      </c>
      <c r="BP835" s="512">
        <v>303706</v>
      </c>
      <c r="BQ835" s="512">
        <v>350170</v>
      </c>
      <c r="BR835" s="512">
        <v>422400</v>
      </c>
      <c r="BS835" s="512">
        <v>540672</v>
      </c>
      <c r="BT835" s="512">
        <v>602342</v>
      </c>
      <c r="BU835" s="56"/>
      <c r="BV835" s="36" t="s">
        <v>235</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1352</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8"/>
      <c r="AN836" s="238"/>
      <c r="AO836" s="238"/>
      <c r="AP836" s="238"/>
      <c r="AQ836" s="238"/>
      <c r="AR836" s="238"/>
      <c r="AS836" s="238"/>
      <c r="AT836" s="238"/>
      <c r="AU836" s="238"/>
      <c r="AV836" s="238"/>
      <c r="AW836" s="238"/>
      <c r="AX836" s="238"/>
      <c r="AY836" s="238"/>
      <c r="AZ836" s="52"/>
      <c r="BA836" s="52"/>
      <c r="BB836" s="21"/>
      <c r="BC836" s="21"/>
      <c r="BD836" s="21"/>
      <c r="BE836" s="21"/>
      <c r="BF836" s="21"/>
      <c r="BG836" s="56"/>
      <c r="BH836" s="56"/>
      <c r="BI836" s="56"/>
      <c r="BJ836" s="56"/>
      <c r="BK836" s="56"/>
      <c r="BL836" s="56"/>
      <c r="BM836" s="56"/>
      <c r="BN836" s="56"/>
      <c r="BO836" s="36" t="s">
        <v>237</v>
      </c>
      <c r="BP836" s="510">
        <v>299104</v>
      </c>
      <c r="BQ836" s="510">
        <v>344864</v>
      </c>
      <c r="BR836" s="510">
        <v>416000</v>
      </c>
      <c r="BS836" s="510">
        <v>532480</v>
      </c>
      <c r="BT836" s="510">
        <v>593216</v>
      </c>
      <c r="BU836" s="56"/>
      <c r="BV836" s="36" t="s">
        <v>237</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2">
        <v>262291</v>
      </c>
      <c r="BQ837" s="512">
        <v>302419</v>
      </c>
      <c r="BR837" s="512">
        <v>364800</v>
      </c>
      <c r="BS837" s="512">
        <v>466944</v>
      </c>
      <c r="BT837" s="512">
        <v>520205</v>
      </c>
      <c r="BU837" s="56"/>
      <c r="BV837" s="36" t="s">
        <v>238</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3.9">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0">
        <v>279547</v>
      </c>
      <c r="BQ838" s="510">
        <v>322315</v>
      </c>
      <c r="BR838" s="510">
        <v>388800</v>
      </c>
      <c r="BS838" s="510">
        <v>497664</v>
      </c>
      <c r="BT838" s="510">
        <v>554429</v>
      </c>
      <c r="BU838" s="56"/>
      <c r="BV838" s="36" t="s">
        <v>239</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2">
        <v>278397</v>
      </c>
      <c r="BQ839" s="512">
        <v>320989</v>
      </c>
      <c r="BR839" s="512">
        <v>387200</v>
      </c>
      <c r="BS839" s="512">
        <v>495616</v>
      </c>
      <c r="BT839" s="512">
        <v>552147</v>
      </c>
      <c r="BU839" s="56"/>
      <c r="BV839" s="36" t="s">
        <v>240</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6">
        <v>703</v>
      </c>
      <c r="X840" s="2126"/>
      <c r="Y840" s="2126"/>
      <c r="Z840" s="2126"/>
      <c r="AA840" s="2126"/>
      <c r="AB840" s="2126"/>
      <c r="AC840" s="212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0">
        <v>262291</v>
      </c>
      <c r="BQ840" s="510">
        <v>302419</v>
      </c>
      <c r="BR840" s="510">
        <v>364800</v>
      </c>
      <c r="BS840" s="510">
        <v>466944</v>
      </c>
      <c r="BT840" s="510">
        <v>520205</v>
      </c>
      <c r="BU840" s="56"/>
      <c r="BV840" s="36" t="s">
        <v>242</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6">
        <v>1553</v>
      </c>
      <c r="X841" s="2126"/>
      <c r="Y841" s="2126"/>
      <c r="Z841" s="2126"/>
      <c r="AA841" s="2126"/>
      <c r="AB841" s="2126"/>
      <c r="AC841" s="212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2">
        <v>228930</v>
      </c>
      <c r="BQ841" s="512">
        <v>263954</v>
      </c>
      <c r="BR841" s="512">
        <v>318400</v>
      </c>
      <c r="BS841" s="512">
        <v>407552</v>
      </c>
      <c r="BT841" s="512">
        <v>454038</v>
      </c>
      <c r="BU841" s="56"/>
      <c r="BV841" s="36" t="s">
        <v>243</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6">
        <v>19317</v>
      </c>
      <c r="X842" s="2126"/>
      <c r="Y842" s="2126"/>
      <c r="Z842" s="2126"/>
      <c r="AA842" s="2126"/>
      <c r="AB842" s="2126"/>
      <c r="AC842" s="212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0">
        <v>278397</v>
      </c>
      <c r="BQ842" s="510">
        <v>320989</v>
      </c>
      <c r="BR842" s="510">
        <v>387200</v>
      </c>
      <c r="BS842" s="510">
        <v>495616</v>
      </c>
      <c r="BT842" s="510">
        <v>552147</v>
      </c>
      <c r="BU842" s="56"/>
      <c r="BV842" s="36" t="s">
        <v>672</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6"/>
      <c r="X843" s="2126"/>
      <c r="Y843" s="2126"/>
      <c r="Z843" s="2126"/>
      <c r="AA843" s="2126"/>
      <c r="AB843" s="2126"/>
      <c r="AC843" s="212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2">
        <v>262291</v>
      </c>
      <c r="BQ843" s="512">
        <v>302419</v>
      </c>
      <c r="BR843" s="512">
        <v>364800</v>
      </c>
      <c r="BS843" s="512">
        <v>466944</v>
      </c>
      <c r="BT843" s="512">
        <v>520205</v>
      </c>
      <c r="BU843" s="56"/>
      <c r="BV843" s="36" t="s">
        <v>728</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6" t="s">
        <v>2600</v>
      </c>
      <c r="N844" s="2300"/>
      <c r="O844" s="2300"/>
      <c r="P844" s="2300"/>
      <c r="Q844" s="2300"/>
      <c r="R844" s="2300"/>
      <c r="S844" s="2300"/>
      <c r="T844" s="2300"/>
      <c r="U844" s="2300"/>
      <c r="V844" s="2301"/>
      <c r="W844" s="2126">
        <v>36995</v>
      </c>
      <c r="X844" s="2126"/>
      <c r="Y844" s="2126"/>
      <c r="Z844" s="2126"/>
      <c r="AA844" s="2126"/>
      <c r="AB844" s="2126"/>
      <c r="AC844" s="212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9">
        <f>ROUNDDOWN(BC932*2,2)</f>
        <v>0</v>
      </c>
      <c r="BJ844" s="2399"/>
      <c r="BK844" s="2399"/>
      <c r="BL844" s="2399"/>
      <c r="BM844" s="56"/>
      <c r="BN844" s="56"/>
      <c r="BO844" s="36" t="s">
        <v>729</v>
      </c>
      <c r="BP844" s="510">
        <v>228930</v>
      </c>
      <c r="BQ844" s="510">
        <v>263954</v>
      </c>
      <c r="BR844" s="510">
        <v>318400</v>
      </c>
      <c r="BS844" s="510">
        <v>407552</v>
      </c>
      <c r="BT844" s="510">
        <v>454038</v>
      </c>
      <c r="BU844" s="56"/>
      <c r="BV844" s="36" t="s">
        <v>729</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8">
        <f>SUM(W840:AC844)</f>
        <v>58568</v>
      </c>
      <c r="X845" s="2129"/>
      <c r="Y845" s="2129"/>
      <c r="Z845" s="2129"/>
      <c r="AA845" s="2129"/>
      <c r="AB845" s="2129"/>
      <c r="AC845" s="213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2">
        <v>260566</v>
      </c>
      <c r="BQ845" s="512">
        <v>300430</v>
      </c>
      <c r="BR845" s="512">
        <v>362400</v>
      </c>
      <c r="BS845" s="512">
        <v>463872</v>
      </c>
      <c r="BT845" s="512">
        <v>516782</v>
      </c>
      <c r="BU845" s="56"/>
      <c r="BV845" s="36" t="s">
        <v>730</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0">
        <v>511928</v>
      </c>
      <c r="BQ846" s="510">
        <v>590248</v>
      </c>
      <c r="BR846" s="510">
        <v>712000</v>
      </c>
      <c r="BS846" s="510">
        <v>911360</v>
      </c>
      <c r="BT846" s="510">
        <v>1015312</v>
      </c>
      <c r="BU846" s="56"/>
      <c r="BV846" s="36" t="s">
        <v>731</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49" t="s">
        <v>357</v>
      </c>
      <c r="K847" s="2150"/>
      <c r="L847" s="2150"/>
      <c r="M847" s="2150"/>
      <c r="N847" s="2150"/>
      <c r="O847" s="2150"/>
      <c r="P847" s="2150"/>
      <c r="Q847" s="2150"/>
      <c r="R847" s="2150"/>
      <c r="S847" s="2150"/>
      <c r="T847" s="2150"/>
      <c r="U847" s="2150"/>
      <c r="V847" s="2152"/>
      <c r="W847" s="2042">
        <v>46286</v>
      </c>
      <c r="X847" s="2043"/>
      <c r="Y847" s="2043"/>
      <c r="Z847" s="2043"/>
      <c r="AA847" s="2043"/>
      <c r="AB847" s="2043"/>
      <c r="AC847" s="2044"/>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2">
        <v>238133</v>
      </c>
      <c r="BQ847" s="512">
        <v>274565</v>
      </c>
      <c r="BR847" s="512">
        <v>331200</v>
      </c>
      <c r="BS847" s="512">
        <v>423936</v>
      </c>
      <c r="BT847" s="512">
        <v>472291</v>
      </c>
      <c r="BU847" s="56"/>
      <c r="BV847" s="36" t="s">
        <v>249</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0">
        <v>303706</v>
      </c>
      <c r="BQ848" s="510">
        <v>350170</v>
      </c>
      <c r="BR848" s="510">
        <v>422400</v>
      </c>
      <c r="BS848" s="510">
        <v>540672</v>
      </c>
      <c r="BT848" s="510">
        <v>602342</v>
      </c>
      <c r="BU848" s="56"/>
      <c r="BV848" s="36" t="s">
        <v>250</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98"/>
      <c r="X849" s="2298"/>
      <c r="Y849" s="2298"/>
      <c r="Z849" s="2298"/>
      <c r="AA849" s="2298"/>
      <c r="AB849" s="2298"/>
      <c r="AC849" s="229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1">
        <v>440028</v>
      </c>
      <c r="BQ849" s="511">
        <v>507348</v>
      </c>
      <c r="BR849" s="512">
        <v>612000</v>
      </c>
      <c r="BS849" s="511">
        <v>783360</v>
      </c>
      <c r="BT849" s="511">
        <v>872712</v>
      </c>
      <c r="BU849" s="56"/>
      <c r="BV849" s="36" t="s">
        <v>251</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8"/>
      <c r="X850" s="2298"/>
      <c r="Y850" s="2298"/>
      <c r="Z850" s="2298"/>
      <c r="AA850" s="2298"/>
      <c r="AB850" s="2298"/>
      <c r="AC850" s="229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0">
        <v>303706</v>
      </c>
      <c r="BQ850" s="510">
        <v>350170</v>
      </c>
      <c r="BR850" s="510">
        <v>422400</v>
      </c>
      <c r="BS850" s="510">
        <v>540672</v>
      </c>
      <c r="BT850" s="510">
        <v>602342</v>
      </c>
      <c r="BU850" s="56"/>
      <c r="BV850" s="36" t="s">
        <v>740</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98">
        <v>11510</v>
      </c>
      <c r="X851" s="2298"/>
      <c r="Y851" s="2298"/>
      <c r="Z851" s="2298"/>
      <c r="AA851" s="2298"/>
      <c r="AB851" s="2298"/>
      <c r="AC851" s="229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2"/>
      <c r="BH851" s="2322"/>
      <c r="BI851" s="2322"/>
      <c r="BJ851" s="2322"/>
      <c r="BK851" s="2322"/>
      <c r="BL851" s="2322"/>
      <c r="BM851" s="56"/>
      <c r="BN851" s="56"/>
      <c r="BO851" s="36" t="s">
        <v>741</v>
      </c>
      <c r="BP851" s="511">
        <v>440028</v>
      </c>
      <c r="BQ851" s="511">
        <v>507348</v>
      </c>
      <c r="BR851" s="511">
        <v>612000</v>
      </c>
      <c r="BS851" s="511">
        <v>783360</v>
      </c>
      <c r="BT851" s="511">
        <v>872712</v>
      </c>
      <c r="BU851" s="56"/>
      <c r="BV851" s="36" t="s">
        <v>741</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98">
        <v>39459</v>
      </c>
      <c r="X852" s="2298"/>
      <c r="Y852" s="2298"/>
      <c r="Z852" s="2298"/>
      <c r="AA852" s="2298"/>
      <c r="AB852" s="2298"/>
      <c r="AC852" s="229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0">
        <v>303706</v>
      </c>
      <c r="BQ852" s="510">
        <v>350170</v>
      </c>
      <c r="BR852" s="510">
        <v>422400</v>
      </c>
      <c r="BS852" s="510">
        <v>540672</v>
      </c>
      <c r="BT852" s="510">
        <v>602342</v>
      </c>
      <c r="BU852" s="56"/>
      <c r="BV852" s="36" t="s">
        <v>742</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3">
        <f>SUM(W849:AC852)</f>
        <v>50969</v>
      </c>
      <c r="X853" s="2303"/>
      <c r="Y853" s="2303"/>
      <c r="Z853" s="2303"/>
      <c r="AA853" s="2303"/>
      <c r="AB853" s="2303"/>
      <c r="AC853" s="230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2">
        <v>230655</v>
      </c>
      <c r="BQ853" s="512">
        <v>265943</v>
      </c>
      <c r="BR853" s="512">
        <v>320800</v>
      </c>
      <c r="BS853" s="512">
        <v>410624</v>
      </c>
      <c r="BT853" s="512">
        <v>457461</v>
      </c>
      <c r="BU853" s="56"/>
      <c r="BV853" s="36" t="s">
        <v>743</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9">
        <f>SUM(AZ821:AZ849)</f>
        <v>7.5000000000000011E-2</v>
      </c>
      <c r="BA854" s="2299"/>
      <c r="BB854" s="21"/>
      <c r="BC854" s="21"/>
      <c r="BD854" s="21"/>
      <c r="BO854" s="36" t="s">
        <v>744</v>
      </c>
      <c r="BP854" s="510">
        <v>262291</v>
      </c>
      <c r="BQ854" s="510">
        <v>302419</v>
      </c>
      <c r="BR854" s="510">
        <v>364800</v>
      </c>
      <c r="BS854" s="510">
        <v>466944</v>
      </c>
      <c r="BT854" s="510">
        <v>520205</v>
      </c>
      <c r="BU854" s="56"/>
      <c r="BV854" s="36" t="s">
        <v>744</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1">
        <v>66329</v>
      </c>
      <c r="X855" s="2132"/>
      <c r="Y855" s="2132"/>
      <c r="Z855" s="2132"/>
      <c r="AA855" s="2132"/>
      <c r="AB855" s="2132"/>
      <c r="AC855" s="2133"/>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2">
        <v>262291</v>
      </c>
      <c r="BQ855" s="512">
        <v>302419</v>
      </c>
      <c r="BR855" s="512">
        <v>364800</v>
      </c>
      <c r="BS855" s="512">
        <v>466944</v>
      </c>
      <c r="BT855" s="512">
        <v>520205</v>
      </c>
      <c r="BU855" s="56"/>
      <c r="BV855" s="36" t="s">
        <v>745</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359</v>
      </c>
      <c r="D856" s="719"/>
      <c r="E856" s="719"/>
      <c r="F856" s="719"/>
      <c r="G856" s="719"/>
      <c r="H856" s="719"/>
      <c r="I856" s="719"/>
      <c r="J856" s="185" t="s">
        <v>2022</v>
      </c>
      <c r="K856" s="77"/>
      <c r="L856" s="77"/>
      <c r="M856" s="77"/>
      <c r="N856" s="77"/>
      <c r="O856" s="77"/>
      <c r="P856" s="77"/>
      <c r="Q856" s="77"/>
      <c r="R856" s="77"/>
      <c r="S856" s="77"/>
      <c r="T856" s="2316">
        <v>0.5</v>
      </c>
      <c r="U856" s="2189"/>
      <c r="V856" s="2317"/>
      <c r="W856" s="1493"/>
      <c r="X856" s="1494"/>
      <c r="Y856" s="1494"/>
      <c r="Z856" s="1494"/>
      <c r="AA856" s="1494"/>
      <c r="AB856" s="1494"/>
      <c r="AC856" s="1495"/>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0">
        <v>299104</v>
      </c>
      <c r="BQ856" s="510">
        <v>344864</v>
      </c>
      <c r="BR856" s="510">
        <v>416000</v>
      </c>
      <c r="BS856" s="510">
        <v>532480</v>
      </c>
      <c r="BT856" s="510">
        <v>593216</v>
      </c>
      <c r="BU856" s="56"/>
      <c r="BV856" s="36" t="s">
        <v>746</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1">
        <v>32795</v>
      </c>
      <c r="X857" s="2132"/>
      <c r="Y857" s="2132"/>
      <c r="Z857" s="2132"/>
      <c r="AA857" s="2132"/>
      <c r="AB857" s="2132"/>
      <c r="AC857" s="2133"/>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19" customFormat="1" ht="12.75" customHeight="1">
      <c r="C858" s="50"/>
      <c r="J858" s="185" t="s">
        <v>2023</v>
      </c>
      <c r="K858" s="77"/>
      <c r="L858" s="77"/>
      <c r="M858" s="77"/>
      <c r="N858" s="77"/>
      <c r="O858" s="77"/>
      <c r="P858" s="77"/>
      <c r="Q858" s="77"/>
      <c r="R858" s="77"/>
      <c r="S858" s="77"/>
      <c r="T858" s="2316">
        <v>1</v>
      </c>
      <c r="U858" s="2189"/>
      <c r="V858" s="2317"/>
      <c r="W858" s="1493"/>
      <c r="X858" s="1494"/>
      <c r="Y858" s="1494"/>
      <c r="Z858" s="1494"/>
      <c r="AA858" s="1494"/>
      <c r="AB858" s="1494"/>
      <c r="AC858" s="1495"/>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6" t="s">
        <v>2602</v>
      </c>
      <c r="N859" s="2300"/>
      <c r="O859" s="2300"/>
      <c r="P859" s="2300"/>
      <c r="Q859" s="2300"/>
      <c r="R859" s="2300"/>
      <c r="S859" s="2300"/>
      <c r="T859" s="2300"/>
      <c r="U859" s="2300"/>
      <c r="V859" s="2301"/>
      <c r="W859" s="2131">
        <f>50244-8115</f>
        <v>42129</v>
      </c>
      <c r="X859" s="2132"/>
      <c r="Y859" s="2132"/>
      <c r="Z859" s="2132"/>
      <c r="AA859" s="2132"/>
      <c r="AB859" s="2132"/>
      <c r="AC859" s="2133"/>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94">
        <f>SUM(W855:AC859)</f>
        <v>141253</v>
      </c>
      <c r="X860" s="2395"/>
      <c r="Y860" s="2395"/>
      <c r="Z860" s="2395"/>
      <c r="AA860" s="2395"/>
      <c r="AB860" s="2395"/>
      <c r="AC860" s="2396"/>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1">
        <v>45687</v>
      </c>
      <c r="X861" s="2132"/>
      <c r="Y861" s="2132"/>
      <c r="Z861" s="2132"/>
      <c r="AA861" s="2132"/>
      <c r="AB861" s="2132"/>
      <c r="AC861" s="213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6">
        <v>1530</v>
      </c>
      <c r="X863" s="2126"/>
      <c r="Y863" s="2126"/>
      <c r="Z863" s="2126"/>
      <c r="AA863" s="2126"/>
      <c r="AB863" s="2126"/>
      <c r="AC863" s="212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6">
        <f>19344+46416-7663</f>
        <v>58097</v>
      </c>
      <c r="X864" s="2126"/>
      <c r="Y864" s="2126"/>
      <c r="Z864" s="2126"/>
      <c r="AA864" s="2126"/>
      <c r="AB864" s="2126"/>
      <c r="AC864" s="212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6">
        <v>35335</v>
      </c>
      <c r="X865" s="2126"/>
      <c r="Y865" s="2126"/>
      <c r="Z865" s="2126"/>
      <c r="AA865" s="2126"/>
      <c r="AB865" s="2126"/>
      <c r="AC865" s="212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6">
        <v>2837</v>
      </c>
      <c r="X866" s="2126"/>
      <c r="Y866" s="2126"/>
      <c r="Z866" s="2126"/>
      <c r="AA866" s="2126"/>
      <c r="AB866" s="2126"/>
      <c r="AC866" s="2126"/>
      <c r="AZ866" s="61"/>
      <c r="BA866" s="61"/>
      <c r="BB866" s="61"/>
      <c r="BC866" s="61"/>
      <c r="BD866" s="61"/>
      <c r="BE866" s="61"/>
      <c r="BF866" s="61"/>
      <c r="BG866" s="61"/>
      <c r="BH866" s="61"/>
      <c r="BI866" s="61"/>
      <c r="BJ866" s="61"/>
      <c r="BK866" s="61"/>
      <c r="BL866" s="61"/>
      <c r="BM866" s="61"/>
      <c r="BN866" s="61"/>
      <c r="BO866" s="36" t="s">
        <v>337</v>
      </c>
      <c r="BP866" s="510">
        <v>278397</v>
      </c>
      <c r="BQ866" s="510">
        <v>320989</v>
      </c>
      <c r="BR866" s="510">
        <v>387200</v>
      </c>
      <c r="BS866" s="510">
        <v>495616</v>
      </c>
      <c r="BT866" s="510">
        <v>552147</v>
      </c>
      <c r="BU866" s="56"/>
      <c r="BV866" s="36" t="s">
        <v>337</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6">
        <v>14716</v>
      </c>
      <c r="X867" s="2126"/>
      <c r="Y867" s="2126"/>
      <c r="Z867" s="2126"/>
      <c r="AA867" s="2126"/>
      <c r="AB867" s="2126"/>
      <c r="AC867" s="212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6"/>
      <c r="X868" s="2126"/>
      <c r="Y868" s="2126"/>
      <c r="Z868" s="2126"/>
      <c r="AA868" s="2126"/>
      <c r="AB868" s="2126"/>
      <c r="AC868" s="212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6" t="s">
        <v>2603</v>
      </c>
      <c r="N869" s="2300"/>
      <c r="O869" s="2300"/>
      <c r="P869" s="2300"/>
      <c r="Q869" s="2300"/>
      <c r="R869" s="2300"/>
      <c r="S869" s="2300"/>
      <c r="T869" s="2300"/>
      <c r="U869" s="2300"/>
      <c r="V869" s="2301"/>
      <c r="W869" s="2126">
        <v>6049</v>
      </c>
      <c r="X869" s="2126"/>
      <c r="Y869" s="2126"/>
      <c r="Z869" s="2126"/>
      <c r="AA869" s="2126"/>
      <c r="AB869" s="2126"/>
      <c r="AC869" s="2126"/>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7">
        <f>SUM(W863:AC869)</f>
        <v>118564</v>
      </c>
      <c r="X870" s="2127"/>
      <c r="Y870" s="2127"/>
      <c r="Z870" s="2127"/>
      <c r="AA870" s="2127"/>
      <c r="AB870" s="2127"/>
      <c r="AC870" s="212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1467</v>
      </c>
      <c r="J872" s="76" t="s">
        <v>175</v>
      </c>
      <c r="K872" s="77"/>
      <c r="L872" s="77"/>
      <c r="M872" s="2256" t="s">
        <v>2601</v>
      </c>
      <c r="N872" s="2300"/>
      <c r="O872" s="2300"/>
      <c r="P872" s="2300"/>
      <c r="Q872" s="2300"/>
      <c r="R872" s="2300"/>
      <c r="S872" s="2300"/>
      <c r="T872" s="2300"/>
      <c r="U872" s="2300"/>
      <c r="V872" s="2301"/>
      <c r="W872" s="2042">
        <v>895</v>
      </c>
      <c r="X872" s="2043"/>
      <c r="Y872" s="2043"/>
      <c r="Z872" s="2043"/>
      <c r="AA872" s="2043"/>
      <c r="AB872" s="2043"/>
      <c r="AC872" s="2044"/>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1468</v>
      </c>
      <c r="J873" s="76" t="s">
        <v>175</v>
      </c>
      <c r="K873" s="77"/>
      <c r="L873" s="77"/>
      <c r="M873" s="2256" t="s">
        <v>910</v>
      </c>
      <c r="N873" s="2300"/>
      <c r="O873" s="2300"/>
      <c r="P873" s="2300"/>
      <c r="Q873" s="2300"/>
      <c r="R873" s="2300"/>
      <c r="S873" s="2300"/>
      <c r="T873" s="2300"/>
      <c r="U873" s="2300"/>
      <c r="V873" s="2301"/>
      <c r="W873" s="2042"/>
      <c r="X873" s="2043"/>
      <c r="Y873" s="2043"/>
      <c r="Z873" s="2043"/>
      <c r="AA873" s="2043"/>
      <c r="AB873" s="2043"/>
      <c r="AC873" s="2044"/>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6" t="s">
        <v>2604</v>
      </c>
      <c r="N874" s="2300"/>
      <c r="O874" s="2300"/>
      <c r="P874" s="2300"/>
      <c r="Q874" s="2300"/>
      <c r="R874" s="2300"/>
      <c r="S874" s="2300"/>
      <c r="T874" s="2300"/>
      <c r="U874" s="2300"/>
      <c r="V874" s="2301"/>
      <c r="W874" s="2042">
        <v>1578</v>
      </c>
      <c r="X874" s="2043"/>
      <c r="Y874" s="2043"/>
      <c r="Z874" s="2043"/>
      <c r="AA874" s="2043"/>
      <c r="AB874" s="2043"/>
      <c r="AC874" s="204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0" t="s">
        <v>345</v>
      </c>
      <c r="N875" s="2300"/>
      <c r="O875" s="2300"/>
      <c r="P875" s="2300"/>
      <c r="Q875" s="2300"/>
      <c r="R875" s="2300"/>
      <c r="S875" s="2300"/>
      <c r="T875" s="2300"/>
      <c r="U875" s="2300"/>
      <c r="V875" s="2301"/>
      <c r="W875" s="2042"/>
      <c r="X875" s="2043"/>
      <c r="Y875" s="2043"/>
      <c r="Z875" s="2043"/>
      <c r="AA875" s="2043"/>
      <c r="AB875" s="2043"/>
      <c r="AC875" s="204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0" t="s">
        <v>345</v>
      </c>
      <c r="N876" s="2300"/>
      <c r="O876" s="2300"/>
      <c r="P876" s="2300"/>
      <c r="Q876" s="2300"/>
      <c r="R876" s="2300"/>
      <c r="S876" s="2300"/>
      <c r="T876" s="2300"/>
      <c r="U876" s="2300"/>
      <c r="V876" s="2301"/>
      <c r="W876" s="2042"/>
      <c r="X876" s="2043"/>
      <c r="Y876" s="2043"/>
      <c r="Z876" s="2043"/>
      <c r="AA876" s="2043"/>
      <c r="AB876" s="2043"/>
      <c r="AC876" s="204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8">
        <f>SUM(W872:AC876)</f>
        <v>2473</v>
      </c>
      <c r="X877" s="2129"/>
      <c r="Y877" s="2129"/>
      <c r="Z877" s="2129"/>
      <c r="AA877" s="2129"/>
      <c r="AB877" s="2129"/>
      <c r="AC877" s="213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129">
        <f>W845+W853+W860+W861+W870+W877+W847</f>
        <v>463800</v>
      </c>
      <c r="AD881" s="2129"/>
      <c r="AE881" s="2129"/>
      <c r="AF881" s="2129"/>
      <c r="AG881" s="2129"/>
      <c r="AH881" s="213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546</v>
      </c>
      <c r="AC882" s="2314">
        <f>O796+O776+G753</f>
        <v>76</v>
      </c>
      <c r="AD882" s="2314"/>
      <c r="AE882" s="2314"/>
      <c r="AF882" s="2314"/>
      <c r="AG882" s="2314"/>
      <c r="AH882" s="231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441" t="s">
        <v>33</v>
      </c>
      <c r="F883" s="2441"/>
      <c r="G883" s="2441"/>
      <c r="H883" s="2441"/>
      <c r="I883" s="2441"/>
      <c r="J883" s="2441"/>
      <c r="K883" s="2441"/>
      <c r="L883" s="2441"/>
      <c r="M883" s="2441"/>
      <c r="N883" s="2441"/>
      <c r="O883" s="2441"/>
      <c r="P883" s="2441"/>
      <c r="Q883" s="2441"/>
      <c r="R883" s="2441"/>
      <c r="S883" s="2441"/>
      <c r="T883" s="2441"/>
      <c r="U883" s="2441"/>
      <c r="V883" s="2441"/>
      <c r="W883" s="2441"/>
      <c r="X883" s="2441"/>
      <c r="Y883" s="2441"/>
      <c r="Z883" s="2441"/>
      <c r="AA883" s="2441"/>
      <c r="AB883" s="2442"/>
      <c r="AC883" s="2127">
        <f>IF(ISERROR((ROUNDDOWN(AC881/AC882,0))),0,(ROUNDDOWN(AC881/AC882,0)))</f>
        <v>6102</v>
      </c>
      <c r="AD883" s="2127"/>
      <c r="AE883" s="2127"/>
      <c r="AF883" s="2127"/>
      <c r="AG883" s="2127"/>
      <c r="AH883" s="212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823</v>
      </c>
      <c r="AC884" s="2318"/>
      <c r="AD884" s="2319"/>
      <c r="AE884" s="2319"/>
      <c r="AF884" s="2319"/>
      <c r="AG884" s="2319"/>
      <c r="AH884" s="231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1356</v>
      </c>
      <c r="AC885" s="2044"/>
      <c r="AD885" s="2126"/>
      <c r="AE885" s="2126"/>
      <c r="AF885" s="2126"/>
      <c r="AG885" s="2126"/>
      <c r="AH885" s="212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545</v>
      </c>
      <c r="AC886" s="2043">
        <v>34366</v>
      </c>
      <c r="AD886" s="2043"/>
      <c r="AE886" s="2043"/>
      <c r="AF886" s="2043"/>
      <c r="AG886" s="2043"/>
      <c r="AH886" s="204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43">
        <f>+[9]EVERYTHING!$AE$53</f>
        <v>38000</v>
      </c>
      <c r="AD887" s="2043"/>
      <c r="AE887" s="2043"/>
      <c r="AF887" s="2043"/>
      <c r="AG887" s="2043"/>
      <c r="AH887" s="204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2169</v>
      </c>
      <c r="AC888" s="2043">
        <f>+[9]EVERYTHING!$AE$45+[9]EVERYTHING!$AE$47+[9]EVERYTHING!$AE$52</f>
        <v>84786.4516</v>
      </c>
      <c r="AD888" s="2043"/>
      <c r="AE888" s="2043"/>
      <c r="AF888" s="2043"/>
      <c r="AG888" s="2043"/>
      <c r="AH888" s="204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43">
        <v>7059</v>
      </c>
      <c r="AD889" s="2043"/>
      <c r="AE889" s="2043"/>
      <c r="AF889" s="2043"/>
      <c r="AG889" s="2043"/>
      <c r="AH889" s="204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2024</v>
      </c>
      <c r="AC890" s="2043"/>
      <c r="AD890" s="2043"/>
      <c r="AE890" s="2043"/>
      <c r="AF890" s="2043"/>
      <c r="AG890" s="2043"/>
      <c r="AH890" s="204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0" t="s">
        <v>1036</v>
      </c>
      <c r="D891" s="2121"/>
      <c r="E891" s="2121"/>
      <c r="F891" s="2121"/>
      <c r="G891" s="2121"/>
      <c r="H891" s="2121"/>
      <c r="I891" s="2121"/>
      <c r="J891" s="2121"/>
      <c r="K891" s="2121"/>
      <c r="L891" s="2121"/>
      <c r="M891" s="2121"/>
      <c r="N891" s="2121"/>
      <c r="O891" s="2121"/>
      <c r="P891" s="2121"/>
      <c r="Q891" s="2121"/>
      <c r="R891" s="2121"/>
      <c r="S891" s="2121"/>
      <c r="T891" s="2121"/>
      <c r="U891" s="2121"/>
      <c r="V891" s="2121"/>
      <c r="W891" s="2121"/>
      <c r="X891" s="2121"/>
      <c r="Y891" s="2121"/>
      <c r="Z891" s="2121"/>
      <c r="AA891" s="2121"/>
      <c r="AB891" s="2122"/>
      <c r="AC891" s="2126"/>
      <c r="AD891" s="2126"/>
      <c r="AE891" s="2126"/>
      <c r="AF891" s="2126"/>
      <c r="AG891" s="2126"/>
      <c r="AH891" s="212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120" t="s">
        <v>1036</v>
      </c>
      <c r="D892" s="2121"/>
      <c r="E892" s="2121"/>
      <c r="F892" s="2121"/>
      <c r="G892" s="2121"/>
      <c r="H892" s="2121"/>
      <c r="I892" s="2121"/>
      <c r="J892" s="2121"/>
      <c r="K892" s="2121"/>
      <c r="L892" s="2121"/>
      <c r="M892" s="2121"/>
      <c r="N892" s="2121"/>
      <c r="O892" s="2121"/>
      <c r="P892" s="2121"/>
      <c r="Q892" s="2121"/>
      <c r="R892" s="2121"/>
      <c r="S892" s="2121"/>
      <c r="T892" s="2121"/>
      <c r="U892" s="2121"/>
      <c r="V892" s="2121"/>
      <c r="W892" s="2121"/>
      <c r="X892" s="2121"/>
      <c r="Y892" s="2121"/>
      <c r="Z892" s="2121"/>
      <c r="AA892" s="2121"/>
      <c r="AB892" s="2122"/>
      <c r="AC892" s="2126"/>
      <c r="AD892" s="2126"/>
      <c r="AE892" s="2126"/>
      <c r="AF892" s="2126"/>
      <c r="AG892" s="2126"/>
      <c r="AH892" s="212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6"/>
      <c r="AH895" s="286"/>
      <c r="AI895" s="286"/>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2"/>
      <c r="AA896" s="2043"/>
      <c r="AB896" s="2043"/>
      <c r="AC896" s="2043"/>
      <c r="AD896" s="2043"/>
      <c r="AE896" s="2044"/>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2"/>
      <c r="AA897" s="2043"/>
      <c r="AB897" s="2043"/>
      <c r="AC897" s="2043"/>
      <c r="AD897" s="2043"/>
      <c r="AE897" s="204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2"/>
      <c r="AA898" s="2043"/>
      <c r="AB898" s="2043"/>
      <c r="AC898" s="2043"/>
      <c r="AD898" s="2043"/>
      <c r="AE898" s="204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7" t="s">
        <v>248</v>
      </c>
      <c r="Z899" s="2128">
        <f>Z896-(Z897+Z898)</f>
        <v>0</v>
      </c>
      <c r="AA899" s="2129"/>
      <c r="AB899" s="2129"/>
      <c r="AC899" s="2129"/>
      <c r="AD899" s="2129"/>
      <c r="AE899" s="2130"/>
      <c r="AZ899" s="61"/>
      <c r="BA899" s="25"/>
      <c r="BB899" s="127"/>
      <c r="BC899" s="127"/>
      <c r="BD899" s="1287"/>
      <c r="BE899" s="1287"/>
      <c r="BF899" s="1287"/>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5"/>
      <c r="D900" s="19"/>
      <c r="E900" s="286"/>
      <c r="F900" s="286"/>
      <c r="G900" s="286"/>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6"/>
      <c r="AZ900" s="61"/>
      <c r="BA900" s="25"/>
      <c r="BB900" s="127"/>
      <c r="BC900" s="127"/>
      <c r="BD900" s="1287"/>
      <c r="BE900" s="1287"/>
      <c r="BF900" s="1287"/>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252</v>
      </c>
      <c r="D901" s="240"/>
      <c r="E901" s="286"/>
      <c r="F901" s="286"/>
      <c r="G901" s="286"/>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6"/>
      <c r="AZ901" s="61"/>
      <c r="BA901" s="25"/>
      <c r="BB901" s="127"/>
      <c r="BC901" s="1608"/>
      <c r="BD901" s="2305"/>
      <c r="BE901" s="2305"/>
      <c r="BF901" s="1287"/>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8" t="s">
        <v>253</v>
      </c>
      <c r="D902" s="240"/>
      <c r="E902" s="286"/>
      <c r="F902" s="286"/>
      <c r="G902" s="286"/>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6"/>
      <c r="AZ902" s="61"/>
      <c r="BA902" s="25"/>
      <c r="BB902" s="127"/>
      <c r="BC902" s="1608"/>
      <c r="BD902" s="2307"/>
      <c r="BE902" s="2307"/>
      <c r="BF902" s="1287"/>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8" t="s">
        <v>254</v>
      </c>
      <c r="D903" s="240"/>
      <c r="E903" s="286"/>
      <c r="F903" s="286"/>
      <c r="G903" s="286"/>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6"/>
      <c r="AZ903" s="61"/>
      <c r="BA903" s="25"/>
      <c r="BB903" s="127"/>
      <c r="BC903" s="1608"/>
      <c r="BD903" s="2306"/>
      <c r="BE903" s="2306"/>
      <c r="BF903" s="1287"/>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2" t="s">
        <v>1122</v>
      </c>
      <c r="D904" s="240"/>
      <c r="E904" s="286"/>
      <c r="F904" s="286"/>
      <c r="G904" s="286"/>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6"/>
      <c r="AZ904" s="61"/>
      <c r="BA904" s="25"/>
      <c r="BB904" s="127"/>
      <c r="BC904" s="1608"/>
      <c r="BD904" s="2306"/>
      <c r="BE904" s="2306"/>
      <c r="BF904" s="1287"/>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0"/>
      <c r="E905" s="282"/>
      <c r="F905" s="282"/>
      <c r="G905" s="282"/>
      <c r="H905" s="282"/>
      <c r="I905" s="282"/>
      <c r="J905" s="282"/>
      <c r="K905" s="282"/>
      <c r="L905" s="282"/>
      <c r="M905" s="282"/>
      <c r="N905" s="282"/>
      <c r="O905" s="282"/>
      <c r="P905" s="282"/>
      <c r="Q905" s="282"/>
      <c r="R905" s="282"/>
      <c r="S905" s="282"/>
      <c r="T905" s="282"/>
      <c r="U905" s="282"/>
      <c r="V905" s="282"/>
      <c r="W905" s="282"/>
      <c r="X905" s="282"/>
      <c r="Y905" s="282"/>
      <c r="Z905" s="282"/>
      <c r="AA905" s="282"/>
      <c r="AB905" s="282"/>
      <c r="AC905" s="282"/>
      <c r="AD905" s="282"/>
      <c r="AE905" s="282"/>
      <c r="AF905" s="282"/>
      <c r="AG905" s="282"/>
      <c r="AH905" s="282"/>
      <c r="AI905" s="282"/>
      <c r="AJ905" s="39"/>
      <c r="AK905" s="39"/>
      <c r="AL905" s="39"/>
      <c r="AZ905" s="61"/>
      <c r="BA905" s="25"/>
      <c r="BB905" s="127"/>
      <c r="BC905" s="1608"/>
      <c r="BD905" s="2306"/>
      <c r="BE905" s="2306"/>
      <c r="BF905" s="1287"/>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05"/>
      <c r="BE906" s="2306"/>
      <c r="BF906" s="1287"/>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075" t="s">
        <v>101</v>
      </c>
      <c r="B907" s="2075"/>
      <c r="C907" s="2075"/>
      <c r="D907" s="2075"/>
      <c r="E907" s="2075"/>
      <c r="F907" s="2075"/>
      <c r="G907" s="2075"/>
      <c r="H907" s="2075"/>
      <c r="I907" s="2075"/>
      <c r="J907" s="2075"/>
      <c r="K907" s="2075"/>
      <c r="L907" s="2075"/>
      <c r="M907" s="2075"/>
      <c r="N907" s="2075"/>
      <c r="O907" s="2075"/>
      <c r="P907" s="2075"/>
      <c r="Q907" s="2075"/>
      <c r="R907" s="2075"/>
      <c r="S907" s="2075"/>
      <c r="T907" s="2075"/>
      <c r="U907" s="2075"/>
      <c r="V907" s="2075"/>
      <c r="W907" s="2075"/>
      <c r="X907" s="2075"/>
      <c r="Y907" s="2075"/>
      <c r="Z907" s="2075"/>
      <c r="AA907" s="2075"/>
      <c r="AB907" s="2075"/>
      <c r="AC907" s="2075"/>
      <c r="AD907" s="2075"/>
      <c r="AE907" s="2075"/>
      <c r="AF907" s="2075"/>
      <c r="AG907" s="2075"/>
      <c r="AH907" s="2075"/>
      <c r="AI907" s="2075"/>
      <c r="AJ907" s="2075"/>
      <c r="AK907" s="2075"/>
      <c r="AL907" s="2075"/>
      <c r="AM907" s="144"/>
      <c r="AN907" s="144"/>
      <c r="AO907" s="144"/>
      <c r="AP907" s="144"/>
      <c r="AQ907" s="144"/>
      <c r="AR907" s="144"/>
      <c r="AS907" s="144"/>
      <c r="AT907" s="144"/>
      <c r="AU907" s="144"/>
      <c r="AV907" s="144"/>
      <c r="AW907" s="144"/>
      <c r="AX907" s="144"/>
      <c r="AY907" s="144"/>
      <c r="AZ907" s="61"/>
      <c r="BA907" s="25"/>
      <c r="BB907" s="127"/>
      <c r="BC907" s="1608"/>
      <c r="BD907" s="2304"/>
      <c r="BE907" s="2304"/>
      <c r="BF907" s="2304"/>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076"/>
      <c r="B908" s="2076"/>
      <c r="C908" s="2076"/>
      <c r="D908" s="2076"/>
      <c r="E908" s="2076"/>
      <c r="F908" s="2076"/>
      <c r="G908" s="2076"/>
      <c r="H908" s="2076"/>
      <c r="I908" s="2076"/>
      <c r="J908" s="2076"/>
      <c r="K908" s="2076"/>
      <c r="L908" s="2076"/>
      <c r="M908" s="2076"/>
      <c r="N908" s="2076"/>
      <c r="O908" s="2076"/>
      <c r="P908" s="2076"/>
      <c r="Q908" s="2076"/>
      <c r="R908" s="2076"/>
      <c r="S908" s="2076"/>
      <c r="T908" s="2076"/>
      <c r="U908" s="2076"/>
      <c r="V908" s="2076"/>
      <c r="W908" s="2076"/>
      <c r="X908" s="2076"/>
      <c r="Y908" s="2076"/>
      <c r="Z908" s="2076"/>
      <c r="AA908" s="2076"/>
      <c r="AB908" s="2076"/>
      <c r="AC908" s="2076"/>
      <c r="AD908" s="2076"/>
      <c r="AE908" s="2076"/>
      <c r="AF908" s="2076"/>
      <c r="AG908" s="2076"/>
      <c r="AH908" s="2076"/>
      <c r="AI908" s="2076"/>
      <c r="AJ908" s="2076"/>
      <c r="AK908" s="2076"/>
      <c r="AL908" s="2076"/>
      <c r="AM908" s="144"/>
      <c r="AN908" s="144"/>
      <c r="AO908" s="144"/>
      <c r="AP908" s="144"/>
      <c r="AQ908" s="144"/>
      <c r="AR908" s="144"/>
      <c r="AS908" s="144"/>
      <c r="AT908" s="144"/>
      <c r="AU908" s="144"/>
      <c r="AV908" s="144"/>
      <c r="AW908" s="144"/>
      <c r="AX908" s="144"/>
      <c r="AY908" s="144"/>
      <c r="AZ908" s="61"/>
      <c r="BA908" s="25"/>
      <c r="BB908" s="127"/>
      <c r="BC908" s="1608"/>
      <c r="BD908" s="2297"/>
      <c r="BE908" s="2297"/>
      <c r="BF908" s="2297"/>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306"/>
      <c r="BE909" s="2306"/>
      <c r="BF909" s="1287"/>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05"/>
      <c r="BE910" s="2306"/>
      <c r="BF910" s="1287"/>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1" t="s">
        <v>854</v>
      </c>
      <c r="G912" s="2342"/>
      <c r="H912" s="2342"/>
      <c r="I912" s="2342"/>
      <c r="J912" s="2342"/>
      <c r="K912" s="2342"/>
      <c r="L912" s="2342"/>
      <c r="M912" s="2342"/>
      <c r="N912" s="2342"/>
      <c r="O912" s="2342"/>
      <c r="P912" s="2342"/>
      <c r="Q912" s="2342"/>
      <c r="R912" s="2342"/>
      <c r="S912" s="2342"/>
      <c r="T912" s="2343"/>
      <c r="U912" s="2245" t="s">
        <v>32</v>
      </c>
      <c r="V912" s="2190"/>
      <c r="W912" s="2190"/>
      <c r="X912" s="2190"/>
      <c r="Y912" s="2190"/>
      <c r="Z912" s="2190"/>
      <c r="AA912" s="73"/>
      <c r="AB912" s="161"/>
      <c r="AC912" s="161"/>
      <c r="AD912" s="161"/>
      <c r="AE912" s="161"/>
      <c r="AF912" s="162"/>
      <c r="AZ912" s="61"/>
      <c r="BA912" s="1607"/>
      <c r="BB912" s="127"/>
      <c r="BC912" s="127"/>
      <c r="BD912" s="2305"/>
      <c r="BE912" s="2306"/>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246" t="s">
        <v>883</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21" t="s">
        <v>412</v>
      </c>
      <c r="AC914" s="2321"/>
      <c r="AD914" s="2321"/>
      <c r="AE914" s="2321"/>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1" t="s">
        <v>580</v>
      </c>
      <c r="V915" s="2048"/>
      <c r="W915" s="2048"/>
      <c r="X915" s="2048"/>
      <c r="Y915" s="2048"/>
      <c r="Z915" s="2049"/>
      <c r="AA915" s="2312">
        <f>+[9]EVERYTHING!$N$25</f>
        <v>29533375.267232947</v>
      </c>
      <c r="AB915" s="2029"/>
      <c r="AC915" s="2029"/>
      <c r="AD915" s="2029"/>
      <c r="AE915" s="2029"/>
      <c r="AF915" s="23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1" t="s">
        <v>580</v>
      </c>
      <c r="V916" s="2048"/>
      <c r="W916" s="2048"/>
      <c r="X916" s="2048"/>
      <c r="Y916" s="2048"/>
      <c r="Z916" s="2049"/>
      <c r="AA916" s="2312">
        <f>+[9]EVERYTHING!$N$26</f>
        <v>9900625.0195007175</v>
      </c>
      <c r="AB916" s="2029"/>
      <c r="AC916" s="2029"/>
      <c r="AD916" s="2029"/>
      <c r="AE916" s="2029"/>
      <c r="AF916" s="23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1" t="s">
        <v>628</v>
      </c>
      <c r="V917" s="2048"/>
      <c r="W917" s="2048"/>
      <c r="X917" s="2048"/>
      <c r="Y917" s="2048"/>
      <c r="Z917" s="2049"/>
      <c r="AA917" s="2312"/>
      <c r="AB917" s="2029"/>
      <c r="AC917" s="2029"/>
      <c r="AD917" s="2029"/>
      <c r="AE917" s="2029"/>
      <c r="AF917" s="23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1" t="s">
        <v>628</v>
      </c>
      <c r="V918" s="2048"/>
      <c r="W918" s="2048"/>
      <c r="X918" s="2048"/>
      <c r="Y918" s="2048"/>
      <c r="Z918" s="2049"/>
      <c r="AA918" s="2312"/>
      <c r="AB918" s="2029"/>
      <c r="AC918" s="2029"/>
      <c r="AD918" s="2029"/>
      <c r="AE918" s="2029"/>
      <c r="AF918" s="23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1" t="s">
        <v>628</v>
      </c>
      <c r="V919" s="2048"/>
      <c r="W919" s="2048"/>
      <c r="X919" s="2048"/>
      <c r="Y919" s="2048"/>
      <c r="Z919" s="2049"/>
      <c r="AA919" s="2312"/>
      <c r="AB919" s="2029"/>
      <c r="AC919" s="2029"/>
      <c r="AD919" s="2029"/>
      <c r="AE919" s="2029"/>
      <c r="AF919" s="23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1" t="s">
        <v>628</v>
      </c>
      <c r="V920" s="2048"/>
      <c r="W920" s="2048"/>
      <c r="X920" s="2048"/>
      <c r="Y920" s="2048"/>
      <c r="Z920" s="2049"/>
      <c r="AA920" s="2312"/>
      <c r="AB920" s="2029"/>
      <c r="AC920" s="2029"/>
      <c r="AD920" s="2029"/>
      <c r="AE920" s="2029"/>
      <c r="AF920" s="23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1" t="s">
        <v>628</v>
      </c>
      <c r="V921" s="2048"/>
      <c r="W921" s="2048"/>
      <c r="X921" s="2048"/>
      <c r="Y921" s="2048"/>
      <c r="Z921" s="2049"/>
      <c r="AA921" s="2312"/>
      <c r="AB921" s="2029"/>
      <c r="AC921" s="2029"/>
      <c r="AD921" s="2029"/>
      <c r="AE921" s="2029"/>
      <c r="AF921" s="23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1" t="s">
        <v>628</v>
      </c>
      <c r="V922" s="2048"/>
      <c r="W922" s="2048"/>
      <c r="X922" s="2048"/>
      <c r="Y922" s="2048"/>
      <c r="Z922" s="2049"/>
      <c r="AA922" s="2312"/>
      <c r="AB922" s="2029"/>
      <c r="AC922" s="2029"/>
      <c r="AD922" s="2029"/>
      <c r="AE922" s="2029"/>
      <c r="AF922" s="23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1" t="s">
        <v>628</v>
      </c>
      <c r="V923" s="2048"/>
      <c r="W923" s="2048"/>
      <c r="X923" s="2048"/>
      <c r="Y923" s="2048"/>
      <c r="Z923" s="2049"/>
      <c r="AA923" s="2312"/>
      <c r="AB923" s="2029"/>
      <c r="AC923" s="2029"/>
      <c r="AD923" s="2029"/>
      <c r="AE923" s="2029"/>
      <c r="AF923" s="23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4" t="s">
        <v>715</v>
      </c>
      <c r="G924" s="77"/>
      <c r="H924" s="77"/>
      <c r="I924" s="77"/>
      <c r="J924" s="77"/>
      <c r="K924" s="77"/>
      <c r="L924" s="77"/>
      <c r="M924" s="77"/>
      <c r="N924" s="77"/>
      <c r="O924" s="77"/>
      <c r="P924" s="77"/>
      <c r="Q924" s="77"/>
      <c r="R924" s="77"/>
      <c r="S924" s="77"/>
      <c r="T924" s="78"/>
      <c r="U924" s="2311" t="s">
        <v>628</v>
      </c>
      <c r="V924" s="2048"/>
      <c r="W924" s="2048"/>
      <c r="X924" s="2048"/>
      <c r="Y924" s="2048"/>
      <c r="Z924" s="2049"/>
      <c r="AA924" s="2312"/>
      <c r="AB924" s="2029"/>
      <c r="AC924" s="2029"/>
      <c r="AD924" s="2029"/>
      <c r="AE924" s="2029"/>
      <c r="AF924" s="23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311" t="s">
        <v>628</v>
      </c>
      <c r="V925" s="2048"/>
      <c r="W925" s="2048"/>
      <c r="X925" s="2048"/>
      <c r="Y925" s="2048"/>
      <c r="Z925" s="2049"/>
      <c r="AA925" s="2312"/>
      <c r="AB925" s="2029"/>
      <c r="AC925" s="2029"/>
      <c r="AD925" s="2029"/>
      <c r="AE925" s="2029"/>
      <c r="AF925" s="23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1" t="s">
        <v>628</v>
      </c>
      <c r="V926" s="2048"/>
      <c r="W926" s="2048"/>
      <c r="X926" s="2048"/>
      <c r="Y926" s="2048"/>
      <c r="Z926" s="2049"/>
      <c r="AA926" s="2312"/>
      <c r="AB926" s="2029"/>
      <c r="AC926" s="2029"/>
      <c r="AD926" s="2029"/>
      <c r="AE926" s="2029"/>
      <c r="AF926" s="23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6"/>
      <c r="U927" s="2311" t="s">
        <v>628</v>
      </c>
      <c r="V927" s="2048"/>
      <c r="W927" s="2048"/>
      <c r="X927" s="2048"/>
      <c r="Y927" s="2048"/>
      <c r="Z927" s="2049"/>
      <c r="AA927" s="2312"/>
      <c r="AB927" s="2029"/>
      <c r="AC927" s="2029"/>
      <c r="AD927" s="2029"/>
      <c r="AE927" s="2029"/>
      <c r="AF927" s="23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6" t="s">
        <v>1500</v>
      </c>
      <c r="G928" s="148"/>
      <c r="H928" s="148"/>
      <c r="I928" s="148"/>
      <c r="J928" s="148"/>
      <c r="K928" s="148"/>
      <c r="L928" s="148"/>
      <c r="M928" s="148"/>
      <c r="N928" s="148"/>
      <c r="O928" s="148"/>
      <c r="P928" s="148"/>
      <c r="Q928" s="148"/>
      <c r="R928" s="148"/>
      <c r="S928" s="148"/>
      <c r="T928" s="336"/>
      <c r="U928" s="2311" t="s">
        <v>628</v>
      </c>
      <c r="V928" s="2048"/>
      <c r="W928" s="2048"/>
      <c r="X928" s="2048"/>
      <c r="Y928" s="2048"/>
      <c r="Z928" s="2049"/>
      <c r="AA928" s="2312"/>
      <c r="AB928" s="2029"/>
      <c r="AC928" s="2029"/>
      <c r="AD928" s="2029"/>
      <c r="AE928" s="2029"/>
      <c r="AF928" s="23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6" t="s">
        <v>1501</v>
      </c>
      <c r="G929" s="77"/>
      <c r="H929" s="77"/>
      <c r="I929" s="77"/>
      <c r="J929" s="77"/>
      <c r="K929" s="77"/>
      <c r="L929" s="77"/>
      <c r="M929" s="77"/>
      <c r="N929" s="77"/>
      <c r="O929" s="77"/>
      <c r="P929" s="148"/>
      <c r="Q929" s="148"/>
      <c r="R929" s="148"/>
      <c r="S929" s="148"/>
      <c r="T929" s="336"/>
      <c r="U929" s="2311" t="s">
        <v>628</v>
      </c>
      <c r="V929" s="2048"/>
      <c r="W929" s="2048"/>
      <c r="X929" s="2048"/>
      <c r="Y929" s="2048"/>
      <c r="Z929" s="2049"/>
      <c r="AA929" s="2312"/>
      <c r="AB929" s="2029"/>
      <c r="AC929" s="2029"/>
      <c r="AD929" s="2029"/>
      <c r="AE929" s="2029"/>
      <c r="AF929" s="23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1" t="s">
        <v>708</v>
      </c>
      <c r="Q930" s="2048"/>
      <c r="R930" s="2048"/>
      <c r="S930" s="2048"/>
      <c r="T930" s="2049"/>
      <c r="U930" s="2311" t="s">
        <v>628</v>
      </c>
      <c r="V930" s="2048"/>
      <c r="W930" s="2048"/>
      <c r="X930" s="2048"/>
      <c r="Y930" s="2048"/>
      <c r="Z930" s="2049"/>
      <c r="AA930" s="2312"/>
      <c r="AB930" s="2029"/>
      <c r="AC930" s="2029"/>
      <c r="AD930" s="2029"/>
      <c r="AE930" s="2029"/>
      <c r="AF930" s="23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5" t="s">
        <v>2627</v>
      </c>
      <c r="J931" s="2336"/>
      <c r="K931" s="2336"/>
      <c r="L931" s="2336"/>
      <c r="M931" s="2336"/>
      <c r="N931" s="2336"/>
      <c r="O931" s="2336"/>
      <c r="P931" s="2336"/>
      <c r="Q931" s="2336"/>
      <c r="R931" s="2336"/>
      <c r="S931" s="2336"/>
      <c r="T931" s="2337"/>
      <c r="U931" s="2311" t="s">
        <v>580</v>
      </c>
      <c r="V931" s="2048"/>
      <c r="W931" s="2048"/>
      <c r="X931" s="2048"/>
      <c r="Y931" s="2048"/>
      <c r="Z931" s="2049"/>
      <c r="AA931" s="2312">
        <f>+[9]EVERYTHING!$N$12+[9]EVERYTHING!$N$17</f>
        <v>13806298</v>
      </c>
      <c r="AB931" s="2029"/>
      <c r="AC931" s="2029"/>
      <c r="AD931" s="2029"/>
      <c r="AE931" s="2029"/>
      <c r="AF931" s="23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5" t="s">
        <v>2625</v>
      </c>
      <c r="J932" s="2293"/>
      <c r="K932" s="2293"/>
      <c r="L932" s="2293"/>
      <c r="M932" s="2293"/>
      <c r="N932" s="2293"/>
      <c r="O932" s="2293"/>
      <c r="P932" s="2293"/>
      <c r="Q932" s="2293"/>
      <c r="R932" s="2293"/>
      <c r="S932" s="2293"/>
      <c r="T932" s="2294"/>
      <c r="U932" s="2311" t="s">
        <v>580</v>
      </c>
      <c r="V932" s="2048"/>
      <c r="W932" s="2048"/>
      <c r="X932" s="2048"/>
      <c r="Y932" s="2048"/>
      <c r="Z932" s="2049"/>
      <c r="AA932" s="2312">
        <f>+[9]EVERYTHING!$N$15</f>
        <v>4592006</v>
      </c>
      <c r="AB932" s="2029"/>
      <c r="AC932" s="2029"/>
      <c r="AD932" s="2029"/>
      <c r="AE932" s="2029"/>
      <c r="AF932" s="23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5" t="s">
        <v>2626</v>
      </c>
      <c r="J933" s="2293"/>
      <c r="K933" s="2293"/>
      <c r="L933" s="2293"/>
      <c r="M933" s="2293"/>
      <c r="N933" s="2293"/>
      <c r="O933" s="2293"/>
      <c r="P933" s="2293"/>
      <c r="Q933" s="2293"/>
      <c r="R933" s="2293"/>
      <c r="S933" s="2293"/>
      <c r="T933" s="2294"/>
      <c r="U933" s="2311" t="s">
        <v>580</v>
      </c>
      <c r="V933" s="2048"/>
      <c r="W933" s="2048"/>
      <c r="X933" s="2048"/>
      <c r="Y933" s="2048"/>
      <c r="Z933" s="2049"/>
      <c r="AA933" s="2312">
        <f>+[9]EVERYTHING!$N$13</f>
        <v>2500000</v>
      </c>
      <c r="AB933" s="2029"/>
      <c r="AC933" s="2029"/>
      <c r="AD933" s="2029"/>
      <c r="AE933" s="2029"/>
      <c r="AF933" s="23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2" t="s">
        <v>345</v>
      </c>
      <c r="J934" s="2293"/>
      <c r="K934" s="2293"/>
      <c r="L934" s="2293"/>
      <c r="M934" s="2293"/>
      <c r="N934" s="2293"/>
      <c r="O934" s="2293"/>
      <c r="P934" s="2293"/>
      <c r="Q934" s="2293"/>
      <c r="R934" s="2293"/>
      <c r="S934" s="2293"/>
      <c r="T934" s="2294"/>
      <c r="U934" s="2311" t="s">
        <v>628</v>
      </c>
      <c r="V934" s="2048"/>
      <c r="W934" s="2048"/>
      <c r="X934" s="2048"/>
      <c r="Y934" s="2048"/>
      <c r="Z934" s="2049"/>
      <c r="AA934" s="2312"/>
      <c r="AB934" s="2029"/>
      <c r="AC934" s="2029"/>
      <c r="AD934" s="2029"/>
      <c r="AE934" s="2029"/>
      <c r="AF934" s="23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8">
        <v>43630</v>
      </c>
      <c r="N939" s="2289"/>
      <c r="O939" s="2289"/>
      <c r="P939" s="2289"/>
      <c r="Q939" s="2289"/>
      <c r="R939" s="2289"/>
      <c r="S939" s="2290"/>
      <c r="U939" s="103" t="s">
        <v>11</v>
      </c>
      <c r="V939" s="77"/>
      <c r="W939" s="77"/>
      <c r="X939" s="77"/>
      <c r="Y939" s="77"/>
      <c r="Z939" s="77"/>
      <c r="AA939" s="77"/>
      <c r="AB939" s="77"/>
      <c r="AC939" s="77"/>
      <c r="AD939" s="78"/>
      <c r="AE939" s="2348"/>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t="s">
        <v>2567</v>
      </c>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26" t="s">
        <v>318</v>
      </c>
      <c r="K941" s="2327"/>
      <c r="L941" s="2327"/>
      <c r="M941" s="2327"/>
      <c r="N941" s="2327"/>
      <c r="O941" s="2327"/>
      <c r="P941" s="2327"/>
      <c r="Q941" s="2327"/>
      <c r="R941" s="2327"/>
      <c r="S941" s="2328"/>
      <c r="U941" s="103" t="s">
        <v>948</v>
      </c>
      <c r="V941" s="77"/>
      <c r="W941" s="77"/>
      <c r="AB941" s="2326" t="s">
        <v>318</v>
      </c>
      <c r="AC941" s="2327"/>
      <c r="AD941" s="2327"/>
      <c r="AE941" s="2327"/>
      <c r="AF941" s="2327"/>
      <c r="AG941" s="2327"/>
      <c r="AH941" s="2327"/>
      <c r="AI941" s="2327"/>
      <c r="AJ941" s="2327"/>
      <c r="AK941" s="232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8">
        <f>11/76</f>
        <v>0.14473684210526316</v>
      </c>
      <c r="N942" s="2309"/>
      <c r="O942" s="2309"/>
      <c r="P942" s="2309"/>
      <c r="Q942" s="2309"/>
      <c r="R942" s="2309"/>
      <c r="S942" s="2310"/>
      <c r="U942" s="103" t="s">
        <v>13</v>
      </c>
      <c r="V942" s="77"/>
      <c r="W942" s="77"/>
      <c r="X942" s="77"/>
      <c r="Y942" s="77"/>
      <c r="Z942" s="77"/>
      <c r="AA942" s="77"/>
      <c r="AB942" s="77"/>
      <c r="AC942" s="77"/>
      <c r="AD942" s="78"/>
      <c r="AE942" s="2364"/>
      <c r="AF942" s="2309"/>
      <c r="AG942" s="2309"/>
      <c r="AH942" s="2309"/>
      <c r="AI942" s="2309"/>
      <c r="AJ942" s="2309"/>
      <c r="AK942" s="231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2">
        <v>11</v>
      </c>
      <c r="N943" s="2353"/>
      <c r="O943" s="2353"/>
      <c r="P943" s="2353"/>
      <c r="Q943" s="2353"/>
      <c r="R943" s="2353"/>
      <c r="S943" s="2354"/>
      <c r="U943" s="103" t="s">
        <v>14</v>
      </c>
      <c r="V943" s="77"/>
      <c r="W943" s="77"/>
      <c r="X943" s="77"/>
      <c r="Y943" s="77"/>
      <c r="Z943" s="77"/>
      <c r="AA943" s="77"/>
      <c r="AB943" s="77"/>
      <c r="AC943" s="77"/>
      <c r="AD943" s="78"/>
      <c r="AE943" s="2352"/>
      <c r="AF943" s="2353"/>
      <c r="AG943" s="2353"/>
      <c r="AH943" s="2353"/>
      <c r="AI943" s="2353"/>
      <c r="AJ943" s="2353"/>
      <c r="AK943" s="235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2">
        <f>M945/20</f>
        <v>99270.6</v>
      </c>
      <c r="N944" s="2029"/>
      <c r="O944" s="2029"/>
      <c r="P944" s="2029"/>
      <c r="Q944" s="2029"/>
      <c r="R944" s="2029"/>
      <c r="S944" s="2313"/>
      <c r="U944" s="103" t="s">
        <v>15</v>
      </c>
      <c r="V944" s="77"/>
      <c r="W944" s="77"/>
      <c r="X944" s="77"/>
      <c r="Y944" s="77"/>
      <c r="Z944" s="77"/>
      <c r="AA944" s="77"/>
      <c r="AB944" s="77"/>
      <c r="AC944" s="77"/>
      <c r="AD944" s="78"/>
      <c r="AE944" s="2312"/>
      <c r="AF944" s="2029"/>
      <c r="AG944" s="2029"/>
      <c r="AH944" s="2029"/>
      <c r="AI944" s="2029"/>
      <c r="AJ944" s="2029"/>
      <c r="AK944" s="23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2">
        <f>+[9]EVERYTHING!$Q$17</f>
        <v>1985412</v>
      </c>
      <c r="N945" s="2029"/>
      <c r="O945" s="2029"/>
      <c r="P945" s="2029"/>
      <c r="Q945" s="2029"/>
      <c r="R945" s="2029"/>
      <c r="S945" s="2313"/>
      <c r="U945" s="103" t="s">
        <v>16</v>
      </c>
      <c r="V945" s="77"/>
      <c r="W945" s="77"/>
      <c r="X945" s="77"/>
      <c r="Y945" s="77"/>
      <c r="Z945" s="77"/>
      <c r="AA945" s="77"/>
      <c r="AB945" s="77"/>
      <c r="AC945" s="77"/>
      <c r="AD945" s="78"/>
      <c r="AE945" s="2312"/>
      <c r="AF945" s="2029"/>
      <c r="AG945" s="2029"/>
      <c r="AH945" s="2029"/>
      <c r="AI945" s="2029"/>
      <c r="AJ945" s="2029"/>
      <c r="AK945" s="23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61">
        <v>20</v>
      </c>
      <c r="N946" s="2362"/>
      <c r="O946" s="2362"/>
      <c r="P946" s="2362"/>
      <c r="Q946" s="2362"/>
      <c r="R946" s="2362"/>
      <c r="S946" s="2363"/>
      <c r="U946" s="103" t="s">
        <v>607</v>
      </c>
      <c r="V946" s="77"/>
      <c r="W946" s="77"/>
      <c r="X946" s="77"/>
      <c r="Y946" s="77"/>
      <c r="Z946" s="77"/>
      <c r="AA946" s="77"/>
      <c r="AB946" s="77"/>
      <c r="AC946" s="77"/>
      <c r="AD946" s="78"/>
      <c r="AE946" s="2361"/>
      <c r="AF946" s="2362"/>
      <c r="AG946" s="2362"/>
      <c r="AH946" s="2362"/>
      <c r="AI946" s="2362"/>
      <c r="AJ946" s="2362"/>
      <c r="AK946" s="236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38"/>
      <c r="N951" s="2339"/>
      <c r="O951" s="2339"/>
      <c r="P951" s="2339"/>
      <c r="Q951" s="2339"/>
      <c r="R951" s="2339"/>
      <c r="S951" s="2340"/>
      <c r="T951" s="103" t="s">
        <v>852</v>
      </c>
      <c r="U951" s="77"/>
      <c r="V951" s="77"/>
      <c r="W951" s="77"/>
      <c r="X951" s="77"/>
      <c r="Y951" s="77"/>
      <c r="Z951" s="78"/>
      <c r="AA951" s="2338"/>
      <c r="AB951" s="2339"/>
      <c r="AC951" s="2339"/>
      <c r="AD951" s="2339"/>
      <c r="AE951" s="2339"/>
      <c r="AF951" s="2339"/>
      <c r="AG951" s="234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38"/>
      <c r="N952" s="2339"/>
      <c r="O952" s="2339"/>
      <c r="P952" s="2339"/>
      <c r="Q952" s="2339"/>
      <c r="R952" s="2339"/>
      <c r="S952" s="2340"/>
      <c r="T952" s="103" t="s">
        <v>851</v>
      </c>
      <c r="U952" s="77"/>
      <c r="V952" s="77"/>
      <c r="W952" s="77"/>
      <c r="X952" s="77"/>
      <c r="Y952" s="77"/>
      <c r="Z952" s="78"/>
      <c r="AA952" s="2338"/>
      <c r="AB952" s="2339"/>
      <c r="AC952" s="2339"/>
      <c r="AD952" s="2339"/>
      <c r="AE952" s="2339"/>
      <c r="AF952" s="2339"/>
      <c r="AG952" s="234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8" t="s">
        <v>628</v>
      </c>
      <c r="N953" s="2359"/>
      <c r="O953" s="2359"/>
      <c r="P953" s="2359"/>
      <c r="Q953" s="2359"/>
      <c r="R953" s="2359"/>
      <c r="S953" s="2360"/>
      <c r="T953" s="76" t="s">
        <v>348</v>
      </c>
      <c r="U953" s="77"/>
      <c r="V953" s="77"/>
      <c r="W953" s="77"/>
      <c r="X953" s="77"/>
      <c r="Y953" s="77"/>
      <c r="Z953" s="78"/>
      <c r="AA953" s="2338"/>
      <c r="AB953" s="2339"/>
      <c r="AC953" s="2339"/>
      <c r="AD953" s="2339"/>
      <c r="AE953" s="2339"/>
      <c r="AF953" s="2339"/>
      <c r="AG953" s="234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38"/>
      <c r="N954" s="2339"/>
      <c r="O954" s="2339"/>
      <c r="P954" s="2339"/>
      <c r="Q954" s="2339"/>
      <c r="R954" s="2339"/>
      <c r="S954" s="2340"/>
      <c r="T954" s="76" t="s">
        <v>349</v>
      </c>
      <c r="U954" s="77"/>
      <c r="V954" s="77"/>
      <c r="W954" s="77"/>
      <c r="X954" s="77"/>
      <c r="Y954" s="77"/>
      <c r="Z954" s="78"/>
      <c r="AA954" s="2338"/>
      <c r="AB954" s="2339"/>
      <c r="AC954" s="2339"/>
      <c r="AD954" s="2339"/>
      <c r="AE954" s="2339"/>
      <c r="AF954" s="2339"/>
      <c r="AG954" s="234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38"/>
      <c r="N955" s="2339"/>
      <c r="O955" s="2339"/>
      <c r="P955" s="2339"/>
      <c r="Q955" s="2339"/>
      <c r="R955" s="2339"/>
      <c r="S955" s="2340"/>
      <c r="T955" s="76" t="s">
        <v>396</v>
      </c>
      <c r="U955" s="77"/>
      <c r="V955" s="77"/>
      <c r="W955" s="77"/>
      <c r="X955" s="77"/>
      <c r="Y955" s="77"/>
      <c r="Z955" s="78"/>
      <c r="AA955" s="2338"/>
      <c r="AB955" s="2339"/>
      <c r="AC955" s="2339"/>
      <c r="AD955" s="2339"/>
      <c r="AE955" s="2339"/>
      <c r="AF955" s="2339"/>
      <c r="AG955" s="234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1" t="s">
        <v>948</v>
      </c>
      <c r="G956" s="72"/>
      <c r="H956" s="72"/>
      <c r="I956" s="72"/>
      <c r="J956" s="72"/>
      <c r="K956" s="72"/>
      <c r="L956" s="94"/>
      <c r="M956" s="2355" t="s">
        <v>318</v>
      </c>
      <c r="N956" s="2356"/>
      <c r="O956" s="2356"/>
      <c r="P956" s="2356"/>
      <c r="Q956" s="2356"/>
      <c r="R956" s="2356"/>
      <c r="S956" s="2357"/>
      <c r="T956" s="2332"/>
      <c r="U956" s="2333"/>
      <c r="V956" s="2333"/>
      <c r="W956" s="2333"/>
      <c r="X956" s="2333"/>
      <c r="Y956" s="2333"/>
      <c r="Z956" s="2334"/>
      <c r="AA956" s="2338"/>
      <c r="AB956" s="2339"/>
      <c r="AC956" s="2339"/>
      <c r="AD956" s="2339"/>
      <c r="AE956" s="2339"/>
      <c r="AF956" s="2339"/>
      <c r="AG956" s="234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38"/>
      <c r="N957" s="2339"/>
      <c r="O957" s="2339"/>
      <c r="P957" s="2339"/>
      <c r="Q957" s="2339"/>
      <c r="R957" s="2339"/>
      <c r="S957" s="2340"/>
      <c r="T957" s="2332"/>
      <c r="U957" s="2333"/>
      <c r="V957" s="2333"/>
      <c r="W957" s="2333"/>
      <c r="X957" s="2333"/>
      <c r="Y957" s="2333"/>
      <c r="Z957" s="2334"/>
      <c r="AA957" s="2338"/>
      <c r="AB957" s="2339"/>
      <c r="AC957" s="2339"/>
      <c r="AD957" s="2339"/>
      <c r="AE957" s="2339"/>
      <c r="AF957" s="2339"/>
      <c r="AG957" s="234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2" t="s">
        <v>708</v>
      </c>
      <c r="P958" s="2103"/>
      <c r="Q958" s="139"/>
      <c r="R958" s="139"/>
      <c r="S958" s="140"/>
      <c r="T958" s="71" t="s">
        <v>175</v>
      </c>
      <c r="U958" s="72"/>
      <c r="V958" s="72"/>
      <c r="W958" s="2320" t="s">
        <v>345</v>
      </c>
      <c r="X958" s="2300"/>
      <c r="Y958" s="2300"/>
      <c r="Z958" s="2300"/>
      <c r="AA958" s="2300"/>
      <c r="AB958" s="2300"/>
      <c r="AC958" s="2300"/>
      <c r="AD958" s="2300"/>
      <c r="AE958" s="2300"/>
      <c r="AF958" s="2300"/>
      <c r="AG958" s="230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349" t="s">
        <v>34</v>
      </c>
      <c r="G959" s="2350"/>
      <c r="H959" s="2350"/>
      <c r="I959" s="2350"/>
      <c r="J959" s="2350"/>
      <c r="K959" s="2350"/>
      <c r="L959" s="2350"/>
      <c r="M959" s="2338"/>
      <c r="N959" s="2339"/>
      <c r="O959" s="2339"/>
      <c r="P959" s="2339"/>
      <c r="Q959" s="2339"/>
      <c r="R959" s="2339"/>
      <c r="S959" s="2340"/>
      <c r="T959" s="79"/>
      <c r="U959" s="80"/>
      <c r="V959" s="80"/>
      <c r="W959" s="80"/>
      <c r="X959" s="80"/>
      <c r="Y959" s="80"/>
      <c r="Z959" s="188" t="s">
        <v>139</v>
      </c>
      <c r="AA959" s="2329"/>
      <c r="AB959" s="2330"/>
      <c r="AC959" s="2330"/>
      <c r="AD959" s="2330"/>
      <c r="AE959" s="2330"/>
      <c r="AF959" s="2330"/>
      <c r="AG959" s="233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437" t="s">
        <v>583</v>
      </c>
      <c r="B963" s="2437"/>
      <c r="C963" s="2437"/>
      <c r="D963" s="2437"/>
      <c r="E963" s="2437"/>
      <c r="F963" s="2437"/>
      <c r="G963" s="2437"/>
      <c r="H963" s="2437"/>
      <c r="I963" s="2437"/>
      <c r="J963" s="2437"/>
      <c r="K963" s="2437"/>
      <c r="L963" s="2437"/>
      <c r="M963" s="2437"/>
      <c r="N963" s="2437"/>
      <c r="O963" s="2437"/>
      <c r="P963" s="2437"/>
      <c r="Q963" s="2437"/>
      <c r="R963" s="2437"/>
      <c r="S963" s="2437"/>
      <c r="T963" s="2437"/>
      <c r="U963" s="2437"/>
      <c r="V963" s="2437"/>
      <c r="W963" s="2437"/>
      <c r="X963" s="2437"/>
      <c r="Y963" s="2437"/>
      <c r="Z963" s="2437"/>
      <c r="AA963" s="2437"/>
      <c r="AB963" s="2437"/>
      <c r="AC963" s="2437"/>
      <c r="AD963" s="2437"/>
      <c r="AE963" s="2437"/>
      <c r="AF963" s="2437"/>
      <c r="AG963" s="2437"/>
      <c r="AH963" s="2437"/>
      <c r="AI963" s="2437"/>
      <c r="AJ963" s="2437"/>
      <c r="AK963" s="2437"/>
      <c r="AL963" s="2437"/>
      <c r="AM963" s="2437"/>
      <c r="AN963" s="2437"/>
      <c r="AO963" s="2437"/>
      <c r="AP963" s="2437"/>
      <c r="AQ963" s="2437"/>
      <c r="AR963" s="2437"/>
      <c r="AS963" s="243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437"/>
      <c r="B964" s="2437"/>
      <c r="C964" s="2437"/>
      <c r="D964" s="2437"/>
      <c r="E964" s="2437"/>
      <c r="F964" s="2437"/>
      <c r="G964" s="2437"/>
      <c r="H964" s="2437"/>
      <c r="I964" s="2437"/>
      <c r="J964" s="2437"/>
      <c r="K964" s="2437"/>
      <c r="L964" s="2437"/>
      <c r="M964" s="2437"/>
      <c r="N964" s="2437"/>
      <c r="O964" s="2437"/>
      <c r="P964" s="2437"/>
      <c r="Q964" s="2437"/>
      <c r="R964" s="2437"/>
      <c r="S964" s="2437"/>
      <c r="T964" s="2437"/>
      <c r="U964" s="2437"/>
      <c r="V964" s="2437"/>
      <c r="W964" s="2437"/>
      <c r="X964" s="2437"/>
      <c r="Y964" s="2437"/>
      <c r="Z964" s="2437"/>
      <c r="AA964" s="2437"/>
      <c r="AB964" s="2437"/>
      <c r="AC964" s="2437"/>
      <c r="AD964" s="2437"/>
      <c r="AE964" s="2437"/>
      <c r="AF964" s="2437"/>
      <c r="AG964" s="2437"/>
      <c r="AH964" s="2437"/>
      <c r="AI964" s="2437"/>
      <c r="AJ964" s="2437"/>
      <c r="AK964" s="2437"/>
      <c r="AL964" s="2437"/>
      <c r="AM964" s="2437"/>
      <c r="AN964" s="2437"/>
      <c r="AO964" s="2437"/>
      <c r="AP964" s="2437"/>
      <c r="AQ964" s="2437"/>
      <c r="AR964" s="2437"/>
      <c r="AS964" s="243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22"/>
      <c r="BH965" s="2322"/>
      <c r="BI965" s="2322"/>
      <c r="BJ965" s="2322"/>
      <c r="BK965" s="2322"/>
      <c r="BL965" s="2322"/>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3.15">
      <c r="A966" s="49" t="s">
        <v>330</v>
      </c>
      <c r="B966" s="25"/>
      <c r="C966" s="49" t="s">
        <v>652</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7"/>
      <c r="D968" s="2501" t="s">
        <v>675</v>
      </c>
      <c r="E968" s="2502"/>
      <c r="F968" s="2502"/>
      <c r="G968" s="2502"/>
      <c r="H968" s="2502"/>
      <c r="I968" s="2502"/>
      <c r="J968" s="2502"/>
      <c r="K968" s="2502"/>
      <c r="L968" s="2502"/>
      <c r="M968" s="2502"/>
      <c r="N968" s="2502"/>
      <c r="O968" s="2502"/>
      <c r="P968" s="2502"/>
      <c r="Q968" s="2503"/>
      <c r="R968" s="2501" t="s">
        <v>676</v>
      </c>
      <c r="S968" s="2502"/>
      <c r="T968" s="2502"/>
      <c r="U968" s="2502"/>
      <c r="V968" s="2502"/>
      <c r="W968" s="2502"/>
      <c r="X968" s="2502"/>
      <c r="Y968" s="2502"/>
      <c r="Z968" s="2502"/>
      <c r="AA968" s="2503"/>
      <c r="AB968" s="2501" t="s">
        <v>677</v>
      </c>
      <c r="AC968" s="2502"/>
      <c r="AD968" s="2502"/>
      <c r="AE968" s="2502"/>
      <c r="AF968" s="2502"/>
      <c r="AG968" s="2502"/>
      <c r="AH968" s="2502"/>
      <c r="AI968" s="2503"/>
      <c r="AJ968" s="2501" t="s">
        <v>678</v>
      </c>
      <c r="AK968" s="2502"/>
      <c r="AL968" s="2502"/>
      <c r="AM968" s="2502"/>
      <c r="AN968" s="2502"/>
      <c r="AO968" s="2502"/>
      <c r="AP968" s="2502"/>
      <c r="AQ968" s="2503"/>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8"/>
      <c r="D969" s="2383" t="s">
        <v>670</v>
      </c>
      <c r="E969" s="2384"/>
      <c r="F969" s="2384"/>
      <c r="G969" s="2384"/>
      <c r="H969" s="2384"/>
      <c r="I969" s="2384"/>
      <c r="J969" s="2384"/>
      <c r="K969" s="2384"/>
      <c r="L969" s="2384"/>
      <c r="M969" s="2384"/>
      <c r="N969" s="2384"/>
      <c r="O969" s="2384"/>
      <c r="P969" s="2384"/>
      <c r="Q969" s="2385"/>
      <c r="R969" s="2351">
        <f>IF(ISNA(IF($BN$799="4%",(INDEX($BP$809:$BT$866,MATCH($CB$799,$BO$809:$BO$866,0),MATCH(D969,$BP$808:$BT$808,0))),(INDEX($BW$809:$CA$866,MATCH($CB$799,$BV$809:$BV$866,0),MATCH(D969,$BW$808:$CA$808,0))))),0,IF($BN$799="4%",(INDEX($BP$809:$BT$866,MATCH($CB$799,$BO$809:$BO$866,0),MATCH(D969,$BP$808:$BT$808,0))),(INDEX($BW$809:$CA$866,MATCH($CB$799,$BV$809:$BV$866,0),MATCH(D969,$BW$808:$CA$808,0)))))</f>
        <v>365252</v>
      </c>
      <c r="S969" s="2351"/>
      <c r="T969" s="2351"/>
      <c r="U969" s="2351"/>
      <c r="V969" s="2351"/>
      <c r="W969" s="2351"/>
      <c r="X969" s="2351"/>
      <c r="Y969" s="2351"/>
      <c r="Z969" s="2351"/>
      <c r="AA969" s="2351"/>
      <c r="AB969" s="2547">
        <f>BN663</f>
        <v>0</v>
      </c>
      <c r="AC969" s="2548"/>
      <c r="AD969" s="2548"/>
      <c r="AE969" s="2548"/>
      <c r="AF969" s="2548"/>
      <c r="AG969" s="2548"/>
      <c r="AH969" s="2548"/>
      <c r="AI969" s="2549"/>
      <c r="AJ969" s="2390">
        <f>IF(ISERROR((R969*AB969)),0,(R969*AB969))</f>
        <v>0</v>
      </c>
      <c r="AK969" s="2391"/>
      <c r="AL969" s="2391"/>
      <c r="AM969" s="2391"/>
      <c r="AN969" s="2391"/>
      <c r="AO969" s="2391"/>
      <c r="AP969" s="2391"/>
      <c r="AQ969" s="2392"/>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9"/>
      <c r="D970" s="2383" t="s">
        <v>336</v>
      </c>
      <c r="E970" s="2384"/>
      <c r="F970" s="2384"/>
      <c r="G970" s="2384"/>
      <c r="H970" s="2384"/>
      <c r="I970" s="2384"/>
      <c r="J970" s="2384"/>
      <c r="K970" s="2384"/>
      <c r="L970" s="2384"/>
      <c r="M970" s="2384"/>
      <c r="N970" s="2384"/>
      <c r="O970" s="2384"/>
      <c r="P970" s="2384"/>
      <c r="Q970" s="2385"/>
      <c r="R970" s="2351">
        <f>IF(ISNA(IF($BN$799="4%",(INDEX($BP$809:$BT$866,MATCH($CB$799,$BO$809:$BO$866,0),MATCH(D970,$BP$808:$BT$808,0))),(INDEX($BW$809:$CA$866,MATCH($CB$799,$BV$809:$BV$866,0),MATCH(D970,$BW$808:$CA$808,0))))),0,IF($BN$799="4%",(INDEX($BP$809:$BT$866,MATCH($CB$799,$BO$809:$BO$866,0),MATCH(D970,$BP$808:$BT$808,0))),(INDEX($BW$809:$CA$866,MATCH($CB$799,$BV$809:$BV$866,0),MATCH(D970,$BW$808:$CA$808,0)))))</f>
        <v>421132</v>
      </c>
      <c r="S970" s="2351"/>
      <c r="T970" s="2351"/>
      <c r="U970" s="2351"/>
      <c r="V970" s="2351"/>
      <c r="W970" s="2351"/>
      <c r="X970" s="2351"/>
      <c r="Y970" s="2351"/>
      <c r="Z970" s="2351"/>
      <c r="AA970" s="2351"/>
      <c r="AB970" s="2547">
        <f>BS663</f>
        <v>65</v>
      </c>
      <c r="AC970" s="2548"/>
      <c r="AD970" s="2548"/>
      <c r="AE970" s="2548"/>
      <c r="AF970" s="2548"/>
      <c r="AG970" s="2548"/>
      <c r="AH970" s="2548"/>
      <c r="AI970" s="2549"/>
      <c r="AJ970" s="2390">
        <f>IF(ISERROR((R970*AB970)),0,(R970*AB970))</f>
        <v>27373580</v>
      </c>
      <c r="AK970" s="2391"/>
      <c r="AL970" s="2391"/>
      <c r="AM970" s="2391"/>
      <c r="AN970" s="2391"/>
      <c r="AO970" s="2391"/>
      <c r="AP970" s="2391"/>
      <c r="AQ970" s="2392"/>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383" t="s">
        <v>168</v>
      </c>
      <c r="E971" s="2384"/>
      <c r="F971" s="2384"/>
      <c r="G971" s="2384"/>
      <c r="H971" s="2384"/>
      <c r="I971" s="2384"/>
      <c r="J971" s="2384"/>
      <c r="K971" s="2384"/>
      <c r="L971" s="2384"/>
      <c r="M971" s="2384"/>
      <c r="N971" s="2384"/>
      <c r="O971" s="2384"/>
      <c r="P971" s="2384"/>
      <c r="Q971" s="2385"/>
      <c r="R971" s="2351">
        <f>IF(ISNA(IF($BN$799="4%",(INDEX($BP$809:$BT$866,MATCH($CB$799,$BO$809:$BO$866,0),MATCH(D971,$BP$808:$BT$808,0))),(INDEX($BW$809:$CA$866,MATCH($CB$799,$BV$809:$BV$866,0),MATCH(D971,$BW$808:$CA$808,0))))),0,IF($BN$799="4%",(INDEX($BP$809:$BT$866,MATCH($CB$799,$BO$809:$BO$866,0),MATCH(D971,$BP$808:$BT$808,0))),(INDEX($BW$809:$CA$866,MATCH($CB$799,$BV$809:$BV$866,0),MATCH(D971,$BW$808:$CA$808,0)))))</f>
        <v>508000</v>
      </c>
      <c r="S971" s="2351"/>
      <c r="T971" s="2351"/>
      <c r="U971" s="2351"/>
      <c r="V971" s="2351"/>
      <c r="W971" s="2351"/>
      <c r="X971" s="2351"/>
      <c r="Y971" s="2351"/>
      <c r="Z971" s="2351"/>
      <c r="AA971" s="2351"/>
      <c r="AB971" s="2547">
        <f>BX663</f>
        <v>11</v>
      </c>
      <c r="AC971" s="2548"/>
      <c r="AD971" s="2548"/>
      <c r="AE971" s="2548"/>
      <c r="AF971" s="2548"/>
      <c r="AG971" s="2548"/>
      <c r="AH971" s="2548"/>
      <c r="AI971" s="2549"/>
      <c r="AJ971" s="2390">
        <f>IF(ISERROR((R971*AB971)),0,(R971*AB971))</f>
        <v>5588000</v>
      </c>
      <c r="AK971" s="2391"/>
      <c r="AL971" s="2391"/>
      <c r="AM971" s="2391"/>
      <c r="AN971" s="2391"/>
      <c r="AO971" s="2391"/>
      <c r="AP971" s="2391"/>
      <c r="AQ971" s="2392"/>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9"/>
      <c r="D972" s="2383" t="s">
        <v>169</v>
      </c>
      <c r="E972" s="2384"/>
      <c r="F972" s="2384"/>
      <c r="G972" s="2384"/>
      <c r="H972" s="2384"/>
      <c r="I972" s="2384"/>
      <c r="J972" s="2384"/>
      <c r="K972" s="2384"/>
      <c r="L972" s="2384"/>
      <c r="M972" s="2384"/>
      <c r="N972" s="2384"/>
      <c r="O972" s="2384"/>
      <c r="P972" s="2384"/>
      <c r="Q972" s="2385"/>
      <c r="R972" s="2351">
        <f>IF(ISNA(IF($BN$799="4%",(INDEX($BP$809:$BT$866,MATCH($CB$799,$BO$809:$BO$866,0),MATCH(D972,$BP$808:$BT$808,0))),(INDEX($BW$809:$CA$866,MATCH($CB$799,$BV$809:$BV$866,0),MATCH(D972,$BW$808:$CA$808,0))))),0,IF($BN$799="4%",(INDEX($BP$809:$BT$866,MATCH($CB$799,$BO$809:$BO$866,0),MATCH(D972,$BP$808:$BT$808,0))),(INDEX($BW$809:$CA$866,MATCH($CB$799,$BV$809:$BV$866,0),MATCH(D972,$BW$808:$CA$808,0)))))</f>
        <v>650240</v>
      </c>
      <c r="S972" s="2351"/>
      <c r="T972" s="2351"/>
      <c r="U972" s="2351"/>
      <c r="V972" s="2351"/>
      <c r="W972" s="2351"/>
      <c r="X972" s="2351"/>
      <c r="Y972" s="2351"/>
      <c r="Z972" s="2351"/>
      <c r="AA972" s="2351"/>
      <c r="AB972" s="2547">
        <f>CC663</f>
        <v>0</v>
      </c>
      <c r="AC972" s="2548"/>
      <c r="AD972" s="2548"/>
      <c r="AE972" s="2548"/>
      <c r="AF972" s="2548"/>
      <c r="AG972" s="2548"/>
      <c r="AH972" s="2548"/>
      <c r="AI972" s="2549"/>
      <c r="AJ972" s="2390">
        <f>IF(ISERROR((R972*AB972)),0,(R972*AB972))</f>
        <v>0</v>
      </c>
      <c r="AK972" s="2391"/>
      <c r="AL972" s="2391"/>
      <c r="AM972" s="2391"/>
      <c r="AN972" s="2391"/>
      <c r="AO972" s="2391"/>
      <c r="AP972" s="2391"/>
      <c r="AQ972" s="2392"/>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383" t="s">
        <v>495</v>
      </c>
      <c r="E973" s="2384"/>
      <c r="F973" s="2384"/>
      <c r="G973" s="2384"/>
      <c r="H973" s="2384"/>
      <c r="I973" s="2384"/>
      <c r="J973" s="2384"/>
      <c r="K973" s="2384"/>
      <c r="L973" s="2384"/>
      <c r="M973" s="2384"/>
      <c r="N973" s="2384"/>
      <c r="O973" s="2384"/>
      <c r="P973" s="2384"/>
      <c r="Q973" s="2385"/>
      <c r="R973" s="2351">
        <f>IF(ISNA(IF($BN$799="4%",(INDEX($BP$809:$BT$866,MATCH($CB$799,$BO$809:$BO$866,0),MATCH(D973,$BP$808:$BT$808,0))),(INDEX($BW$809:$CA$866,MATCH($CB$799,$BV$809:$BV$866,0),MATCH(D973,$BW$808:$CA$808,0))))),0,IF($BN$799="4%",(INDEX($BP$809:$BT$866,MATCH($CB$799,$BO$809:$BO$866,0),MATCH(D973,$BP$808:$BT$808,0))),(INDEX($BW$809:$CA$866,MATCH($CB$799,$BV$809:$BV$866,0),MATCH(D973,$BW$808:$CA$808,0)))))</f>
        <v>724408</v>
      </c>
      <c r="S973" s="2351"/>
      <c r="T973" s="2351"/>
      <c r="U973" s="2351"/>
      <c r="V973" s="2351"/>
      <c r="W973" s="2351"/>
      <c r="X973" s="2351"/>
      <c r="Y973" s="2351"/>
      <c r="Z973" s="2351"/>
      <c r="AA973" s="2351"/>
      <c r="AB973" s="2547">
        <f>CM663+CH663</f>
        <v>0</v>
      </c>
      <c r="AC973" s="2548"/>
      <c r="AD973" s="2548"/>
      <c r="AE973" s="2548"/>
      <c r="AF973" s="2548"/>
      <c r="AG973" s="2548"/>
      <c r="AH973" s="2548"/>
      <c r="AI973" s="2549"/>
      <c r="AJ973" s="2390">
        <f>IF(ISERROR((R973*AB973)),0,(R973*AB973))</f>
        <v>0</v>
      </c>
      <c r="AK973" s="2391"/>
      <c r="AL973" s="2391"/>
      <c r="AM973" s="2391"/>
      <c r="AN973" s="2391"/>
      <c r="AO973" s="2391"/>
      <c r="AP973" s="2391"/>
      <c r="AQ973" s="2392"/>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514" t="s">
        <v>853</v>
      </c>
      <c r="C974" s="2515"/>
      <c r="D974" s="2515"/>
      <c r="E974" s="2515"/>
      <c r="F974" s="2515"/>
      <c r="G974" s="2515"/>
      <c r="H974" s="2515"/>
      <c r="I974" s="2515"/>
      <c r="J974" s="2515"/>
      <c r="K974" s="2515"/>
      <c r="L974" s="2515"/>
      <c r="M974" s="2515"/>
      <c r="N974" s="2515"/>
      <c r="O974" s="2515"/>
      <c r="P974" s="2515"/>
      <c r="Q974" s="2515"/>
      <c r="R974" s="2515"/>
      <c r="S974" s="2515"/>
      <c r="T974" s="2515"/>
      <c r="U974" s="2515"/>
      <c r="V974" s="2515"/>
      <c r="W974" s="2515"/>
      <c r="X974" s="2515"/>
      <c r="Y974" s="2515"/>
      <c r="Z974" s="2515"/>
      <c r="AA974" s="2516"/>
      <c r="AB974" s="2547">
        <f>SUM(AB969:AI973)</f>
        <v>76</v>
      </c>
      <c r="AC974" s="2548"/>
      <c r="AD974" s="2548"/>
      <c r="AE974" s="2548"/>
      <c r="AF974" s="2548"/>
      <c r="AG974" s="2548"/>
      <c r="AH974" s="2548"/>
      <c r="AI974" s="2549"/>
      <c r="AJ974" s="2390"/>
      <c r="AK974" s="2391"/>
      <c r="AL974" s="2391"/>
      <c r="AM974" s="2391"/>
      <c r="AN974" s="2391"/>
      <c r="AO974" s="2391"/>
      <c r="AP974" s="2391"/>
      <c r="AQ974" s="2392"/>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4" customHeight="1">
      <c r="A975" s="51"/>
      <c r="B975" s="2434" t="s">
        <v>547</v>
      </c>
      <c r="C975" s="2435"/>
      <c r="D975" s="2435"/>
      <c r="E975" s="2435"/>
      <c r="F975" s="2435"/>
      <c r="G975" s="2435"/>
      <c r="H975" s="2435"/>
      <c r="I975" s="2435"/>
      <c r="J975" s="2435"/>
      <c r="K975" s="2435"/>
      <c r="L975" s="2435"/>
      <c r="M975" s="2435"/>
      <c r="N975" s="2435"/>
      <c r="O975" s="2435"/>
      <c r="P975" s="2435"/>
      <c r="Q975" s="2435"/>
      <c r="R975" s="2435"/>
      <c r="S975" s="2435"/>
      <c r="T975" s="2435"/>
      <c r="U975" s="2435"/>
      <c r="V975" s="2435"/>
      <c r="W975" s="2435"/>
      <c r="X975" s="2435"/>
      <c r="Y975" s="2435"/>
      <c r="Z975" s="2435"/>
      <c r="AA975" s="2435"/>
      <c r="AB975" s="2435"/>
      <c r="AC975" s="2435"/>
      <c r="AD975" s="2435"/>
      <c r="AE975" s="2435"/>
      <c r="AF975" s="2435"/>
      <c r="AG975" s="2435"/>
      <c r="AH975" s="2435"/>
      <c r="AI975" s="2436"/>
      <c r="AJ975" s="2390">
        <f>SUM(AJ969:AQ973)</f>
        <v>32961580</v>
      </c>
      <c r="AK975" s="2391"/>
      <c r="AL975" s="2391"/>
      <c r="AM975" s="2391"/>
      <c r="AN975" s="2391"/>
      <c r="AO975" s="2391"/>
      <c r="AP975" s="2391"/>
      <c r="AQ975" s="2392"/>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476"/>
      <c r="C976" s="2477"/>
      <c r="D976" s="2477"/>
      <c r="E976" s="2477"/>
      <c r="F976" s="2477"/>
      <c r="G976" s="2477"/>
      <c r="H976" s="2477"/>
      <c r="I976" s="2477"/>
      <c r="J976" s="2477"/>
      <c r="K976" s="2477"/>
      <c r="L976" s="2477"/>
      <c r="M976" s="2477"/>
      <c r="N976" s="2477"/>
      <c r="O976" s="2477"/>
      <c r="P976" s="2477"/>
      <c r="Q976" s="2477"/>
      <c r="R976" s="2477"/>
      <c r="S976" s="2477"/>
      <c r="T976" s="2477"/>
      <c r="U976" s="2477"/>
      <c r="V976" s="2477"/>
      <c r="W976" s="2477"/>
      <c r="X976" s="2477"/>
      <c r="Y976" s="2477"/>
      <c r="Z976" s="2477"/>
      <c r="AA976" s="2477"/>
      <c r="AB976" s="2477"/>
      <c r="AC976" s="2477"/>
      <c r="AD976" s="2477"/>
      <c r="AE976" s="2478"/>
      <c r="AF976" s="2479" t="s">
        <v>705</v>
      </c>
      <c r="AG976" s="2480"/>
      <c r="AH976" s="2480"/>
      <c r="AI976" s="2481"/>
      <c r="AJ976" s="2476"/>
      <c r="AK976" s="2477"/>
      <c r="AL976" s="2477"/>
      <c r="AM976" s="2477"/>
      <c r="AN976" s="2477"/>
      <c r="AO976" s="2477"/>
      <c r="AP976" s="2477"/>
      <c r="AQ976" s="2478"/>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707</v>
      </c>
      <c r="D977" s="2484" t="s">
        <v>1436</v>
      </c>
      <c r="E977" s="2485"/>
      <c r="F977" s="2485"/>
      <c r="G977" s="2485"/>
      <c r="H977" s="2485"/>
      <c r="I977" s="2485"/>
      <c r="J977" s="2485"/>
      <c r="K977" s="2485"/>
      <c r="L977" s="2485"/>
      <c r="M977" s="2485"/>
      <c r="N977" s="2485"/>
      <c r="O977" s="2485"/>
      <c r="P977" s="2485"/>
      <c r="Q977" s="2485"/>
      <c r="R977" s="2485"/>
      <c r="S977" s="2485"/>
      <c r="T977" s="2485"/>
      <c r="U977" s="2485"/>
      <c r="V977" s="2485"/>
      <c r="W977" s="2485"/>
      <c r="X977" s="2485"/>
      <c r="Y977" s="2485"/>
      <c r="Z977" s="2485"/>
      <c r="AA977" s="2485"/>
      <c r="AB977" s="2485"/>
      <c r="AC977" s="2485"/>
      <c r="AD977" s="2485"/>
      <c r="AE977" s="2486"/>
      <c r="AF977" s="117"/>
      <c r="AG977" s="2482" t="s">
        <v>580</v>
      </c>
      <c r="AH977" s="2483"/>
      <c r="AI977" s="125"/>
      <c r="AJ977" s="2493">
        <f>ROUND(IF(AND(AG977="yes",D979&gt;0),AJ975*0.2,0),0)</f>
        <v>6592316</v>
      </c>
      <c r="AK977" s="2494"/>
      <c r="AL977" s="2494"/>
      <c r="AM977" s="2494"/>
      <c r="AN977" s="2494"/>
      <c r="AO977" s="2494"/>
      <c r="AP977" s="2494"/>
      <c r="AQ977" s="2495"/>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2"/>
      <c r="C978" s="411"/>
      <c r="D978" s="2517" t="s">
        <v>1437</v>
      </c>
      <c r="E978" s="2518"/>
      <c r="F978" s="2518"/>
      <c r="G978" s="2518"/>
      <c r="H978" s="2518"/>
      <c r="I978" s="2518"/>
      <c r="J978" s="2518"/>
      <c r="K978" s="2518"/>
      <c r="L978" s="2518"/>
      <c r="M978" s="2518"/>
      <c r="N978" s="2518"/>
      <c r="O978" s="2518"/>
      <c r="P978" s="2518"/>
      <c r="Q978" s="2518"/>
      <c r="R978" s="2518"/>
      <c r="S978" s="2518"/>
      <c r="T978" s="2518"/>
      <c r="U978" s="2518"/>
      <c r="V978" s="2518"/>
      <c r="W978" s="2518"/>
      <c r="X978" s="2518"/>
      <c r="Y978" s="2518"/>
      <c r="Z978" s="2518"/>
      <c r="AA978" s="2518"/>
      <c r="AB978" s="2518"/>
      <c r="AC978" s="2518"/>
      <c r="AD978" s="2518"/>
      <c r="AE978" s="2519"/>
      <c r="AF978" s="110"/>
      <c r="AG978" s="112"/>
      <c r="AH978" s="112"/>
      <c r="AI978" s="121"/>
      <c r="AJ978" s="2496"/>
      <c r="AK978" s="2138"/>
      <c r="AL978" s="2138"/>
      <c r="AM978" s="2138"/>
      <c r="AN978" s="2138"/>
      <c r="AO978" s="2138"/>
      <c r="AP978" s="2138"/>
      <c r="AQ978" s="2497"/>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4" customHeight="1">
      <c r="A979" s="51"/>
      <c r="B979" s="412"/>
      <c r="C979" s="411"/>
      <c r="D979" s="2520" t="s">
        <v>2644</v>
      </c>
      <c r="E979" s="2521"/>
      <c r="F979" s="2521"/>
      <c r="G979" s="2521"/>
      <c r="H979" s="2521"/>
      <c r="I979" s="2521"/>
      <c r="J979" s="2521"/>
      <c r="K979" s="2521"/>
      <c r="L979" s="2521"/>
      <c r="M979" s="2521"/>
      <c r="N979" s="2521"/>
      <c r="O979" s="2521"/>
      <c r="P979" s="2521"/>
      <c r="Q979" s="2521"/>
      <c r="R979" s="2521"/>
      <c r="S979" s="2521"/>
      <c r="T979" s="2521"/>
      <c r="U979" s="2521"/>
      <c r="V979" s="2521"/>
      <c r="W979" s="2521"/>
      <c r="X979" s="2521"/>
      <c r="Y979" s="2521"/>
      <c r="Z979" s="2521"/>
      <c r="AA979" s="2521"/>
      <c r="AB979" s="2521"/>
      <c r="AC979" s="2521"/>
      <c r="AD979" s="2521"/>
      <c r="AE979" s="2522"/>
      <c r="AF979" s="115"/>
      <c r="AG979" s="11"/>
      <c r="AH979" s="11"/>
      <c r="AI979" s="116"/>
      <c r="AJ979" s="2498"/>
      <c r="AK979" s="2499"/>
      <c r="AL979" s="2499"/>
      <c r="AM979" s="2499"/>
      <c r="AN979" s="2499"/>
      <c r="AO979" s="2499"/>
      <c r="AP979" s="2499"/>
      <c r="AQ979" s="2500"/>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0"/>
      <c r="C980" s="501"/>
      <c r="D980" s="2445" t="s">
        <v>1540</v>
      </c>
      <c r="E980" s="2446"/>
      <c r="F980" s="2446"/>
      <c r="G980" s="2446"/>
      <c r="H980" s="2446"/>
      <c r="I980" s="2446"/>
      <c r="J980" s="2446"/>
      <c r="K980" s="2446"/>
      <c r="L980" s="2446"/>
      <c r="M980" s="2446"/>
      <c r="N980" s="2446"/>
      <c r="O980" s="2446"/>
      <c r="P980" s="2446"/>
      <c r="Q980" s="2446"/>
      <c r="R980" s="2446"/>
      <c r="S980" s="2446"/>
      <c r="T980" s="2446"/>
      <c r="U980" s="2446"/>
      <c r="V980" s="2446"/>
      <c r="W980" s="2446"/>
      <c r="X980" s="2446"/>
      <c r="Y980" s="2446"/>
      <c r="Z980" s="2446"/>
      <c r="AA980" s="2446"/>
      <c r="AB980" s="2446"/>
      <c r="AC980" s="2446"/>
      <c r="AD980" s="2446"/>
      <c r="AE980" s="2447"/>
      <c r="AF980" s="117"/>
      <c r="AG980" s="2457" t="s">
        <v>708</v>
      </c>
      <c r="AH980" s="2458"/>
      <c r="AI980" s="125"/>
      <c r="AJ980" s="2493">
        <f>ROUND(IF(AG980="yes",AJ975*0.05,0),0)</f>
        <v>0</v>
      </c>
      <c r="AK980" s="2494"/>
      <c r="AL980" s="2494"/>
      <c r="AM980" s="2494"/>
      <c r="AN980" s="2494"/>
      <c r="AO980" s="2494"/>
      <c r="AP980" s="2494"/>
      <c r="AQ980" s="2495"/>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4" customHeight="1">
      <c r="A981" s="51"/>
      <c r="B981" s="412"/>
      <c r="C981" s="120"/>
      <c r="D981" s="2517" t="s">
        <v>1538</v>
      </c>
      <c r="E981" s="2518"/>
      <c r="F981" s="2518"/>
      <c r="G981" s="2518"/>
      <c r="H981" s="2518"/>
      <c r="I981" s="2518"/>
      <c r="J981" s="2518"/>
      <c r="K981" s="2518"/>
      <c r="L981" s="2518"/>
      <c r="M981" s="2518"/>
      <c r="N981" s="2518"/>
      <c r="O981" s="2518"/>
      <c r="P981" s="2518"/>
      <c r="Q981" s="2518"/>
      <c r="R981" s="2518"/>
      <c r="S981" s="2518"/>
      <c r="T981" s="2518"/>
      <c r="U981" s="2518"/>
      <c r="V981" s="2518"/>
      <c r="W981" s="2518"/>
      <c r="X981" s="2518"/>
      <c r="Y981" s="2518"/>
      <c r="Z981" s="2518"/>
      <c r="AA981" s="2518"/>
      <c r="AB981" s="2518"/>
      <c r="AC981" s="2518"/>
      <c r="AD981" s="2518"/>
      <c r="AE981" s="2519"/>
      <c r="AF981" s="110"/>
      <c r="AG981" s="112"/>
      <c r="AH981" s="112"/>
      <c r="AI981" s="121"/>
      <c r="AJ981" s="2496"/>
      <c r="AK981" s="2138"/>
      <c r="AL981" s="2138"/>
      <c r="AM981" s="2138"/>
      <c r="AN981" s="2138"/>
      <c r="AO981" s="2138"/>
      <c r="AP981" s="2138"/>
      <c r="AQ981" s="2497"/>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2"/>
      <c r="C982" s="120"/>
      <c r="D982" s="2517"/>
      <c r="E982" s="2518"/>
      <c r="F982" s="2518"/>
      <c r="G982" s="2518"/>
      <c r="H982" s="2518"/>
      <c r="I982" s="2518"/>
      <c r="J982" s="2518"/>
      <c r="K982" s="2518"/>
      <c r="L982" s="2518"/>
      <c r="M982" s="2518"/>
      <c r="N982" s="2518"/>
      <c r="O982" s="2518"/>
      <c r="P982" s="2518"/>
      <c r="Q982" s="2518"/>
      <c r="R982" s="2518"/>
      <c r="S982" s="2518"/>
      <c r="T982" s="2518"/>
      <c r="U982" s="2518"/>
      <c r="V982" s="2518"/>
      <c r="W982" s="2518"/>
      <c r="X982" s="2518"/>
      <c r="Y982" s="2518"/>
      <c r="Z982" s="2518"/>
      <c r="AA982" s="2518"/>
      <c r="AB982" s="2518"/>
      <c r="AC982" s="2518"/>
      <c r="AD982" s="2518"/>
      <c r="AE982" s="2519"/>
      <c r="AF982" s="110"/>
      <c r="AG982" s="112"/>
      <c r="AH982" s="112"/>
      <c r="AI982" s="121"/>
      <c r="AJ982" s="2496"/>
      <c r="AK982" s="2138"/>
      <c r="AL982" s="2138"/>
      <c r="AM982" s="2138"/>
      <c r="AN982" s="2138"/>
      <c r="AO982" s="2138"/>
      <c r="AP982" s="2138"/>
      <c r="AQ982" s="2497"/>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7"/>
      <c r="E983" s="2518"/>
      <c r="F983" s="2518"/>
      <c r="G983" s="2518"/>
      <c r="H983" s="2518"/>
      <c r="I983" s="2518"/>
      <c r="J983" s="2518"/>
      <c r="K983" s="2518"/>
      <c r="L983" s="2518"/>
      <c r="M983" s="2518"/>
      <c r="N983" s="2518"/>
      <c r="O983" s="2518"/>
      <c r="P983" s="2518"/>
      <c r="Q983" s="2518"/>
      <c r="R983" s="2518"/>
      <c r="S983" s="2518"/>
      <c r="T983" s="2518"/>
      <c r="U983" s="2518"/>
      <c r="V983" s="2518"/>
      <c r="W983" s="2518"/>
      <c r="X983" s="2518"/>
      <c r="Y983" s="2518"/>
      <c r="Z983" s="2518"/>
      <c r="AA983" s="2518"/>
      <c r="AB983" s="2518"/>
      <c r="AC983" s="2518"/>
      <c r="AD983" s="2518"/>
      <c r="AE983" s="2519"/>
      <c r="AF983" s="110"/>
      <c r="AG983" s="112"/>
      <c r="AH983" s="112"/>
      <c r="AI983" s="121"/>
      <c r="AJ983" s="2496"/>
      <c r="AK983" s="2138"/>
      <c r="AL983" s="2138"/>
      <c r="AM983" s="2138"/>
      <c r="AN983" s="2138"/>
      <c r="AO983" s="2138"/>
      <c r="AP983" s="2138"/>
      <c r="AQ983" s="2497"/>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7"/>
      <c r="E984" s="2518"/>
      <c r="F984" s="2518"/>
      <c r="G984" s="2518"/>
      <c r="H984" s="2518"/>
      <c r="I984" s="2518"/>
      <c r="J984" s="2518"/>
      <c r="K984" s="2518"/>
      <c r="L984" s="2518"/>
      <c r="M984" s="2518"/>
      <c r="N984" s="2518"/>
      <c r="O984" s="2518"/>
      <c r="P984" s="2518"/>
      <c r="Q984" s="2518"/>
      <c r="R984" s="2518"/>
      <c r="S984" s="2518"/>
      <c r="T984" s="2518"/>
      <c r="U984" s="2518"/>
      <c r="V984" s="2518"/>
      <c r="W984" s="2518"/>
      <c r="X984" s="2518"/>
      <c r="Y984" s="2518"/>
      <c r="Z984" s="2518"/>
      <c r="AA984" s="2518"/>
      <c r="AB984" s="2518"/>
      <c r="AC984" s="2518"/>
      <c r="AD984" s="2518"/>
      <c r="AE984" s="2519"/>
      <c r="AF984" s="110"/>
      <c r="AG984" s="112"/>
      <c r="AH984" s="112"/>
      <c r="AI984" s="121"/>
      <c r="AJ984" s="2496"/>
      <c r="AK984" s="2138"/>
      <c r="AL984" s="2138"/>
      <c r="AM984" s="2138"/>
      <c r="AN984" s="2138"/>
      <c r="AO984" s="2138"/>
      <c r="AP984" s="2138"/>
      <c r="AQ984" s="2497"/>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3"/>
      <c r="E985" s="2524"/>
      <c r="F985" s="2524"/>
      <c r="G985" s="2524"/>
      <c r="H985" s="2524"/>
      <c r="I985" s="2524"/>
      <c r="J985" s="2524"/>
      <c r="K985" s="2524"/>
      <c r="L985" s="2524"/>
      <c r="M985" s="2524"/>
      <c r="N985" s="2524"/>
      <c r="O985" s="2524"/>
      <c r="P985" s="2524"/>
      <c r="Q985" s="2524"/>
      <c r="R985" s="2524"/>
      <c r="S985" s="2524"/>
      <c r="T985" s="2524"/>
      <c r="U985" s="2524"/>
      <c r="V985" s="2524"/>
      <c r="W985" s="2524"/>
      <c r="X985" s="2524"/>
      <c r="Y985" s="2524"/>
      <c r="Z985" s="2524"/>
      <c r="AA985" s="2524"/>
      <c r="AB985" s="2524"/>
      <c r="AC985" s="2524"/>
      <c r="AD985" s="2524"/>
      <c r="AE985" s="2525"/>
      <c r="AF985" s="115"/>
      <c r="AG985" s="11"/>
      <c r="AH985" s="11"/>
      <c r="AI985" s="116"/>
      <c r="AJ985" s="2498"/>
      <c r="AK985" s="2499"/>
      <c r="AL985" s="2499"/>
      <c r="AM985" s="2499"/>
      <c r="AN985" s="2499"/>
      <c r="AO985" s="2499"/>
      <c r="AP985" s="2499"/>
      <c r="AQ985" s="2500"/>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0"/>
      <c r="C986" s="118" t="s">
        <v>711</v>
      </c>
      <c r="D986" s="2445" t="s">
        <v>2185</v>
      </c>
      <c r="E986" s="2446"/>
      <c r="F986" s="2446"/>
      <c r="G986" s="2446"/>
      <c r="H986" s="2446"/>
      <c r="I986" s="2446"/>
      <c r="J986" s="2446"/>
      <c r="K986" s="2446"/>
      <c r="L986" s="2446"/>
      <c r="M986" s="2446"/>
      <c r="N986" s="2446"/>
      <c r="O986" s="2446"/>
      <c r="P986" s="2446"/>
      <c r="Q986" s="2446"/>
      <c r="R986" s="2446"/>
      <c r="S986" s="2446"/>
      <c r="T986" s="2446"/>
      <c r="U986" s="2446"/>
      <c r="V986" s="2446"/>
      <c r="W986" s="2446"/>
      <c r="X986" s="2446"/>
      <c r="Y986" s="2446"/>
      <c r="Z986" s="2446"/>
      <c r="AA986" s="2446"/>
      <c r="AB986" s="2446"/>
      <c r="AC986" s="2446"/>
      <c r="AD986" s="2446"/>
      <c r="AE986" s="2447"/>
      <c r="AF986" s="124"/>
      <c r="AG986" s="2457" t="s">
        <v>708</v>
      </c>
      <c r="AH986" s="2458"/>
      <c r="AI986" s="125"/>
      <c r="AJ986" s="2493">
        <f>ROUND(IF(AG986="yes",AJ975*0.1,0),0)</f>
        <v>0</v>
      </c>
      <c r="AK986" s="2494"/>
      <c r="AL986" s="2494"/>
      <c r="AM986" s="2494"/>
      <c r="AN986" s="2494"/>
      <c r="AO986" s="2494"/>
      <c r="AP986" s="2494"/>
      <c r="AQ986" s="2495"/>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448" t="s">
        <v>1539</v>
      </c>
      <c r="E987" s="2449"/>
      <c r="F987" s="2449"/>
      <c r="G987" s="2449"/>
      <c r="H987" s="2449"/>
      <c r="I987" s="2449"/>
      <c r="J987" s="2449"/>
      <c r="K987" s="2449"/>
      <c r="L987" s="2449"/>
      <c r="M987" s="2449"/>
      <c r="N987" s="2449"/>
      <c r="O987" s="2449"/>
      <c r="P987" s="2449"/>
      <c r="Q987" s="2449"/>
      <c r="R987" s="2449"/>
      <c r="S987" s="2449"/>
      <c r="T987" s="2449"/>
      <c r="U987" s="2449"/>
      <c r="V987" s="2449"/>
      <c r="W987" s="2449"/>
      <c r="X987" s="2449"/>
      <c r="Y987" s="2449"/>
      <c r="Z987" s="2449"/>
      <c r="AA987" s="2449"/>
      <c r="AB987" s="2449"/>
      <c r="AC987" s="2449"/>
      <c r="AD987" s="2449"/>
      <c r="AE987" s="2450"/>
      <c r="AF987" s="110"/>
      <c r="AG987" s="25"/>
      <c r="AH987" s="25"/>
      <c r="AI987" s="121"/>
      <c r="AJ987" s="2496"/>
      <c r="AK987" s="2138"/>
      <c r="AL987" s="2138"/>
      <c r="AM987" s="2138"/>
      <c r="AN987" s="2138"/>
      <c r="AO987" s="2138"/>
      <c r="AP987" s="2138"/>
      <c r="AQ987" s="2497"/>
      <c r="AR987" s="1584"/>
      <c r="AS987" s="1584"/>
      <c r="AT987" s="1584"/>
      <c r="AU987" s="1584"/>
      <c r="AV987" s="1584"/>
      <c r="AW987" s="1584"/>
      <c r="AX987" s="1584"/>
      <c r="AY987" s="1584"/>
      <c r="AZ987" s="61"/>
      <c r="BA987" s="1613">
        <f>G753+O796</f>
        <v>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448"/>
      <c r="E988" s="2449"/>
      <c r="F988" s="2449"/>
      <c r="G988" s="2449"/>
      <c r="H988" s="2449"/>
      <c r="I988" s="2449"/>
      <c r="J988" s="2449"/>
      <c r="K988" s="2449"/>
      <c r="L988" s="2449"/>
      <c r="M988" s="2449"/>
      <c r="N988" s="2449"/>
      <c r="O988" s="2449"/>
      <c r="P988" s="2449"/>
      <c r="Q988" s="2449"/>
      <c r="R988" s="2449"/>
      <c r="S988" s="2449"/>
      <c r="T988" s="2449"/>
      <c r="U988" s="2449"/>
      <c r="V988" s="2449"/>
      <c r="W988" s="2449"/>
      <c r="X988" s="2449"/>
      <c r="Y988" s="2449"/>
      <c r="Z988" s="2449"/>
      <c r="AA988" s="2449"/>
      <c r="AB988" s="2449"/>
      <c r="AC988" s="2449"/>
      <c r="AD988" s="2449"/>
      <c r="AE988" s="2450"/>
      <c r="AF988" s="110"/>
      <c r="AG988" s="112"/>
      <c r="AH988" s="112"/>
      <c r="AI988" s="121"/>
      <c r="AJ988" s="2496"/>
      <c r="AK988" s="2138"/>
      <c r="AL988" s="2138"/>
      <c r="AM988" s="2138"/>
      <c r="AN988" s="2138"/>
      <c r="AO988" s="2138"/>
      <c r="AP988" s="2138"/>
      <c r="AQ988" s="2497"/>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461"/>
      <c r="E989" s="2462"/>
      <c r="F989" s="2462"/>
      <c r="G989" s="2462"/>
      <c r="H989" s="2462"/>
      <c r="I989" s="2462"/>
      <c r="J989" s="2462"/>
      <c r="K989" s="2462"/>
      <c r="L989" s="2462"/>
      <c r="M989" s="2462"/>
      <c r="N989" s="2462"/>
      <c r="O989" s="2462"/>
      <c r="P989" s="2462"/>
      <c r="Q989" s="2462"/>
      <c r="R989" s="2462"/>
      <c r="S989" s="2462"/>
      <c r="T989" s="2462"/>
      <c r="U989" s="2462"/>
      <c r="V989" s="2462"/>
      <c r="W989" s="2462"/>
      <c r="X989" s="2462"/>
      <c r="Y989" s="2462"/>
      <c r="Z989" s="2462"/>
      <c r="AA989" s="2462"/>
      <c r="AB989" s="2462"/>
      <c r="AC989" s="2462"/>
      <c r="AD989" s="2462"/>
      <c r="AE989" s="2463"/>
      <c r="AF989" s="115"/>
      <c r="AG989" s="11"/>
      <c r="AH989" s="11"/>
      <c r="AI989" s="116"/>
      <c r="AJ989" s="2498"/>
      <c r="AK989" s="2499"/>
      <c r="AL989" s="2499"/>
      <c r="AM989" s="2499"/>
      <c r="AN989" s="2499"/>
      <c r="AO989" s="2499"/>
      <c r="AP989" s="2499"/>
      <c r="AQ989" s="2500"/>
      <c r="AR989" s="1584"/>
      <c r="AS989" s="1584"/>
      <c r="AT989" s="1584"/>
      <c r="AU989" s="1584"/>
      <c r="AV989" s="1584"/>
      <c r="AW989" s="1584"/>
      <c r="AX989" s="1584"/>
      <c r="AY989" s="1584"/>
      <c r="AZ989" s="61"/>
      <c r="BA989" s="1612">
        <f>ROUNDDOWN(X1027/I1027,2)</f>
        <v>0.26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5" t="s">
        <v>1541</v>
      </c>
      <c r="E990" s="2446"/>
      <c r="F990" s="2446"/>
      <c r="G990" s="2446"/>
      <c r="H990" s="2446"/>
      <c r="I990" s="2446"/>
      <c r="J990" s="2446"/>
      <c r="K990" s="2446"/>
      <c r="L990" s="2446"/>
      <c r="M990" s="2446"/>
      <c r="N990" s="2446"/>
      <c r="O990" s="2446"/>
      <c r="P990" s="2446"/>
      <c r="Q990" s="2446"/>
      <c r="R990" s="2446"/>
      <c r="S990" s="2446"/>
      <c r="T990" s="2446"/>
      <c r="U990" s="2446"/>
      <c r="V990" s="2446"/>
      <c r="W990" s="2446"/>
      <c r="X990" s="2446"/>
      <c r="Y990" s="2446"/>
      <c r="Z990" s="2446"/>
      <c r="AA990" s="2446"/>
      <c r="AB990" s="2446"/>
      <c r="AC990" s="2446"/>
      <c r="AD990" s="2446"/>
      <c r="AE990" s="2447"/>
      <c r="AF990" s="117"/>
      <c r="AG990" s="2457" t="s">
        <v>708</v>
      </c>
      <c r="AH990" s="2458"/>
      <c r="AI990" s="125"/>
      <c r="AJ990" s="2493">
        <f>ROUND(IF(AG990="yes",AJ975*0.02,0),0)</f>
        <v>0</v>
      </c>
      <c r="AK990" s="2494"/>
      <c r="AL990" s="2494"/>
      <c r="AM990" s="2494"/>
      <c r="AN990" s="2494"/>
      <c r="AO990" s="2494"/>
      <c r="AP990" s="2494"/>
      <c r="AQ990" s="2495"/>
      <c r="AR990" s="1584"/>
      <c r="AS990" s="1584"/>
      <c r="AT990" s="1584"/>
      <c r="AU990" s="1584"/>
      <c r="AV990" s="1584"/>
      <c r="AW990" s="1584"/>
      <c r="AX990" s="1584"/>
      <c r="AY990" s="1584"/>
      <c r="AZ990" s="61"/>
      <c r="BA990" s="1612">
        <f>ROUNDDOWN(X1031/I1031,2)</f>
        <v>0.48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1" t="s">
        <v>1542</v>
      </c>
      <c r="E991" s="2462"/>
      <c r="F991" s="2462"/>
      <c r="G991" s="2462"/>
      <c r="H991" s="2462"/>
      <c r="I991" s="2462"/>
      <c r="J991" s="2462"/>
      <c r="K991" s="2462"/>
      <c r="L991" s="2462"/>
      <c r="M991" s="2462"/>
      <c r="N991" s="2462"/>
      <c r="O991" s="2462"/>
      <c r="P991" s="2462"/>
      <c r="Q991" s="2462"/>
      <c r="R991" s="2462"/>
      <c r="S991" s="2462"/>
      <c r="T991" s="2462"/>
      <c r="U991" s="2462"/>
      <c r="V991" s="2462"/>
      <c r="W991" s="2462"/>
      <c r="X991" s="2462"/>
      <c r="Y991" s="2462"/>
      <c r="Z991" s="2462"/>
      <c r="AA991" s="2462"/>
      <c r="AB991" s="2462"/>
      <c r="AC991" s="2462"/>
      <c r="AD991" s="2462"/>
      <c r="AE991" s="2463"/>
      <c r="AF991" s="115"/>
      <c r="AG991" s="11"/>
      <c r="AH991" s="11"/>
      <c r="AI991" s="116"/>
      <c r="AJ991" s="2498"/>
      <c r="AK991" s="2499"/>
      <c r="AL991" s="2499"/>
      <c r="AM991" s="2499"/>
      <c r="AN991" s="2499"/>
      <c r="AO991" s="2499"/>
      <c r="AP991" s="2499"/>
      <c r="AQ991" s="2500"/>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222</v>
      </c>
      <c r="D992" s="2445" t="s">
        <v>1543</v>
      </c>
      <c r="E992" s="2446"/>
      <c r="F992" s="2446"/>
      <c r="G992" s="2446"/>
      <c r="H992" s="2446"/>
      <c r="I992" s="2446"/>
      <c r="J992" s="2446"/>
      <c r="K992" s="2446"/>
      <c r="L992" s="2446"/>
      <c r="M992" s="2446"/>
      <c r="N992" s="2446"/>
      <c r="O992" s="2446"/>
      <c r="P992" s="2446"/>
      <c r="Q992" s="2446"/>
      <c r="R992" s="2446"/>
      <c r="S992" s="2446"/>
      <c r="T992" s="2446"/>
      <c r="U992" s="2446"/>
      <c r="V992" s="2446"/>
      <c r="W992" s="2446"/>
      <c r="X992" s="2446"/>
      <c r="Y992" s="2446"/>
      <c r="Z992" s="2446"/>
      <c r="AA992" s="2446"/>
      <c r="AB992" s="2446"/>
      <c r="AC992" s="2446"/>
      <c r="AD992" s="2446"/>
      <c r="AE992" s="2447"/>
      <c r="AF992" s="117"/>
      <c r="AG992" s="2457" t="s">
        <v>708</v>
      </c>
      <c r="AH992" s="2458"/>
      <c r="AI992" s="117"/>
      <c r="AJ992" s="2493">
        <f>ROUND(IF(AG992="yes",AJ975*0.02,0),0)</f>
        <v>0</v>
      </c>
      <c r="AK992" s="2494"/>
      <c r="AL992" s="2494"/>
      <c r="AM992" s="2494"/>
      <c r="AN992" s="2494"/>
      <c r="AO992" s="2494"/>
      <c r="AP992" s="2494"/>
      <c r="AQ992" s="2495"/>
      <c r="AR992" s="1584"/>
      <c r="AS992" s="1584"/>
      <c r="AT992" s="1584"/>
      <c r="AU992" s="1584"/>
      <c r="AV992" s="1584"/>
      <c r="AW992" s="1584"/>
      <c r="AX992" s="1584"/>
      <c r="AY992" s="1584"/>
      <c r="BB992" s="32"/>
      <c r="BC992" s="32"/>
      <c r="BD992" s="32"/>
      <c r="BE992" s="32"/>
      <c r="BF992" s="32"/>
    </row>
    <row r="993" spans="1:96" s="719" customFormat="1" ht="12.75" customHeight="1">
      <c r="A993" s="51"/>
      <c r="B993" s="110"/>
      <c r="C993" s="111"/>
      <c r="D993" s="2448" t="s">
        <v>1544</v>
      </c>
      <c r="E993" s="2449"/>
      <c r="F993" s="2449"/>
      <c r="G993" s="2449"/>
      <c r="H993" s="2449"/>
      <c r="I993" s="2449"/>
      <c r="J993" s="2449"/>
      <c r="K993" s="2449"/>
      <c r="L993" s="2449"/>
      <c r="M993" s="2449"/>
      <c r="N993" s="2449"/>
      <c r="O993" s="2449"/>
      <c r="P993" s="2449"/>
      <c r="Q993" s="2449"/>
      <c r="R993" s="2449"/>
      <c r="S993" s="2449"/>
      <c r="T993" s="2449"/>
      <c r="U993" s="2449"/>
      <c r="V993" s="2449"/>
      <c r="W993" s="2449"/>
      <c r="X993" s="2449"/>
      <c r="Y993" s="2449"/>
      <c r="Z993" s="2449"/>
      <c r="AA993" s="2449"/>
      <c r="AB993" s="2449"/>
      <c r="AC993" s="2449"/>
      <c r="AD993" s="2449"/>
      <c r="AE993" s="2450"/>
      <c r="AF993" s="110"/>
      <c r="AG993" s="25"/>
      <c r="AH993" s="25"/>
      <c r="AI993" s="112"/>
      <c r="AJ993" s="2496"/>
      <c r="AK993" s="2138"/>
      <c r="AL993" s="2138"/>
      <c r="AM993" s="2138"/>
      <c r="AN993" s="2138"/>
      <c r="AO993" s="2138"/>
      <c r="AP993" s="2138"/>
      <c r="AQ993" s="2497"/>
      <c r="AR993" s="1584"/>
      <c r="AS993" s="1584"/>
      <c r="AT993" s="1584"/>
      <c r="AU993" s="1584"/>
      <c r="AV993" s="1584"/>
      <c r="AW993" s="1584"/>
      <c r="AX993" s="1584"/>
      <c r="AY993" s="1584"/>
      <c r="BB993" s="903"/>
      <c r="BC993" s="903"/>
      <c r="BD993" s="903"/>
      <c r="BE993" s="903"/>
      <c r="BF993" s="903"/>
      <c r="CR993" s="25"/>
    </row>
    <row r="994" spans="1:96" ht="12.75" customHeight="1">
      <c r="A994" s="51"/>
      <c r="B994" s="113"/>
      <c r="C994" s="114"/>
      <c r="D994" s="2461"/>
      <c r="E994" s="2462"/>
      <c r="F994" s="2462"/>
      <c r="G994" s="2462"/>
      <c r="H994" s="2462"/>
      <c r="I994" s="2462"/>
      <c r="J994" s="2462"/>
      <c r="K994" s="2462"/>
      <c r="L994" s="2462"/>
      <c r="M994" s="2462"/>
      <c r="N994" s="2462"/>
      <c r="O994" s="2462"/>
      <c r="P994" s="2462"/>
      <c r="Q994" s="2462"/>
      <c r="R994" s="2462"/>
      <c r="S994" s="2462"/>
      <c r="T994" s="2462"/>
      <c r="U994" s="2462"/>
      <c r="V994" s="2462"/>
      <c r="W994" s="2462"/>
      <c r="X994" s="2462"/>
      <c r="Y994" s="2462"/>
      <c r="Z994" s="2462"/>
      <c r="AA994" s="2462"/>
      <c r="AB994" s="2462"/>
      <c r="AC994" s="2462"/>
      <c r="AD994" s="2462"/>
      <c r="AE994" s="2463"/>
      <c r="AF994" s="115"/>
      <c r="AG994" s="11"/>
      <c r="AH994" s="11"/>
      <c r="AI994" s="116"/>
      <c r="AJ994" s="2498"/>
      <c r="AK994" s="2499"/>
      <c r="AL994" s="2499"/>
      <c r="AM994" s="2499"/>
      <c r="AN994" s="2499"/>
      <c r="AO994" s="2499"/>
      <c r="AP994" s="2499"/>
      <c r="AQ994" s="2500"/>
      <c r="AR994" s="1584"/>
      <c r="AS994" s="1584"/>
      <c r="AT994" s="1584"/>
      <c r="AU994" s="1584"/>
      <c r="AV994" s="1584"/>
      <c r="AW994" s="1584"/>
      <c r="AX994" s="1584"/>
      <c r="AY994" s="1584"/>
    </row>
    <row r="995" spans="1:96" s="719" customFormat="1" ht="12.75" customHeight="1">
      <c r="A995" s="51"/>
      <c r="B995" s="117"/>
      <c r="C995" s="118" t="s">
        <v>225</v>
      </c>
      <c r="D995" s="2484" t="s">
        <v>1545</v>
      </c>
      <c r="E995" s="2485"/>
      <c r="F995" s="2485"/>
      <c r="G995" s="2485"/>
      <c r="H995" s="2485"/>
      <c r="I995" s="2485"/>
      <c r="J995" s="2485"/>
      <c r="K995" s="2485"/>
      <c r="L995" s="2485"/>
      <c r="M995" s="2485"/>
      <c r="N995" s="2485"/>
      <c r="O995" s="2485"/>
      <c r="P995" s="2485"/>
      <c r="Q995" s="2485"/>
      <c r="R995" s="2485"/>
      <c r="S995" s="2485"/>
      <c r="T995" s="2485"/>
      <c r="U995" s="2485"/>
      <c r="V995" s="2485"/>
      <c r="W995" s="2485"/>
      <c r="X995" s="2485"/>
      <c r="Y995" s="2485"/>
      <c r="Z995" s="2485"/>
      <c r="AA995" s="2485"/>
      <c r="AB995" s="2485"/>
      <c r="AC995" s="2485"/>
      <c r="AD995" s="2485"/>
      <c r="AE995" s="2486"/>
      <c r="AF995" s="117"/>
      <c r="AG995" s="2457" t="s">
        <v>708</v>
      </c>
      <c r="AH995" s="2458"/>
      <c r="AI995" s="125"/>
      <c r="AJ995" s="2493">
        <f>IF(AG995="yes",AJ975*BA995,0)</f>
        <v>0</v>
      </c>
      <c r="AK995" s="2494"/>
      <c r="AL995" s="2494"/>
      <c r="AM995" s="2494"/>
      <c r="AN995" s="2494"/>
      <c r="AO995" s="2494"/>
      <c r="AP995" s="2494"/>
      <c r="AQ995" s="2495"/>
      <c r="AR995" s="1584"/>
      <c r="AS995" s="1584"/>
      <c r="AT995" s="1584"/>
      <c r="AU995" s="1584"/>
      <c r="AV995" s="1584"/>
      <c r="AW995" s="1584"/>
      <c r="AX995" s="1584"/>
      <c r="AY995" s="1584"/>
      <c r="BA995" s="322">
        <f>IF(SUM(BA997:BA1005)&lt;=0.1,SUM(BA997:BA1005),0.1)</f>
        <v>0</v>
      </c>
      <c r="CR995" s="25"/>
    </row>
    <row r="996" spans="1:96" ht="12.75" customHeight="1">
      <c r="A996" s="51"/>
      <c r="B996" s="110"/>
      <c r="C996" s="111"/>
      <c r="D996" s="2448" t="s">
        <v>1546</v>
      </c>
      <c r="E996" s="2449"/>
      <c r="F996" s="2449"/>
      <c r="G996" s="2449"/>
      <c r="H996" s="2449"/>
      <c r="I996" s="2449"/>
      <c r="J996" s="2449"/>
      <c r="K996" s="2449"/>
      <c r="L996" s="2449"/>
      <c r="M996" s="2449"/>
      <c r="N996" s="2449"/>
      <c r="O996" s="2449"/>
      <c r="P996" s="2449"/>
      <c r="Q996" s="2449"/>
      <c r="R996" s="2449"/>
      <c r="S996" s="2449"/>
      <c r="T996" s="2449"/>
      <c r="U996" s="2449"/>
      <c r="V996" s="2449"/>
      <c r="W996" s="2449"/>
      <c r="X996" s="2449"/>
      <c r="Y996" s="2449"/>
      <c r="Z996" s="2449"/>
      <c r="AA996" s="2449"/>
      <c r="AB996" s="2449"/>
      <c r="AC996" s="2449"/>
      <c r="AD996" s="2449"/>
      <c r="AE996" s="2450"/>
      <c r="AF996" s="110"/>
      <c r="AG996" s="112"/>
      <c r="AH996" s="112"/>
      <c r="AI996" s="121"/>
      <c r="AJ996" s="2496"/>
      <c r="AK996" s="2138"/>
      <c r="AL996" s="2138"/>
      <c r="AM996" s="2138"/>
      <c r="AN996" s="2138"/>
      <c r="AO996" s="2138"/>
      <c r="AP996" s="2138"/>
      <c r="AQ996" s="2497"/>
      <c r="AR996" s="1584"/>
      <c r="AS996" s="1584"/>
      <c r="AT996" s="1584"/>
      <c r="AU996" s="1584"/>
      <c r="AV996" s="1584"/>
      <c r="AW996" s="1584"/>
      <c r="AX996" s="1584"/>
      <c r="AY996" s="1584"/>
    </row>
    <row r="997" spans="1:96" ht="12.75" customHeight="1">
      <c r="A997" s="51"/>
      <c r="B997" s="110"/>
      <c r="C997" s="111"/>
      <c r="D997" s="2448"/>
      <c r="E997" s="2449"/>
      <c r="F997" s="2449"/>
      <c r="G997" s="2449"/>
      <c r="H997" s="2449"/>
      <c r="I997" s="2449"/>
      <c r="J997" s="2449"/>
      <c r="K997" s="2449"/>
      <c r="L997" s="2449"/>
      <c r="M997" s="2449"/>
      <c r="N997" s="2449"/>
      <c r="O997" s="2449"/>
      <c r="P997" s="2449"/>
      <c r="Q997" s="2449"/>
      <c r="R997" s="2449"/>
      <c r="S997" s="2449"/>
      <c r="T997" s="2449"/>
      <c r="U997" s="2449"/>
      <c r="V997" s="2449"/>
      <c r="W997" s="2449"/>
      <c r="X997" s="2449"/>
      <c r="Y997" s="2449"/>
      <c r="Z997" s="2449"/>
      <c r="AA997" s="2449"/>
      <c r="AB997" s="2449"/>
      <c r="AC997" s="2449"/>
      <c r="AD997" s="2449"/>
      <c r="AE997" s="2450"/>
      <c r="AF997" s="110"/>
      <c r="AG997" s="112"/>
      <c r="AH997" s="112"/>
      <c r="AI997" s="121"/>
      <c r="AJ997" s="2496"/>
      <c r="AK997" s="2138"/>
      <c r="AL997" s="2138"/>
      <c r="AM997" s="2138"/>
      <c r="AN997" s="2138"/>
      <c r="AO997" s="2138"/>
      <c r="AP997" s="2138"/>
      <c r="AQ997" s="2497"/>
      <c r="AR997" s="1584"/>
      <c r="AS997" s="1584"/>
      <c r="AT997" s="1584"/>
      <c r="AU997" s="1584"/>
      <c r="AV997" s="1584"/>
      <c r="AW997" s="1584"/>
      <c r="AX997" s="1584"/>
      <c r="AY997" s="1584"/>
      <c r="BA997" s="320">
        <f>IF(A1044="Yes",0.05,0)</f>
        <v>0</v>
      </c>
    </row>
    <row r="998" spans="1:96" ht="15" customHeight="1">
      <c r="A998" s="51"/>
      <c r="B998" s="119"/>
      <c r="C998" s="120"/>
      <c r="D998" s="2461"/>
      <c r="E998" s="2462"/>
      <c r="F998" s="2462"/>
      <c r="G998" s="2462"/>
      <c r="H998" s="2462"/>
      <c r="I998" s="2462"/>
      <c r="J998" s="2462"/>
      <c r="K998" s="2462"/>
      <c r="L998" s="2462"/>
      <c r="M998" s="2462"/>
      <c r="N998" s="2462"/>
      <c r="O998" s="2462"/>
      <c r="P998" s="2462"/>
      <c r="Q998" s="2462"/>
      <c r="R998" s="2462"/>
      <c r="S998" s="2462"/>
      <c r="T998" s="2462"/>
      <c r="U998" s="2462"/>
      <c r="V998" s="2462"/>
      <c r="W998" s="2462"/>
      <c r="X998" s="2462"/>
      <c r="Y998" s="2462"/>
      <c r="Z998" s="2462"/>
      <c r="AA998" s="2462"/>
      <c r="AB998" s="2462"/>
      <c r="AC998" s="2462"/>
      <c r="AD998" s="2462"/>
      <c r="AE998" s="2463"/>
      <c r="AF998" s="115"/>
      <c r="AG998" s="11"/>
      <c r="AH998" s="11"/>
      <c r="AI998" s="116"/>
      <c r="AJ998" s="2498"/>
      <c r="AK998" s="2499"/>
      <c r="AL998" s="2499"/>
      <c r="AM998" s="2499"/>
      <c r="AN998" s="2499"/>
      <c r="AO998" s="2499"/>
      <c r="AP998" s="2499"/>
      <c r="AQ998" s="2500"/>
      <c r="AR998" s="1584"/>
      <c r="AS998" s="1584"/>
      <c r="AT998" s="1584"/>
      <c r="AU998" s="1584"/>
      <c r="AV998" s="1584"/>
      <c r="AW998" s="1584"/>
      <c r="AX998" s="1584"/>
      <c r="AY998" s="1584"/>
      <c r="BA998" s="320">
        <f>IF(A1050="Yes",0.02,0)</f>
        <v>0</v>
      </c>
    </row>
    <row r="999" spans="1:96" s="719" customFormat="1" ht="15" customHeight="1">
      <c r="A999" s="51"/>
      <c r="B999" s="117"/>
      <c r="C999" s="118" t="s">
        <v>230</v>
      </c>
      <c r="D999" s="2538" t="s">
        <v>1547</v>
      </c>
      <c r="E999" s="2539"/>
      <c r="F999" s="2539"/>
      <c r="G999" s="2539"/>
      <c r="H999" s="2539"/>
      <c r="I999" s="2539"/>
      <c r="J999" s="2539"/>
      <c r="K999" s="2539"/>
      <c r="L999" s="2539"/>
      <c r="M999" s="2539"/>
      <c r="N999" s="2539"/>
      <c r="O999" s="2539"/>
      <c r="P999" s="2539"/>
      <c r="Q999" s="2539"/>
      <c r="R999" s="2539"/>
      <c r="S999" s="2539"/>
      <c r="T999" s="2539"/>
      <c r="U999" s="2539"/>
      <c r="V999" s="2539"/>
      <c r="W999" s="2539"/>
      <c r="X999" s="2539"/>
      <c r="Y999" s="2539"/>
      <c r="Z999" s="2539"/>
      <c r="AA999" s="2539"/>
      <c r="AB999" s="2539"/>
      <c r="AC999" s="2539"/>
      <c r="AD999" s="2539"/>
      <c r="AE999" s="2540"/>
      <c r="AF999" s="117"/>
      <c r="AG999" s="2457" t="s">
        <v>708</v>
      </c>
      <c r="AH999" s="2458"/>
      <c r="AI999" s="125"/>
      <c r="AJ999" s="2504"/>
      <c r="AK999" s="2505"/>
      <c r="AL999" s="2505"/>
      <c r="AM999" s="2505"/>
      <c r="AN999" s="2505"/>
      <c r="AO999" s="2505"/>
      <c r="AP999" s="2505"/>
      <c r="AQ999" s="2506"/>
      <c r="AR999" s="1584"/>
      <c r="AS999" s="1584"/>
      <c r="AT999" s="1584"/>
      <c r="AU999" s="1584"/>
      <c r="AV999" s="1584"/>
      <c r="AW999" s="1584"/>
      <c r="AX999" s="1584"/>
      <c r="AY999" s="1584"/>
      <c r="BA999" s="320">
        <f>IF(A1056="Yes",0.04,0)</f>
        <v>0</v>
      </c>
      <c r="CR999" s="25"/>
    </row>
    <row r="1000" spans="1:96" ht="12.75">
      <c r="A1000" s="51"/>
      <c r="B1000" s="119"/>
      <c r="C1000" s="122"/>
      <c r="D1000" s="2541"/>
      <c r="E1000" s="2542"/>
      <c r="F1000" s="2542"/>
      <c r="G1000" s="2542"/>
      <c r="H1000" s="2542"/>
      <c r="I1000" s="2542"/>
      <c r="J1000" s="2542"/>
      <c r="K1000" s="2542"/>
      <c r="L1000" s="2542"/>
      <c r="M1000" s="2542"/>
      <c r="N1000" s="2542"/>
      <c r="O1000" s="2542"/>
      <c r="P1000" s="2542"/>
      <c r="Q1000" s="2542"/>
      <c r="R1000" s="2542"/>
      <c r="S1000" s="2542"/>
      <c r="T1000" s="2542"/>
      <c r="U1000" s="2542"/>
      <c r="V1000" s="2542"/>
      <c r="W1000" s="2542"/>
      <c r="X1000" s="2542"/>
      <c r="Y1000" s="2542"/>
      <c r="Z1000" s="2542"/>
      <c r="AA1000" s="2542"/>
      <c r="AB1000" s="2542"/>
      <c r="AC1000" s="2542"/>
      <c r="AD1000" s="2542"/>
      <c r="AE1000" s="2543"/>
      <c r="AF1000" s="2526">
        <f>IF(AG999="yes","Please Select Type and Enter Amount:",0)</f>
        <v>0</v>
      </c>
      <c r="AG1000" s="2527"/>
      <c r="AH1000" s="2527"/>
      <c r="AI1000" s="2528"/>
      <c r="AJ1000" s="2507"/>
      <c r="AK1000" s="2508"/>
      <c r="AL1000" s="2508"/>
      <c r="AM1000" s="2508"/>
      <c r="AN1000" s="2508"/>
      <c r="AO1000" s="2508"/>
      <c r="AP1000" s="2508"/>
      <c r="AQ1000" s="2509"/>
      <c r="AR1000" s="1584"/>
      <c r="AS1000" s="1584"/>
      <c r="AT1000" s="1584"/>
      <c r="AU1000" s="1584"/>
      <c r="AV1000" s="1584"/>
      <c r="AW1000" s="1584"/>
      <c r="AX1000" s="1584"/>
      <c r="AY1000" s="1584"/>
      <c r="BA1000" s="320">
        <f>IF(A1063="Yes",0.04,0)</f>
        <v>0</v>
      </c>
    </row>
    <row r="1001" spans="1:96" ht="12.75" customHeight="1">
      <c r="A1001" s="51"/>
      <c r="B1001" s="119"/>
      <c r="C1001" s="122"/>
      <c r="D1001" s="2448" t="s">
        <v>1548</v>
      </c>
      <c r="E1001" s="2449"/>
      <c r="F1001" s="2449"/>
      <c r="G1001" s="2449"/>
      <c r="H1001" s="2449"/>
      <c r="I1001" s="2449"/>
      <c r="J1001" s="2449"/>
      <c r="K1001" s="2449"/>
      <c r="L1001" s="2449"/>
      <c r="M1001" s="2449"/>
      <c r="N1001" s="2449"/>
      <c r="O1001" s="2449"/>
      <c r="P1001" s="2449"/>
      <c r="Q1001" s="2449"/>
      <c r="R1001" s="2449"/>
      <c r="S1001" s="2449"/>
      <c r="T1001" s="2449"/>
      <c r="U1001" s="2449"/>
      <c r="V1001" s="2449"/>
      <c r="W1001" s="2449"/>
      <c r="X1001" s="2449"/>
      <c r="Y1001" s="2449"/>
      <c r="Z1001" s="2449"/>
      <c r="AA1001" s="2449"/>
      <c r="AB1001" s="2449"/>
      <c r="AC1001" s="2449"/>
      <c r="AD1001" s="2449"/>
      <c r="AE1001" s="2450"/>
      <c r="AF1001" s="2526"/>
      <c r="AG1001" s="2527"/>
      <c r="AH1001" s="2527"/>
      <c r="AI1001" s="2528"/>
      <c r="AJ1001" s="2507"/>
      <c r="AK1001" s="2508"/>
      <c r="AL1001" s="2508"/>
      <c r="AM1001" s="2508"/>
      <c r="AN1001" s="2508"/>
      <c r="AO1001" s="2508"/>
      <c r="AP1001" s="2508"/>
      <c r="AQ1001" s="2509"/>
      <c r="AR1001" s="1584"/>
      <c r="AS1001" s="1584"/>
      <c r="AT1001" s="1584"/>
      <c r="AU1001" s="1584"/>
      <c r="AV1001" s="1584"/>
      <c r="AW1001" s="1584"/>
      <c r="AX1001" s="1584"/>
      <c r="AY1001" s="1584"/>
      <c r="BA1001" s="320">
        <f>IF(A1066="Yes",0.01,0)</f>
        <v>0</v>
      </c>
    </row>
    <row r="1002" spans="1:96" ht="12.75" customHeight="1">
      <c r="A1002" s="51"/>
      <c r="B1002" s="119"/>
      <c r="C1002" s="122"/>
      <c r="D1002" s="2448"/>
      <c r="E1002" s="2449"/>
      <c r="F1002" s="2449"/>
      <c r="G1002" s="2449"/>
      <c r="H1002" s="2449"/>
      <c r="I1002" s="2449"/>
      <c r="J1002" s="2449"/>
      <c r="K1002" s="2449"/>
      <c r="L1002" s="2449"/>
      <c r="M1002" s="2449"/>
      <c r="N1002" s="2449"/>
      <c r="O1002" s="2449"/>
      <c r="P1002" s="2449"/>
      <c r="Q1002" s="2449"/>
      <c r="R1002" s="2449"/>
      <c r="S1002" s="2449"/>
      <c r="T1002" s="2449"/>
      <c r="U1002" s="2449"/>
      <c r="V1002" s="2449"/>
      <c r="W1002" s="2449"/>
      <c r="X1002" s="2449"/>
      <c r="Y1002" s="2449"/>
      <c r="Z1002" s="2449"/>
      <c r="AA1002" s="2449"/>
      <c r="AB1002" s="2449"/>
      <c r="AC1002" s="2449"/>
      <c r="AD1002" s="2449"/>
      <c r="AE1002" s="2450"/>
      <c r="AF1002" s="2526"/>
      <c r="AG1002" s="2527"/>
      <c r="AH1002" s="2527"/>
      <c r="AI1002" s="2528"/>
      <c r="AJ1002" s="2507"/>
      <c r="AK1002" s="2508"/>
      <c r="AL1002" s="2508"/>
      <c r="AM1002" s="2508"/>
      <c r="AN1002" s="2508"/>
      <c r="AO1002" s="2508"/>
      <c r="AP1002" s="2508"/>
      <c r="AQ1002" s="2509"/>
      <c r="AR1002" s="1584"/>
      <c r="AS1002" s="1584"/>
      <c r="AT1002" s="1584"/>
      <c r="AU1002" s="1584"/>
      <c r="AV1002" s="1584"/>
      <c r="AW1002" s="1584"/>
      <c r="AX1002" s="1584"/>
      <c r="AY1002" s="1584"/>
      <c r="BA1002" s="320">
        <f>IF(A1071="Yes",0.01,0)</f>
        <v>0</v>
      </c>
    </row>
    <row r="1003" spans="1:96" s="719" customFormat="1" ht="12.75" customHeight="1">
      <c r="A1003" s="51"/>
      <c r="B1003" s="119"/>
      <c r="C1003" s="122"/>
      <c r="D1003" s="907" t="s">
        <v>371</v>
      </c>
      <c r="E1003" s="133"/>
      <c r="F1003" s="133"/>
      <c r="G1003" s="160"/>
      <c r="H1003" s="160"/>
      <c r="I1003" s="81"/>
      <c r="J1003" s="2544" t="s">
        <v>628</v>
      </c>
      <c r="K1003" s="2545"/>
      <c r="L1003" s="2545"/>
      <c r="M1003" s="2545"/>
      <c r="N1003" s="2545"/>
      <c r="O1003" s="2545"/>
      <c r="P1003" s="2545"/>
      <c r="Q1003" s="2545"/>
      <c r="R1003" s="2545"/>
      <c r="S1003" s="2545"/>
      <c r="T1003" s="2545"/>
      <c r="U1003" s="2545"/>
      <c r="V1003" s="2545"/>
      <c r="W1003" s="2545"/>
      <c r="X1003" s="2545"/>
      <c r="Y1003" s="2545"/>
      <c r="Z1003" s="2545"/>
      <c r="AA1003" s="2545"/>
      <c r="AB1003" s="2545"/>
      <c r="AC1003" s="2545"/>
      <c r="AD1003" s="2545"/>
      <c r="AE1003" s="2546"/>
      <c r="AF1003" s="2529"/>
      <c r="AG1003" s="2530"/>
      <c r="AH1003" s="2530"/>
      <c r="AI1003" s="2531"/>
      <c r="AJ1003" s="2510"/>
      <c r="AK1003" s="2511"/>
      <c r="AL1003" s="2511"/>
      <c r="AM1003" s="2511"/>
      <c r="AN1003" s="2511"/>
      <c r="AO1003" s="2511"/>
      <c r="AP1003" s="2511"/>
      <c r="AQ1003" s="2512"/>
      <c r="AR1003" s="1584"/>
      <c r="AS1003" s="1584"/>
      <c r="AT1003" s="1584"/>
      <c r="AU1003" s="1584"/>
      <c r="AV1003" s="1584"/>
      <c r="AW1003" s="1584"/>
      <c r="AX1003" s="1584"/>
      <c r="AY1003" s="1584"/>
      <c r="BA1003" s="320">
        <f>IF(A1074="Yes",0.01,0)</f>
        <v>0</v>
      </c>
      <c r="CR1003" s="25"/>
    </row>
    <row r="1004" spans="1:96" ht="12.75" customHeight="1">
      <c r="A1004" s="51"/>
      <c r="B1004" s="117"/>
      <c r="C1004" s="118" t="s">
        <v>236</v>
      </c>
      <c r="D1004" s="2445" t="s">
        <v>1549</v>
      </c>
      <c r="E1004" s="2446"/>
      <c r="F1004" s="2446"/>
      <c r="G1004" s="2446"/>
      <c r="H1004" s="2446"/>
      <c r="I1004" s="2446"/>
      <c r="J1004" s="2446"/>
      <c r="K1004" s="2446"/>
      <c r="L1004" s="2446"/>
      <c r="M1004" s="2446"/>
      <c r="N1004" s="2446"/>
      <c r="O1004" s="2446"/>
      <c r="P1004" s="2446"/>
      <c r="Q1004" s="2446"/>
      <c r="R1004" s="2446"/>
      <c r="S1004" s="2446"/>
      <c r="T1004" s="2446"/>
      <c r="U1004" s="2446"/>
      <c r="V1004" s="2446"/>
      <c r="W1004" s="2446"/>
      <c r="X1004" s="2446"/>
      <c r="Y1004" s="2446"/>
      <c r="Z1004" s="2446"/>
      <c r="AA1004" s="2446"/>
      <c r="AB1004" s="2446"/>
      <c r="AC1004" s="2446"/>
      <c r="AD1004" s="2446"/>
      <c r="AE1004" s="2447"/>
      <c r="AF1004" s="117"/>
      <c r="AG1004" s="2457" t="s">
        <v>580</v>
      </c>
      <c r="AH1004" s="2458"/>
      <c r="AI1004" s="125"/>
      <c r="AJ1004" s="2504">
        <f>+[9]EVERYTHING!$O$147</f>
        <v>115000</v>
      </c>
      <c r="AK1004" s="2505"/>
      <c r="AL1004" s="2505"/>
      <c r="AM1004" s="2505"/>
      <c r="AN1004" s="2505"/>
      <c r="AO1004" s="2505"/>
      <c r="AP1004" s="2505"/>
      <c r="AQ1004" s="2506"/>
      <c r="AR1004" s="1584"/>
      <c r="AS1004" s="1584"/>
      <c r="AT1004" s="1584"/>
      <c r="AU1004" s="1584"/>
      <c r="AV1004" s="1584"/>
      <c r="AW1004" s="1584"/>
      <c r="AX1004" s="1584"/>
      <c r="AY1004" s="1584"/>
      <c r="BA1004" s="320">
        <f>IF(A1078="Yes",0.02,0)</f>
        <v>0</v>
      </c>
    </row>
    <row r="1005" spans="1:96" ht="12.75" customHeight="1">
      <c r="A1005" s="51"/>
      <c r="B1005" s="110"/>
      <c r="C1005" s="111"/>
      <c r="D1005" s="2448" t="s">
        <v>2192</v>
      </c>
      <c r="E1005" s="2449"/>
      <c r="F1005" s="2449"/>
      <c r="G1005" s="2449"/>
      <c r="H1005" s="2449"/>
      <c r="I1005" s="2449"/>
      <c r="J1005" s="2449"/>
      <c r="K1005" s="2449"/>
      <c r="L1005" s="2449"/>
      <c r="M1005" s="2449"/>
      <c r="N1005" s="2449"/>
      <c r="O1005" s="2449"/>
      <c r="P1005" s="2449"/>
      <c r="Q1005" s="2449"/>
      <c r="R1005" s="2449"/>
      <c r="S1005" s="2449"/>
      <c r="T1005" s="2449"/>
      <c r="U1005" s="2449"/>
      <c r="V1005" s="2449"/>
      <c r="W1005" s="2449"/>
      <c r="X1005" s="2449"/>
      <c r="Y1005" s="2449"/>
      <c r="Z1005" s="2449"/>
      <c r="AA1005" s="2449"/>
      <c r="AB1005" s="2449"/>
      <c r="AC1005" s="2449"/>
      <c r="AD1005" s="2449"/>
      <c r="AE1005" s="2450"/>
      <c r="AF1005" s="2532" t="str">
        <f>IF(AG1004="yes","Please Enter Amount:",0)</f>
        <v>Please Enter Amount:</v>
      </c>
      <c r="AG1005" s="2533"/>
      <c r="AH1005" s="2533"/>
      <c r="AI1005" s="2534"/>
      <c r="AJ1005" s="2507"/>
      <c r="AK1005" s="2508"/>
      <c r="AL1005" s="2508"/>
      <c r="AM1005" s="2508"/>
      <c r="AN1005" s="2508"/>
      <c r="AO1005" s="2508"/>
      <c r="AP1005" s="2508"/>
      <c r="AQ1005" s="2509"/>
      <c r="AR1005" s="1584"/>
      <c r="AS1005" s="1584"/>
      <c r="AT1005" s="1584"/>
      <c r="AU1005" s="1584"/>
      <c r="AV1005" s="1584"/>
      <c r="AW1005" s="1584"/>
      <c r="AX1005" s="1584"/>
      <c r="AY1005" s="1584"/>
      <c r="BA1005" s="321">
        <f>IF(A1082="Yes",0.02,0)</f>
        <v>0</v>
      </c>
    </row>
    <row r="1006" spans="1:96" ht="12.75" customHeight="1">
      <c r="A1006" s="51"/>
      <c r="B1006" s="110"/>
      <c r="C1006" s="111"/>
      <c r="D1006" s="2448"/>
      <c r="E1006" s="2449"/>
      <c r="F1006" s="2449"/>
      <c r="G1006" s="2449"/>
      <c r="H1006" s="2449"/>
      <c r="I1006" s="2449"/>
      <c r="J1006" s="2449"/>
      <c r="K1006" s="2449"/>
      <c r="L1006" s="2449"/>
      <c r="M1006" s="2449"/>
      <c r="N1006" s="2449"/>
      <c r="O1006" s="2449"/>
      <c r="P1006" s="2449"/>
      <c r="Q1006" s="2449"/>
      <c r="R1006" s="2449"/>
      <c r="S1006" s="2449"/>
      <c r="T1006" s="2449"/>
      <c r="U1006" s="2449"/>
      <c r="V1006" s="2449"/>
      <c r="W1006" s="2449"/>
      <c r="X1006" s="2449"/>
      <c r="Y1006" s="2449"/>
      <c r="Z1006" s="2449"/>
      <c r="AA1006" s="2449"/>
      <c r="AB1006" s="2449"/>
      <c r="AC1006" s="2449"/>
      <c r="AD1006" s="2449"/>
      <c r="AE1006" s="2450"/>
      <c r="AF1006" s="2532"/>
      <c r="AG1006" s="2533"/>
      <c r="AH1006" s="2533"/>
      <c r="AI1006" s="2534"/>
      <c r="AJ1006" s="2507"/>
      <c r="AK1006" s="2508"/>
      <c r="AL1006" s="2508"/>
      <c r="AM1006" s="2508"/>
      <c r="AN1006" s="2508"/>
      <c r="AO1006" s="2508"/>
      <c r="AP1006" s="2508"/>
      <c r="AQ1006" s="2509"/>
      <c r="AR1006" s="1584"/>
      <c r="AS1006" s="1584"/>
      <c r="AT1006" s="1584"/>
      <c r="AU1006" s="1584"/>
      <c r="AV1006" s="1584"/>
      <c r="AW1006" s="1584"/>
      <c r="AX1006" s="1584"/>
      <c r="AY1006" s="1584"/>
    </row>
    <row r="1007" spans="1:96" ht="12.75" customHeight="1">
      <c r="A1007" s="51"/>
      <c r="B1007" s="123"/>
      <c r="C1007" s="122"/>
      <c r="D1007" s="2461"/>
      <c r="E1007" s="2462"/>
      <c r="F1007" s="2462"/>
      <c r="G1007" s="2462"/>
      <c r="H1007" s="2462"/>
      <c r="I1007" s="2462"/>
      <c r="J1007" s="2462"/>
      <c r="K1007" s="2462"/>
      <c r="L1007" s="2462"/>
      <c r="M1007" s="2462"/>
      <c r="N1007" s="2462"/>
      <c r="O1007" s="2462"/>
      <c r="P1007" s="2462"/>
      <c r="Q1007" s="2462"/>
      <c r="R1007" s="2462"/>
      <c r="S1007" s="2462"/>
      <c r="T1007" s="2462"/>
      <c r="U1007" s="2462"/>
      <c r="V1007" s="2462"/>
      <c r="W1007" s="2462"/>
      <c r="X1007" s="2462"/>
      <c r="Y1007" s="2462"/>
      <c r="Z1007" s="2462"/>
      <c r="AA1007" s="2462"/>
      <c r="AB1007" s="2462"/>
      <c r="AC1007" s="2462"/>
      <c r="AD1007" s="2462"/>
      <c r="AE1007" s="2463"/>
      <c r="AF1007" s="2535"/>
      <c r="AG1007" s="2536"/>
      <c r="AH1007" s="2536"/>
      <c r="AI1007" s="2537"/>
      <c r="AJ1007" s="2510"/>
      <c r="AK1007" s="2511"/>
      <c r="AL1007" s="2511"/>
      <c r="AM1007" s="2511"/>
      <c r="AN1007" s="2511"/>
      <c r="AO1007" s="2511"/>
      <c r="AP1007" s="2511"/>
      <c r="AQ1007" s="2512"/>
      <c r="AR1007" s="1584"/>
      <c r="AS1007" s="1584"/>
      <c r="AT1007" s="1584"/>
      <c r="AU1007" s="1584"/>
      <c r="AV1007" s="1584"/>
      <c r="AW1007" s="1584"/>
      <c r="AX1007" s="1584"/>
      <c r="AY1007" s="1584"/>
    </row>
    <row r="1008" spans="1:96" s="719" customFormat="1" ht="12.75" customHeight="1">
      <c r="A1008" s="51"/>
      <c r="B1008" s="117"/>
      <c r="C1008" s="118" t="s">
        <v>241</v>
      </c>
      <c r="D1008" s="2484" t="s">
        <v>1550</v>
      </c>
      <c r="E1008" s="2485"/>
      <c r="F1008" s="2485"/>
      <c r="G1008" s="2485"/>
      <c r="H1008" s="2485"/>
      <c r="I1008" s="2485"/>
      <c r="J1008" s="2485"/>
      <c r="K1008" s="2485"/>
      <c r="L1008" s="2485"/>
      <c r="M1008" s="2485"/>
      <c r="N1008" s="2485"/>
      <c r="O1008" s="2485"/>
      <c r="P1008" s="2485"/>
      <c r="Q1008" s="2485"/>
      <c r="R1008" s="2485"/>
      <c r="S1008" s="2485"/>
      <c r="T1008" s="2485"/>
      <c r="U1008" s="2485"/>
      <c r="V1008" s="2485"/>
      <c r="W1008" s="2485"/>
      <c r="X1008" s="2485"/>
      <c r="Y1008" s="2485"/>
      <c r="Z1008" s="2485"/>
      <c r="AA1008" s="2485"/>
      <c r="AB1008" s="2485"/>
      <c r="AC1008" s="2485"/>
      <c r="AD1008" s="2485"/>
      <c r="AE1008" s="2486"/>
      <c r="AF1008" s="117"/>
      <c r="AG1008" s="2457" t="s">
        <v>580</v>
      </c>
      <c r="AH1008" s="2458"/>
      <c r="AI1008" s="125"/>
      <c r="AJ1008" s="2493">
        <f>ROUND(IF(AG1008="yes",(AJ975*0.1),0),0)</f>
        <v>3296158</v>
      </c>
      <c r="AK1008" s="2494"/>
      <c r="AL1008" s="2494"/>
      <c r="AM1008" s="2494"/>
      <c r="AN1008" s="2494"/>
      <c r="AO1008" s="2494"/>
      <c r="AP1008" s="2494"/>
      <c r="AQ1008" s="2495"/>
      <c r="AR1008" s="1584"/>
      <c r="AS1008" s="1584"/>
      <c r="AT1008" s="1584"/>
      <c r="AU1008" s="1584"/>
      <c r="AV1008" s="1584"/>
      <c r="AW1008" s="1584"/>
      <c r="AX1008" s="1584"/>
      <c r="AY1008" s="1584"/>
      <c r="CR1008" s="25"/>
    </row>
    <row r="1009" spans="1:96" ht="12.75" customHeight="1">
      <c r="A1009" s="51"/>
      <c r="B1009" s="110"/>
      <c r="C1009" s="111"/>
      <c r="D1009" s="2448" t="s">
        <v>1551</v>
      </c>
      <c r="E1009" s="2449"/>
      <c r="F1009" s="2449"/>
      <c r="G1009" s="2449"/>
      <c r="H1009" s="2449"/>
      <c r="I1009" s="2449"/>
      <c r="J1009" s="2449"/>
      <c r="K1009" s="2449"/>
      <c r="L1009" s="2449"/>
      <c r="M1009" s="2449"/>
      <c r="N1009" s="2449"/>
      <c r="O1009" s="2449"/>
      <c r="P1009" s="2449"/>
      <c r="Q1009" s="2449"/>
      <c r="R1009" s="2449"/>
      <c r="S1009" s="2449"/>
      <c r="T1009" s="2449"/>
      <c r="U1009" s="2449"/>
      <c r="V1009" s="2449"/>
      <c r="W1009" s="2449"/>
      <c r="X1009" s="2449"/>
      <c r="Y1009" s="2449"/>
      <c r="Z1009" s="2449"/>
      <c r="AA1009" s="2449"/>
      <c r="AB1009" s="2449"/>
      <c r="AC1009" s="2449"/>
      <c r="AD1009" s="2449"/>
      <c r="AE1009" s="2450"/>
      <c r="AF1009" s="110"/>
      <c r="AG1009" s="112"/>
      <c r="AH1009" s="112"/>
      <c r="AI1009" s="121"/>
      <c r="AJ1009" s="2496"/>
      <c r="AK1009" s="2138"/>
      <c r="AL1009" s="2138"/>
      <c r="AM1009" s="2138"/>
      <c r="AN1009" s="2138"/>
      <c r="AO1009" s="2138"/>
      <c r="AP1009" s="2138"/>
      <c r="AQ1009" s="2497"/>
      <c r="AR1009" s="1584"/>
      <c r="AS1009" s="1584"/>
      <c r="AT1009" s="1584"/>
      <c r="AU1009" s="1584"/>
      <c r="AV1009" s="1584"/>
      <c r="AW1009" s="1584"/>
      <c r="AX1009" s="1584"/>
      <c r="AY1009" s="1584"/>
    </row>
    <row r="1010" spans="1:96" ht="12.75" customHeight="1">
      <c r="A1010" s="51"/>
      <c r="B1010" s="115"/>
      <c r="C1010" s="111"/>
      <c r="D1010" s="2461"/>
      <c r="E1010" s="2462"/>
      <c r="F1010" s="2462"/>
      <c r="G1010" s="2462"/>
      <c r="H1010" s="2462"/>
      <c r="I1010" s="2462"/>
      <c r="J1010" s="2462"/>
      <c r="K1010" s="2462"/>
      <c r="L1010" s="2462"/>
      <c r="M1010" s="2462"/>
      <c r="N1010" s="2462"/>
      <c r="O1010" s="2462"/>
      <c r="P1010" s="2462"/>
      <c r="Q1010" s="2462"/>
      <c r="R1010" s="2462"/>
      <c r="S1010" s="2462"/>
      <c r="T1010" s="2462"/>
      <c r="U1010" s="2462"/>
      <c r="V1010" s="2462"/>
      <c r="W1010" s="2462"/>
      <c r="X1010" s="2462"/>
      <c r="Y1010" s="2462"/>
      <c r="Z1010" s="2462"/>
      <c r="AA1010" s="2462"/>
      <c r="AB1010" s="2462"/>
      <c r="AC1010" s="2462"/>
      <c r="AD1010" s="2462"/>
      <c r="AE1010" s="2463"/>
      <c r="AF1010" s="110"/>
      <c r="AG1010" s="112"/>
      <c r="AH1010" s="112"/>
      <c r="AI1010" s="121"/>
      <c r="AJ1010" s="2498"/>
      <c r="AK1010" s="2499"/>
      <c r="AL1010" s="2499"/>
      <c r="AM1010" s="2499"/>
      <c r="AN1010" s="2499"/>
      <c r="AO1010" s="2499"/>
      <c r="AP1010" s="2499"/>
      <c r="AQ1010" s="2500"/>
      <c r="AR1010" s="1584"/>
      <c r="AS1010" s="1584"/>
      <c r="AT1010" s="1584"/>
      <c r="AU1010" s="1584"/>
      <c r="AV1010" s="1584"/>
      <c r="AW1010" s="1584"/>
      <c r="AX1010" s="1584"/>
      <c r="AY1010" s="1584"/>
    </row>
    <row r="1011" spans="1:96" s="719" customFormat="1" ht="12.75" customHeight="1">
      <c r="A1011" s="51"/>
      <c r="B1011" s="110"/>
      <c r="C1011" s="531" t="s">
        <v>727</v>
      </c>
      <c r="D1011" s="2445" t="s">
        <v>2188</v>
      </c>
      <c r="E1011" s="2446"/>
      <c r="F1011" s="2446"/>
      <c r="G1011" s="2446"/>
      <c r="H1011" s="2446"/>
      <c r="I1011" s="2446"/>
      <c r="J1011" s="2446"/>
      <c r="K1011" s="2446"/>
      <c r="L1011" s="2446"/>
      <c r="M1011" s="2446"/>
      <c r="N1011" s="2446"/>
      <c r="O1011" s="2446"/>
      <c r="P1011" s="2446"/>
      <c r="Q1011" s="2446"/>
      <c r="R1011" s="2446"/>
      <c r="S1011" s="2446"/>
      <c r="T1011" s="2446"/>
      <c r="U1011" s="2446"/>
      <c r="V1011" s="2446"/>
      <c r="W1011" s="2446"/>
      <c r="X1011" s="2446"/>
      <c r="Y1011" s="2446"/>
      <c r="Z1011" s="2446"/>
      <c r="AA1011" s="2446"/>
      <c r="AB1011" s="2446"/>
      <c r="AC1011" s="2446"/>
      <c r="AD1011" s="2446"/>
      <c r="AE1011" s="2447"/>
      <c r="AF1011" s="117"/>
      <c r="AG1011" s="2457" t="s">
        <v>708</v>
      </c>
      <c r="AH1011" s="2458"/>
      <c r="AI1011" s="125"/>
      <c r="AJ1011" s="2493">
        <f>ROUND(IF(AG1011="yes",(AJ975*0.15),0),0)</f>
        <v>0</v>
      </c>
      <c r="AK1011" s="2494"/>
      <c r="AL1011" s="2494"/>
      <c r="AM1011" s="2494"/>
      <c r="AN1011" s="2494"/>
      <c r="AO1011" s="2494"/>
      <c r="AP1011" s="2494"/>
      <c r="AQ1011" s="2495"/>
      <c r="AR1011" s="1584"/>
      <c r="AS1011" s="1584"/>
      <c r="AT1011" s="1584"/>
      <c r="AU1011" s="1584"/>
      <c r="AV1011" s="1584"/>
      <c r="AW1011" s="1584"/>
      <c r="AX1011" s="1584"/>
      <c r="AY1011" s="1584"/>
      <c r="CR1011" s="25"/>
    </row>
    <row r="1012" spans="1:96" s="719" customFormat="1" ht="12.75" customHeight="1">
      <c r="A1012" s="51"/>
      <c r="B1012" s="110"/>
      <c r="C1012" s="111"/>
      <c r="D1012" s="2487" t="s">
        <v>2189</v>
      </c>
      <c r="E1012" s="2488"/>
      <c r="F1012" s="2488"/>
      <c r="G1012" s="2488"/>
      <c r="H1012" s="2488"/>
      <c r="I1012" s="2488"/>
      <c r="J1012" s="2488"/>
      <c r="K1012" s="2488"/>
      <c r="L1012" s="2488"/>
      <c r="M1012" s="2488"/>
      <c r="N1012" s="2488"/>
      <c r="O1012" s="2488"/>
      <c r="P1012" s="2488"/>
      <c r="Q1012" s="2488"/>
      <c r="R1012" s="2488"/>
      <c r="S1012" s="2488"/>
      <c r="T1012" s="2488"/>
      <c r="U1012" s="2488"/>
      <c r="V1012" s="2488"/>
      <c r="W1012" s="2488"/>
      <c r="X1012" s="2488"/>
      <c r="Y1012" s="2488"/>
      <c r="Z1012" s="2488"/>
      <c r="AA1012" s="2488"/>
      <c r="AB1012" s="2488"/>
      <c r="AC1012" s="2488"/>
      <c r="AD1012" s="2488"/>
      <c r="AE1012" s="2489"/>
      <c r="AF1012" s="1614"/>
      <c r="AG1012" s="1615"/>
      <c r="AH1012" s="1615"/>
      <c r="AI1012" s="1616"/>
      <c r="AJ1012" s="2496"/>
      <c r="AK1012" s="2138"/>
      <c r="AL1012" s="2138"/>
      <c r="AM1012" s="2138"/>
      <c r="AN1012" s="2138"/>
      <c r="AO1012" s="2138"/>
      <c r="AP1012" s="2138"/>
      <c r="AQ1012" s="2497"/>
      <c r="AR1012" s="1584"/>
      <c r="AS1012" s="1584"/>
      <c r="AT1012" s="1584"/>
      <c r="AU1012" s="1584"/>
      <c r="AV1012" s="1584"/>
      <c r="AW1012" s="1584"/>
      <c r="AX1012" s="1584"/>
      <c r="AY1012" s="1584"/>
      <c r="CR1012" s="25"/>
    </row>
    <row r="1013" spans="1:96" s="719" customFormat="1" ht="12.75" customHeight="1">
      <c r="A1013" s="51"/>
      <c r="B1013" s="110"/>
      <c r="C1013" s="111"/>
      <c r="D1013" s="2487"/>
      <c r="E1013" s="2488"/>
      <c r="F1013" s="2488"/>
      <c r="G1013" s="2488"/>
      <c r="H1013" s="2488"/>
      <c r="I1013" s="2488"/>
      <c r="J1013" s="2488"/>
      <c r="K1013" s="2488"/>
      <c r="L1013" s="2488"/>
      <c r="M1013" s="2488"/>
      <c r="N1013" s="2488"/>
      <c r="O1013" s="2488"/>
      <c r="P1013" s="2488"/>
      <c r="Q1013" s="2488"/>
      <c r="R1013" s="2488"/>
      <c r="S1013" s="2488"/>
      <c r="T1013" s="2488"/>
      <c r="U1013" s="2488"/>
      <c r="V1013" s="2488"/>
      <c r="W1013" s="2488"/>
      <c r="X1013" s="2488"/>
      <c r="Y1013" s="2488"/>
      <c r="Z1013" s="2488"/>
      <c r="AA1013" s="2488"/>
      <c r="AB1013" s="2488"/>
      <c r="AC1013" s="2488"/>
      <c r="AD1013" s="2488"/>
      <c r="AE1013" s="2489"/>
      <c r="AF1013" s="1614"/>
      <c r="AG1013" s="1615"/>
      <c r="AH1013" s="1615"/>
      <c r="AI1013" s="1616"/>
      <c r="AJ1013" s="2496"/>
      <c r="AK1013" s="2138"/>
      <c r="AL1013" s="2138"/>
      <c r="AM1013" s="2138"/>
      <c r="AN1013" s="2138"/>
      <c r="AO1013" s="2138"/>
      <c r="AP1013" s="2138"/>
      <c r="AQ1013" s="2497"/>
      <c r="AR1013" s="1584"/>
      <c r="AS1013" s="1584"/>
      <c r="AT1013" s="1584"/>
      <c r="AU1013" s="1584"/>
      <c r="AV1013" s="1584"/>
      <c r="AW1013" s="1584"/>
      <c r="AX1013" s="1584"/>
      <c r="AY1013" s="1584"/>
      <c r="CR1013" s="25"/>
    </row>
    <row r="1014" spans="1:96" s="719" customFormat="1" ht="12.75" customHeight="1">
      <c r="A1014" s="51"/>
      <c r="B1014" s="110"/>
      <c r="C1014" s="111"/>
      <c r="D1014" s="2490"/>
      <c r="E1014" s="2491"/>
      <c r="F1014" s="2491"/>
      <c r="G1014" s="2491"/>
      <c r="H1014" s="2491"/>
      <c r="I1014" s="2491"/>
      <c r="J1014" s="2491"/>
      <c r="K1014" s="2491"/>
      <c r="L1014" s="2491"/>
      <c r="M1014" s="2491"/>
      <c r="N1014" s="2491"/>
      <c r="O1014" s="2491"/>
      <c r="P1014" s="2491"/>
      <c r="Q1014" s="2491"/>
      <c r="R1014" s="2491"/>
      <c r="S1014" s="2491"/>
      <c r="T1014" s="2491"/>
      <c r="U1014" s="2491"/>
      <c r="V1014" s="2491"/>
      <c r="W1014" s="2491"/>
      <c r="X1014" s="2491"/>
      <c r="Y1014" s="2491"/>
      <c r="Z1014" s="2491"/>
      <c r="AA1014" s="2491"/>
      <c r="AB1014" s="2491"/>
      <c r="AC1014" s="2491"/>
      <c r="AD1014" s="2491"/>
      <c r="AE1014" s="2492"/>
      <c r="AF1014" s="1617"/>
      <c r="AG1014" s="1618"/>
      <c r="AH1014" s="1618"/>
      <c r="AI1014" s="1619"/>
      <c r="AJ1014" s="2498"/>
      <c r="AK1014" s="2499"/>
      <c r="AL1014" s="2499"/>
      <c r="AM1014" s="2499"/>
      <c r="AN1014" s="2499"/>
      <c r="AO1014" s="2499"/>
      <c r="AP1014" s="2499"/>
      <c r="AQ1014" s="2500"/>
      <c r="AR1014" s="1584"/>
      <c r="AS1014" s="1584"/>
      <c r="AT1014" s="1584"/>
      <c r="AU1014" s="1584"/>
      <c r="AV1014" s="1584"/>
      <c r="AW1014" s="1584"/>
      <c r="AX1014" s="1584"/>
      <c r="AY1014" s="1584"/>
      <c r="CR1014" s="25"/>
    </row>
    <row r="1015" spans="1:96" s="719" customFormat="1" ht="12.75" customHeight="1">
      <c r="A1015" s="51"/>
      <c r="B1015" s="110"/>
      <c r="C1015" s="531" t="s">
        <v>727</v>
      </c>
      <c r="D1015" s="2484" t="s">
        <v>2190</v>
      </c>
      <c r="E1015" s="2485"/>
      <c r="F1015" s="2485"/>
      <c r="G1015" s="2485"/>
      <c r="H1015" s="2485"/>
      <c r="I1015" s="2485"/>
      <c r="J1015" s="2485"/>
      <c r="K1015" s="2485"/>
      <c r="L1015" s="2485"/>
      <c r="M1015" s="2485"/>
      <c r="N1015" s="2485"/>
      <c r="O1015" s="2485"/>
      <c r="P1015" s="2485"/>
      <c r="Q1015" s="2485"/>
      <c r="R1015" s="2485"/>
      <c r="S1015" s="2485"/>
      <c r="T1015" s="2485"/>
      <c r="U1015" s="2485"/>
      <c r="V1015" s="2485"/>
      <c r="W1015" s="2485"/>
      <c r="X1015" s="2485"/>
      <c r="Y1015" s="2485"/>
      <c r="Z1015" s="2485"/>
      <c r="AA1015" s="2485"/>
      <c r="AB1015" s="2485"/>
      <c r="AC1015" s="2485"/>
      <c r="AD1015" s="2485"/>
      <c r="AE1015" s="2486"/>
      <c r="AF1015" s="110"/>
      <c r="AG1015" s="2459" t="s">
        <v>708</v>
      </c>
      <c r="AH1015" s="2460"/>
      <c r="AI1015" s="121"/>
      <c r="AJ1015" s="2493">
        <f>ROUND(IF(AG1015="yes",(AJ975*0.1),0),0)</f>
        <v>0</v>
      </c>
      <c r="AK1015" s="2494"/>
      <c r="AL1015" s="2494"/>
      <c r="AM1015" s="2494"/>
      <c r="AN1015" s="2494"/>
      <c r="AO1015" s="2494"/>
      <c r="AP1015" s="2494"/>
      <c r="AQ1015" s="2495"/>
      <c r="AR1015" s="1584"/>
      <c r="AS1015" s="1584"/>
      <c r="AT1015" s="1584"/>
      <c r="AU1015" s="1584"/>
      <c r="AV1015" s="1584"/>
      <c r="AW1015" s="1584"/>
      <c r="AX1015" s="1584"/>
      <c r="AY1015" s="1584"/>
      <c r="CR1015" s="25"/>
    </row>
    <row r="1016" spans="1:96" s="719" customFormat="1" ht="12.75" customHeight="1">
      <c r="A1016" s="51"/>
      <c r="B1016" s="110"/>
      <c r="C1016" s="111"/>
      <c r="D1016" s="2487" t="s">
        <v>2191</v>
      </c>
      <c r="E1016" s="2488"/>
      <c r="F1016" s="2488"/>
      <c r="G1016" s="2488"/>
      <c r="H1016" s="2488"/>
      <c r="I1016" s="2488"/>
      <c r="J1016" s="2488"/>
      <c r="K1016" s="2488"/>
      <c r="L1016" s="2488"/>
      <c r="M1016" s="2488"/>
      <c r="N1016" s="2488"/>
      <c r="O1016" s="2488"/>
      <c r="P1016" s="2488"/>
      <c r="Q1016" s="2488"/>
      <c r="R1016" s="2488"/>
      <c r="S1016" s="2488"/>
      <c r="T1016" s="2488"/>
      <c r="U1016" s="2488"/>
      <c r="V1016" s="2488"/>
      <c r="W1016" s="2488"/>
      <c r="X1016" s="2488"/>
      <c r="Y1016" s="2488"/>
      <c r="Z1016" s="2488"/>
      <c r="AA1016" s="2488"/>
      <c r="AB1016" s="2488"/>
      <c r="AC1016" s="2488"/>
      <c r="AD1016" s="2488"/>
      <c r="AE1016" s="2489"/>
      <c r="AF1016" s="110"/>
      <c r="AG1016" s="112"/>
      <c r="AH1016" s="112"/>
      <c r="AI1016" s="121"/>
      <c r="AJ1016" s="2496"/>
      <c r="AK1016" s="2138"/>
      <c r="AL1016" s="2138"/>
      <c r="AM1016" s="2138"/>
      <c r="AN1016" s="2138"/>
      <c r="AO1016" s="2138"/>
      <c r="AP1016" s="2138"/>
      <c r="AQ1016" s="2497"/>
      <c r="AR1016" s="1584"/>
      <c r="AS1016" s="1584"/>
      <c r="AT1016" s="1584"/>
      <c r="AU1016" s="1584"/>
      <c r="AV1016" s="1584"/>
      <c r="AW1016" s="1584"/>
      <c r="AX1016" s="1584"/>
      <c r="AY1016" s="1584"/>
      <c r="CR1016" s="25"/>
    </row>
    <row r="1017" spans="1:96" s="719" customFormat="1" ht="12.75" customHeight="1">
      <c r="A1017" s="51"/>
      <c r="B1017" s="110"/>
      <c r="C1017" s="111"/>
      <c r="D1017" s="2487"/>
      <c r="E1017" s="2488"/>
      <c r="F1017" s="2488"/>
      <c r="G1017" s="2488"/>
      <c r="H1017" s="2488"/>
      <c r="I1017" s="2488"/>
      <c r="J1017" s="2488"/>
      <c r="K1017" s="2488"/>
      <c r="L1017" s="2488"/>
      <c r="M1017" s="2488"/>
      <c r="N1017" s="2488"/>
      <c r="O1017" s="2488"/>
      <c r="P1017" s="2488"/>
      <c r="Q1017" s="2488"/>
      <c r="R1017" s="2488"/>
      <c r="S1017" s="2488"/>
      <c r="T1017" s="2488"/>
      <c r="U1017" s="2488"/>
      <c r="V1017" s="2488"/>
      <c r="W1017" s="2488"/>
      <c r="X1017" s="2488"/>
      <c r="Y1017" s="2488"/>
      <c r="Z1017" s="2488"/>
      <c r="AA1017" s="2488"/>
      <c r="AB1017" s="2488"/>
      <c r="AC1017" s="2488"/>
      <c r="AD1017" s="2488"/>
      <c r="AE1017" s="2489"/>
      <c r="AF1017" s="110"/>
      <c r="AG1017" s="112"/>
      <c r="AH1017" s="112"/>
      <c r="AI1017" s="121"/>
      <c r="AJ1017" s="2496"/>
      <c r="AK1017" s="2138"/>
      <c r="AL1017" s="2138"/>
      <c r="AM1017" s="2138"/>
      <c r="AN1017" s="2138"/>
      <c r="AO1017" s="2138"/>
      <c r="AP1017" s="2138"/>
      <c r="AQ1017" s="2497"/>
      <c r="AR1017" s="1584"/>
      <c r="AS1017" s="1584"/>
      <c r="AT1017" s="1584"/>
      <c r="AU1017" s="1584"/>
      <c r="AV1017" s="1584"/>
      <c r="AW1017" s="1584"/>
      <c r="AX1017" s="1584"/>
      <c r="AY1017" s="1584"/>
      <c r="CR1017" s="25"/>
    </row>
    <row r="1018" spans="1:96" s="719" customFormat="1" ht="12.75" customHeight="1">
      <c r="A1018" s="51"/>
      <c r="B1018" s="110"/>
      <c r="C1018" s="111"/>
      <c r="D1018" s="2487"/>
      <c r="E1018" s="2488"/>
      <c r="F1018" s="2488"/>
      <c r="G1018" s="2488"/>
      <c r="H1018" s="2488"/>
      <c r="I1018" s="2488"/>
      <c r="J1018" s="2488"/>
      <c r="K1018" s="2488"/>
      <c r="L1018" s="2488"/>
      <c r="M1018" s="2488"/>
      <c r="N1018" s="2488"/>
      <c r="O1018" s="2488"/>
      <c r="P1018" s="2488"/>
      <c r="Q1018" s="2488"/>
      <c r="R1018" s="2488"/>
      <c r="S1018" s="2488"/>
      <c r="T1018" s="2488"/>
      <c r="U1018" s="2488"/>
      <c r="V1018" s="2488"/>
      <c r="W1018" s="2488"/>
      <c r="X1018" s="2488"/>
      <c r="Y1018" s="2488"/>
      <c r="Z1018" s="2488"/>
      <c r="AA1018" s="2488"/>
      <c r="AB1018" s="2488"/>
      <c r="AC1018" s="2488"/>
      <c r="AD1018" s="2488"/>
      <c r="AE1018" s="2489"/>
      <c r="AF1018" s="110"/>
      <c r="AG1018" s="112"/>
      <c r="AH1018" s="112"/>
      <c r="AI1018" s="121"/>
      <c r="AJ1018" s="2496"/>
      <c r="AK1018" s="2138"/>
      <c r="AL1018" s="2138"/>
      <c r="AM1018" s="2138"/>
      <c r="AN1018" s="2138"/>
      <c r="AO1018" s="2138"/>
      <c r="AP1018" s="2138"/>
      <c r="AQ1018" s="2497"/>
      <c r="AR1018" s="1584"/>
      <c r="AS1018" s="1584"/>
      <c r="AT1018" s="1584"/>
      <c r="AU1018" s="1584"/>
      <c r="AV1018" s="1584"/>
      <c r="AW1018" s="1584"/>
      <c r="AX1018" s="1584"/>
      <c r="AY1018" s="1584"/>
      <c r="CR1018" s="25"/>
    </row>
    <row r="1019" spans="1:96" s="719" customFormat="1" ht="12.75" customHeight="1">
      <c r="A1019" s="51"/>
      <c r="B1019" s="110"/>
      <c r="C1019" s="111"/>
      <c r="D1019" s="2490"/>
      <c r="E1019" s="2491"/>
      <c r="F1019" s="2491"/>
      <c r="G1019" s="2491"/>
      <c r="H1019" s="2491"/>
      <c r="I1019" s="2491"/>
      <c r="J1019" s="2491"/>
      <c r="K1019" s="2491"/>
      <c r="L1019" s="2491"/>
      <c r="M1019" s="2491"/>
      <c r="N1019" s="2491"/>
      <c r="O1019" s="2491"/>
      <c r="P1019" s="2491"/>
      <c r="Q1019" s="2491"/>
      <c r="R1019" s="2491"/>
      <c r="S1019" s="2491"/>
      <c r="T1019" s="2491"/>
      <c r="U1019" s="2491"/>
      <c r="V1019" s="2491"/>
      <c r="W1019" s="2491"/>
      <c r="X1019" s="2491"/>
      <c r="Y1019" s="2491"/>
      <c r="Z1019" s="2491"/>
      <c r="AA1019" s="2491"/>
      <c r="AB1019" s="2491"/>
      <c r="AC1019" s="2491"/>
      <c r="AD1019" s="2491"/>
      <c r="AE1019" s="2492"/>
      <c r="AF1019" s="110"/>
      <c r="AG1019" s="112"/>
      <c r="AH1019" s="112"/>
      <c r="AI1019" s="121"/>
      <c r="AJ1019" s="2496"/>
      <c r="AK1019" s="2138"/>
      <c r="AL1019" s="2138"/>
      <c r="AM1019" s="2138"/>
      <c r="AN1019" s="2138"/>
      <c r="AO1019" s="2138"/>
      <c r="AP1019" s="2138"/>
      <c r="AQ1019" s="2497"/>
      <c r="AR1019" s="1584"/>
      <c r="AS1019" s="1584"/>
      <c r="AT1019" s="1584"/>
      <c r="AU1019" s="1584"/>
      <c r="AV1019" s="1584"/>
      <c r="AW1019" s="1584"/>
      <c r="AX1019" s="1584"/>
      <c r="AY1019" s="1584"/>
      <c r="CR1019" s="25"/>
    </row>
    <row r="1020" spans="1:96" s="719" customFormat="1" ht="12.75" customHeight="1">
      <c r="A1020" s="51"/>
      <c r="B1020" s="117"/>
      <c r="C1020" s="198" t="s">
        <v>1118</v>
      </c>
      <c r="D1020" s="2445" t="s">
        <v>1552</v>
      </c>
      <c r="E1020" s="2446"/>
      <c r="F1020" s="2446"/>
      <c r="G1020" s="2446"/>
      <c r="H1020" s="2446"/>
      <c r="I1020" s="2446"/>
      <c r="J1020" s="2446"/>
      <c r="K1020" s="2446"/>
      <c r="L1020" s="2446"/>
      <c r="M1020" s="2446"/>
      <c r="N1020" s="2446"/>
      <c r="O1020" s="2446"/>
      <c r="P1020" s="2446"/>
      <c r="Q1020" s="2446"/>
      <c r="R1020" s="2446"/>
      <c r="S1020" s="2446"/>
      <c r="T1020" s="2446"/>
      <c r="U1020" s="2446"/>
      <c r="V1020" s="2446"/>
      <c r="W1020" s="2446"/>
      <c r="X1020" s="2446"/>
      <c r="Y1020" s="2446"/>
      <c r="Z1020" s="2446"/>
      <c r="AA1020" s="2446"/>
      <c r="AB1020" s="2446"/>
      <c r="AC1020" s="2446"/>
      <c r="AD1020" s="2446"/>
      <c r="AE1020" s="2447"/>
      <c r="AF1020" s="117"/>
      <c r="AG1020" s="2457" t="s">
        <v>708</v>
      </c>
      <c r="AH1020" s="2458"/>
      <c r="AI1020" s="125"/>
      <c r="AJ1020" s="2493">
        <f>ROUND(IF(AG1020="yes",(AJ975*0.1),0),0)</f>
        <v>0</v>
      </c>
      <c r="AK1020" s="2494"/>
      <c r="AL1020" s="2494"/>
      <c r="AM1020" s="2494"/>
      <c r="AN1020" s="2494"/>
      <c r="AO1020" s="2494"/>
      <c r="AP1020" s="2494"/>
      <c r="AQ1020" s="2495"/>
      <c r="AR1020" s="1584"/>
      <c r="AS1020" s="1584"/>
      <c r="AT1020" s="1584"/>
      <c r="AU1020" s="1584"/>
      <c r="AV1020" s="1584"/>
      <c r="AW1020" s="1584"/>
      <c r="AX1020" s="1584"/>
      <c r="AY1020" s="1584"/>
      <c r="CR1020" s="25"/>
    </row>
    <row r="1021" spans="1:96" ht="12.75" customHeight="1">
      <c r="A1021" s="51"/>
      <c r="B1021" s="110"/>
      <c r="C1021" s="111"/>
      <c r="D1021" s="2448" t="s">
        <v>1553</v>
      </c>
      <c r="E1021" s="2449"/>
      <c r="F1021" s="2449"/>
      <c r="G1021" s="2449"/>
      <c r="H1021" s="2449"/>
      <c r="I1021" s="2449"/>
      <c r="J1021" s="2449"/>
      <c r="K1021" s="2449"/>
      <c r="L1021" s="2449"/>
      <c r="M1021" s="2449"/>
      <c r="N1021" s="2449"/>
      <c r="O1021" s="2449"/>
      <c r="P1021" s="2449"/>
      <c r="Q1021" s="2449"/>
      <c r="R1021" s="2449"/>
      <c r="S1021" s="2449"/>
      <c r="T1021" s="2449"/>
      <c r="U1021" s="2449"/>
      <c r="V1021" s="2449"/>
      <c r="W1021" s="2449"/>
      <c r="X1021" s="2449"/>
      <c r="Y1021" s="2449"/>
      <c r="Z1021" s="2449"/>
      <c r="AA1021" s="2449"/>
      <c r="AB1021" s="2449"/>
      <c r="AC1021" s="2449"/>
      <c r="AD1021" s="2449"/>
      <c r="AE1021" s="2450"/>
      <c r="AF1021" s="110"/>
      <c r="AG1021" s="112"/>
      <c r="AH1021" s="112"/>
      <c r="AI1021" s="121"/>
      <c r="AJ1021" s="2496"/>
      <c r="AK1021" s="2138"/>
      <c r="AL1021" s="2138"/>
      <c r="AM1021" s="2138"/>
      <c r="AN1021" s="2138"/>
      <c r="AO1021" s="2138"/>
      <c r="AP1021" s="2138"/>
      <c r="AQ1021" s="2497"/>
      <c r="AR1021" s="1584"/>
      <c r="AS1021" s="1584"/>
      <c r="AT1021" s="1584"/>
      <c r="AU1021" s="1584"/>
      <c r="AV1021" s="1584"/>
      <c r="AW1021" s="1584"/>
      <c r="AX1021" s="1584"/>
      <c r="AY1021" s="1584"/>
    </row>
    <row r="1022" spans="1:96" ht="12.75" customHeight="1">
      <c r="A1022" s="51"/>
      <c r="B1022" s="110"/>
      <c r="C1022" s="111"/>
      <c r="D1022" s="2448"/>
      <c r="E1022" s="2449"/>
      <c r="F1022" s="2449"/>
      <c r="G1022" s="2449"/>
      <c r="H1022" s="2449"/>
      <c r="I1022" s="2449"/>
      <c r="J1022" s="2449"/>
      <c r="K1022" s="2449"/>
      <c r="L1022" s="2449"/>
      <c r="M1022" s="2449"/>
      <c r="N1022" s="2449"/>
      <c r="O1022" s="2449"/>
      <c r="P1022" s="2449"/>
      <c r="Q1022" s="2449"/>
      <c r="R1022" s="2449"/>
      <c r="S1022" s="2449"/>
      <c r="T1022" s="2449"/>
      <c r="U1022" s="2449"/>
      <c r="V1022" s="2449"/>
      <c r="W1022" s="2449"/>
      <c r="X1022" s="2449"/>
      <c r="Y1022" s="2449"/>
      <c r="Z1022" s="2449"/>
      <c r="AA1022" s="2449"/>
      <c r="AB1022" s="2449"/>
      <c r="AC1022" s="2449"/>
      <c r="AD1022" s="2449"/>
      <c r="AE1022" s="2450"/>
      <c r="AF1022" s="110"/>
      <c r="AG1022" s="112"/>
      <c r="AH1022" s="112"/>
      <c r="AI1022" s="121"/>
      <c r="AJ1022" s="2496"/>
      <c r="AK1022" s="2138"/>
      <c r="AL1022" s="2138"/>
      <c r="AM1022" s="2138"/>
      <c r="AN1022" s="2138"/>
      <c r="AO1022" s="2138"/>
      <c r="AP1022" s="2138"/>
      <c r="AQ1022" s="2497"/>
      <c r="AR1022" s="1584"/>
      <c r="AS1022" s="1584"/>
      <c r="AT1022" s="1584"/>
      <c r="AU1022" s="1584"/>
      <c r="AV1022" s="1584"/>
      <c r="AW1022" s="1584"/>
      <c r="AX1022" s="1584"/>
      <c r="AY1022" s="1584"/>
    </row>
    <row r="1023" spans="1:96" s="682" customFormat="1" ht="12.75" customHeight="1">
      <c r="A1023" s="51"/>
      <c r="B1023" s="110"/>
      <c r="C1023" s="111"/>
      <c r="D1023" s="2461"/>
      <c r="E1023" s="2462"/>
      <c r="F1023" s="2462"/>
      <c r="G1023" s="2462"/>
      <c r="H1023" s="2462"/>
      <c r="I1023" s="2462"/>
      <c r="J1023" s="2462"/>
      <c r="K1023" s="2462"/>
      <c r="L1023" s="2462"/>
      <c r="M1023" s="2462"/>
      <c r="N1023" s="2462"/>
      <c r="O1023" s="2462"/>
      <c r="P1023" s="2462"/>
      <c r="Q1023" s="2462"/>
      <c r="R1023" s="2462"/>
      <c r="S1023" s="2462"/>
      <c r="T1023" s="2462"/>
      <c r="U1023" s="2462"/>
      <c r="V1023" s="2462"/>
      <c r="W1023" s="2462"/>
      <c r="X1023" s="2462"/>
      <c r="Y1023" s="2462"/>
      <c r="Z1023" s="2462"/>
      <c r="AA1023" s="2462"/>
      <c r="AB1023" s="2462"/>
      <c r="AC1023" s="2462"/>
      <c r="AD1023" s="2462"/>
      <c r="AE1023" s="2463"/>
      <c r="AF1023" s="110"/>
      <c r="AG1023" s="112"/>
      <c r="AH1023" s="112"/>
      <c r="AI1023" s="121"/>
      <c r="AJ1023" s="2498"/>
      <c r="AK1023" s="2499"/>
      <c r="AL1023" s="2499"/>
      <c r="AM1023" s="2499"/>
      <c r="AN1023" s="2499"/>
      <c r="AO1023" s="2499"/>
      <c r="AP1023" s="2499"/>
      <c r="AQ1023" s="2500"/>
      <c r="AR1023" s="1584"/>
      <c r="AS1023" s="1584"/>
      <c r="AT1023" s="1584"/>
      <c r="AU1023" s="1584"/>
      <c r="AV1023" s="1584"/>
      <c r="AW1023" s="1584"/>
      <c r="AX1023" s="1584"/>
      <c r="AY1023" s="1584"/>
      <c r="CR1023" s="25"/>
    </row>
    <row r="1024" spans="1:96" ht="12.75" customHeight="1">
      <c r="A1024" s="51"/>
      <c r="B1024" s="117"/>
      <c r="C1024" s="198" t="s">
        <v>2186</v>
      </c>
      <c r="D1024" s="2484" t="s">
        <v>2458</v>
      </c>
      <c r="E1024" s="2485"/>
      <c r="F1024" s="2485"/>
      <c r="G1024" s="2485"/>
      <c r="H1024" s="2485"/>
      <c r="I1024" s="2485"/>
      <c r="J1024" s="2485"/>
      <c r="K1024" s="2485"/>
      <c r="L1024" s="2485"/>
      <c r="M1024" s="2485"/>
      <c r="N1024" s="2485"/>
      <c r="O1024" s="2485"/>
      <c r="P1024" s="2485"/>
      <c r="Q1024" s="2485"/>
      <c r="R1024" s="2485"/>
      <c r="S1024" s="2485"/>
      <c r="T1024" s="2485"/>
      <c r="U1024" s="2485"/>
      <c r="V1024" s="2485"/>
      <c r="W1024" s="2485"/>
      <c r="X1024" s="2485"/>
      <c r="Y1024" s="2485"/>
      <c r="Z1024" s="2485"/>
      <c r="AA1024" s="2485"/>
      <c r="AB1024" s="2485"/>
      <c r="AC1024" s="2485"/>
      <c r="AD1024" s="2485"/>
      <c r="AE1024" s="2486"/>
      <c r="AF1024" s="117"/>
      <c r="AG1024" s="2455" t="str">
        <f>IF(X1027&gt;0,"Yes","No")</f>
        <v>Yes</v>
      </c>
      <c r="AH1024" s="2456"/>
      <c r="AI1024" s="125"/>
      <c r="AJ1024" s="2464">
        <f>IF((X1027=0),0,BA989*AJ975)</f>
        <v>8570010.8000000007</v>
      </c>
      <c r="AK1024" s="2465"/>
      <c r="AL1024" s="2465"/>
      <c r="AM1024" s="2465"/>
      <c r="AN1024" s="2465"/>
      <c r="AO1024" s="2465"/>
      <c r="AP1024" s="2465"/>
      <c r="AQ1024" s="2466"/>
      <c r="AR1024" s="1584"/>
      <c r="AS1024" s="1584"/>
      <c r="AT1024" s="1584"/>
      <c r="AU1024" s="1584"/>
      <c r="AV1024" s="1584"/>
      <c r="AW1024" s="1584"/>
      <c r="AX1024" s="1584"/>
      <c r="AY1024" s="1584"/>
    </row>
    <row r="1025" spans="1:96" ht="12.75" customHeight="1">
      <c r="A1025" s="51"/>
      <c r="B1025" s="110"/>
      <c r="C1025" s="702"/>
      <c r="D1025" s="2448" t="s">
        <v>1555</v>
      </c>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50"/>
      <c r="AF1025" s="110"/>
      <c r="AG1025" s="703"/>
      <c r="AH1025" s="703"/>
      <c r="AI1025" s="121"/>
      <c r="AJ1025" s="2467"/>
      <c r="AK1025" s="2468"/>
      <c r="AL1025" s="2468"/>
      <c r="AM1025" s="2468"/>
      <c r="AN1025" s="2468"/>
      <c r="AO1025" s="2468"/>
      <c r="AP1025" s="2468"/>
      <c r="AQ1025" s="2469"/>
      <c r="AR1025" s="1584"/>
      <c r="AS1025" s="1584"/>
      <c r="AT1025" s="1584"/>
      <c r="AU1025" s="1584"/>
      <c r="AV1025" s="1584"/>
      <c r="AW1025" s="1584"/>
      <c r="AX1025" s="1584"/>
      <c r="AY1025" s="1584"/>
    </row>
    <row r="1026" spans="1:96" ht="12.75" customHeight="1">
      <c r="A1026" s="51"/>
      <c r="B1026" s="110"/>
      <c r="C1026" s="702"/>
      <c r="D1026" s="2448"/>
      <c r="E1026" s="2449"/>
      <c r="F1026" s="2449"/>
      <c r="G1026" s="2449"/>
      <c r="H1026" s="2449"/>
      <c r="I1026" s="2449"/>
      <c r="J1026" s="2449"/>
      <c r="K1026" s="2449"/>
      <c r="L1026" s="2449"/>
      <c r="M1026" s="2449"/>
      <c r="N1026" s="2449"/>
      <c r="O1026" s="2449"/>
      <c r="P1026" s="2449"/>
      <c r="Q1026" s="2449"/>
      <c r="R1026" s="2449"/>
      <c r="S1026" s="2449"/>
      <c r="T1026" s="2449"/>
      <c r="U1026" s="2449"/>
      <c r="V1026" s="2449"/>
      <c r="W1026" s="2449"/>
      <c r="X1026" s="2449"/>
      <c r="Y1026" s="2449"/>
      <c r="Z1026" s="2449"/>
      <c r="AA1026" s="2449"/>
      <c r="AB1026" s="2449"/>
      <c r="AC1026" s="2449"/>
      <c r="AD1026" s="2449"/>
      <c r="AE1026" s="2450"/>
      <c r="AF1026" s="110"/>
      <c r="AG1026" s="703"/>
      <c r="AH1026" s="703"/>
      <c r="AI1026" s="121"/>
      <c r="AJ1026" s="2467"/>
      <c r="AK1026" s="2468"/>
      <c r="AL1026" s="2468"/>
      <c r="AM1026" s="2468"/>
      <c r="AN1026" s="2468"/>
      <c r="AO1026" s="2468"/>
      <c r="AP1026" s="2468"/>
      <c r="AQ1026" s="2469"/>
      <c r="AR1026" s="1584"/>
      <c r="AS1026" s="1584"/>
      <c r="AT1026" s="1584"/>
      <c r="AU1026" s="1584"/>
      <c r="AV1026" s="1584"/>
      <c r="AW1026" s="1584"/>
      <c r="AX1026" s="1584"/>
      <c r="AY1026" s="1584"/>
    </row>
    <row r="1027" spans="1:96" s="719" customFormat="1" ht="12.75" customHeight="1">
      <c r="A1027" s="51"/>
      <c r="B1027" s="115"/>
      <c r="C1027" s="116"/>
      <c r="D1027" s="199" t="s">
        <v>1052</v>
      </c>
      <c r="E1027" s="200"/>
      <c r="F1027" s="200"/>
      <c r="G1027" s="200"/>
      <c r="H1027" s="200"/>
      <c r="I1027" s="2453">
        <f>BA987</f>
        <v>75</v>
      </c>
      <c r="J1027" s="2454"/>
      <c r="K1027" s="11"/>
      <c r="L1027" s="200"/>
      <c r="M1027" s="200"/>
      <c r="N1027" s="200"/>
      <c r="O1027" s="200"/>
      <c r="P1027" s="200"/>
      <c r="Q1027" s="200"/>
      <c r="R1027" s="200"/>
      <c r="S1027" s="200"/>
      <c r="T1027" s="200"/>
      <c r="U1027" s="200"/>
      <c r="V1027" s="201" t="s">
        <v>1053</v>
      </c>
      <c r="W1027" s="80"/>
      <c r="X1027" s="2451">
        <f>BG635</f>
        <v>20</v>
      </c>
      <c r="Y1027" s="2452"/>
      <c r="Z1027" s="80"/>
      <c r="AA1027" s="80"/>
      <c r="AB1027" s="80"/>
      <c r="AC1027" s="80"/>
      <c r="AD1027" s="80"/>
      <c r="AE1027" s="81"/>
      <c r="AF1027" s="1623"/>
      <c r="AG1027" s="1624"/>
      <c r="AH1027" s="1624"/>
      <c r="AI1027" s="1625"/>
      <c r="AJ1027" s="2470"/>
      <c r="AK1027" s="2471"/>
      <c r="AL1027" s="2471"/>
      <c r="AM1027" s="2471"/>
      <c r="AN1027" s="2471"/>
      <c r="AO1027" s="2471"/>
      <c r="AP1027" s="2471"/>
      <c r="AQ1027" s="2472"/>
      <c r="AR1027" s="1584"/>
      <c r="AS1027" s="1584"/>
      <c r="AT1027" s="1584"/>
      <c r="AU1027" s="1584"/>
      <c r="AV1027" s="1584"/>
      <c r="AW1027" s="1584"/>
      <c r="AX1027" s="1584"/>
      <c r="AY1027" s="1584"/>
      <c r="CR1027" s="25"/>
    </row>
    <row r="1028" spans="1:96" ht="12.75" customHeight="1">
      <c r="A1028" s="51"/>
      <c r="B1028" s="117"/>
      <c r="C1028" s="198" t="s">
        <v>2187</v>
      </c>
      <c r="D1028" s="2445" t="s">
        <v>2459</v>
      </c>
      <c r="E1028" s="2446"/>
      <c r="F1028" s="2446"/>
      <c r="G1028" s="2446"/>
      <c r="H1028" s="2446"/>
      <c r="I1028" s="2446"/>
      <c r="J1028" s="2446"/>
      <c r="K1028" s="2446"/>
      <c r="L1028" s="2446"/>
      <c r="M1028" s="2446"/>
      <c r="N1028" s="2446"/>
      <c r="O1028" s="2446"/>
      <c r="P1028" s="2446"/>
      <c r="Q1028" s="2446"/>
      <c r="R1028" s="2446"/>
      <c r="S1028" s="2446"/>
      <c r="T1028" s="2446"/>
      <c r="U1028" s="2446"/>
      <c r="V1028" s="2446"/>
      <c r="W1028" s="2446"/>
      <c r="X1028" s="2446"/>
      <c r="Y1028" s="2446"/>
      <c r="Z1028" s="2446"/>
      <c r="AA1028" s="2446"/>
      <c r="AB1028" s="2446"/>
      <c r="AC1028" s="2446"/>
      <c r="AD1028" s="2446"/>
      <c r="AE1028" s="2447"/>
      <c r="AF1028" s="110"/>
      <c r="AG1028" s="2455" t="str">
        <f>IF(X1031&gt;0,"Yes","No")</f>
        <v>Yes</v>
      </c>
      <c r="AH1028" s="2456"/>
      <c r="AI1028" s="121"/>
      <c r="AJ1028" s="2464">
        <f>IF((X1031=0),0,(2*BA990)*AJ975)</f>
        <v>31643116.799999997</v>
      </c>
      <c r="AK1028" s="2465"/>
      <c r="AL1028" s="2465"/>
      <c r="AM1028" s="2465"/>
      <c r="AN1028" s="2465"/>
      <c r="AO1028" s="2465"/>
      <c r="AP1028" s="2465"/>
      <c r="AQ1028" s="2466"/>
      <c r="AR1028" s="1584"/>
      <c r="AS1028" s="1584"/>
      <c r="AT1028" s="1584"/>
      <c r="AU1028" s="1584"/>
      <c r="AV1028" s="1584"/>
      <c r="AW1028" s="1584"/>
      <c r="AX1028" s="1584"/>
      <c r="AY1028" s="1584"/>
    </row>
    <row r="1029" spans="1:96" ht="12.75" customHeight="1">
      <c r="A1029" s="51"/>
      <c r="B1029" s="110"/>
      <c r="C1029" s="702"/>
      <c r="D1029" s="2448" t="s">
        <v>1554</v>
      </c>
      <c r="E1029" s="2449"/>
      <c r="F1029" s="2449"/>
      <c r="G1029" s="2449"/>
      <c r="H1029" s="2449"/>
      <c r="I1029" s="2449"/>
      <c r="J1029" s="2449"/>
      <c r="K1029" s="2449"/>
      <c r="L1029" s="2449"/>
      <c r="M1029" s="2449"/>
      <c r="N1029" s="2449"/>
      <c r="O1029" s="2449"/>
      <c r="P1029" s="2449"/>
      <c r="Q1029" s="2449"/>
      <c r="R1029" s="2449"/>
      <c r="S1029" s="2449"/>
      <c r="T1029" s="2449"/>
      <c r="U1029" s="2449"/>
      <c r="V1029" s="2449"/>
      <c r="W1029" s="2449"/>
      <c r="X1029" s="2449"/>
      <c r="Y1029" s="2449"/>
      <c r="Z1029" s="2449"/>
      <c r="AA1029" s="2449"/>
      <c r="AB1029" s="2449"/>
      <c r="AC1029" s="2449"/>
      <c r="AD1029" s="2449"/>
      <c r="AE1029" s="2450"/>
      <c r="AF1029" s="110"/>
      <c r="AG1029" s="703"/>
      <c r="AH1029" s="703"/>
      <c r="AI1029" s="121"/>
      <c r="AJ1029" s="2467"/>
      <c r="AK1029" s="2468"/>
      <c r="AL1029" s="2468"/>
      <c r="AM1029" s="2468"/>
      <c r="AN1029" s="2468"/>
      <c r="AO1029" s="2468"/>
      <c r="AP1029" s="2468"/>
      <c r="AQ1029" s="2469"/>
      <c r="AR1029" s="1584"/>
      <c r="AS1029" s="1584"/>
      <c r="AT1029" s="1584"/>
      <c r="AU1029" s="1584"/>
      <c r="AV1029" s="1584"/>
      <c r="AW1029" s="1584"/>
      <c r="AX1029" s="1584"/>
      <c r="AY1029" s="1584"/>
    </row>
    <row r="1030" spans="1:96" ht="12.75" customHeight="1">
      <c r="A1030" s="51"/>
      <c r="B1030" s="110"/>
      <c r="C1030" s="121"/>
      <c r="D1030" s="2448"/>
      <c r="E1030" s="2449"/>
      <c r="F1030" s="2449"/>
      <c r="G1030" s="2449"/>
      <c r="H1030" s="2449"/>
      <c r="I1030" s="2449"/>
      <c r="J1030" s="2449"/>
      <c r="K1030" s="2449"/>
      <c r="L1030" s="2449"/>
      <c r="M1030" s="2449"/>
      <c r="N1030" s="2449"/>
      <c r="O1030" s="2449"/>
      <c r="P1030" s="2449"/>
      <c r="Q1030" s="2449"/>
      <c r="R1030" s="2449"/>
      <c r="S1030" s="2449"/>
      <c r="T1030" s="2449"/>
      <c r="U1030" s="2449"/>
      <c r="V1030" s="2449"/>
      <c r="W1030" s="2449"/>
      <c r="X1030" s="2449"/>
      <c r="Y1030" s="2449"/>
      <c r="Z1030" s="2449"/>
      <c r="AA1030" s="2449"/>
      <c r="AB1030" s="2449"/>
      <c r="AC1030" s="2449"/>
      <c r="AD1030" s="2449"/>
      <c r="AE1030" s="2450"/>
      <c r="AF1030" s="1620"/>
      <c r="AG1030" s="1621"/>
      <c r="AH1030" s="1621"/>
      <c r="AI1030" s="1622"/>
      <c r="AJ1030" s="2467"/>
      <c r="AK1030" s="2468"/>
      <c r="AL1030" s="2468"/>
      <c r="AM1030" s="2468"/>
      <c r="AN1030" s="2468"/>
      <c r="AO1030" s="2468"/>
      <c r="AP1030" s="2468"/>
      <c r="AQ1030" s="2469"/>
      <c r="AR1030" s="1584"/>
      <c r="AS1030" s="1584"/>
      <c r="AT1030" s="1584"/>
      <c r="AU1030" s="1584"/>
      <c r="AV1030" s="1584"/>
      <c r="AW1030" s="1584"/>
      <c r="AX1030" s="1584"/>
      <c r="AY1030" s="1584"/>
    </row>
    <row r="1031" spans="1:96" s="719" customFormat="1" ht="12.75" customHeight="1">
      <c r="A1031" s="51"/>
      <c r="B1031" s="115"/>
      <c r="C1031" s="116"/>
      <c r="D1031" s="199" t="s">
        <v>1052</v>
      </c>
      <c r="E1031" s="200"/>
      <c r="F1031" s="200"/>
      <c r="G1031" s="200"/>
      <c r="H1031" s="200"/>
      <c r="I1031" s="2453">
        <f>BA987</f>
        <v>75</v>
      </c>
      <c r="J1031" s="2454"/>
      <c r="K1031" s="51"/>
      <c r="L1031" s="200"/>
      <c r="M1031" s="200"/>
      <c r="N1031" s="200"/>
      <c r="O1031" s="200"/>
      <c r="P1031" s="200"/>
      <c r="Q1031" s="200"/>
      <c r="R1031" s="200"/>
      <c r="S1031" s="200"/>
      <c r="T1031" s="200"/>
      <c r="U1031" s="200"/>
      <c r="V1031" s="201" t="s">
        <v>1054</v>
      </c>
      <c r="X1031" s="2451">
        <f>BK635</f>
        <v>36</v>
      </c>
      <c r="Y1031" s="2452"/>
      <c r="AF1031" s="1623"/>
      <c r="AG1031" s="1624"/>
      <c r="AH1031" s="1624"/>
      <c r="AI1031" s="1625"/>
      <c r="AJ1031" s="2470"/>
      <c r="AK1031" s="2471"/>
      <c r="AL1031" s="2471"/>
      <c r="AM1031" s="2471"/>
      <c r="AN1031" s="2471"/>
      <c r="AO1031" s="2471"/>
      <c r="AP1031" s="2471"/>
      <c r="AQ1031" s="2472"/>
      <c r="AR1031" s="1584"/>
      <c r="AS1031" s="1584"/>
      <c r="AT1031" s="1584"/>
      <c r="AU1031" s="1584"/>
      <c r="AV1031" s="1584"/>
      <c r="AW1031" s="1584"/>
      <c r="AX1031" s="1584"/>
      <c r="AY1031" s="1584"/>
      <c r="CR1031" s="25"/>
    </row>
    <row r="1032" spans="1:96" ht="12.75" customHeight="1">
      <c r="A1032" s="51"/>
      <c r="B1032" s="158"/>
      <c r="C1032" s="159"/>
      <c r="D1032" s="2443" t="s">
        <v>548</v>
      </c>
      <c r="E1032" s="2443"/>
      <c r="F1032" s="2443"/>
      <c r="G1032" s="2443"/>
      <c r="H1032" s="2443"/>
      <c r="I1032" s="2443"/>
      <c r="J1032" s="2443"/>
      <c r="K1032" s="2443"/>
      <c r="L1032" s="2443"/>
      <c r="M1032" s="2443"/>
      <c r="N1032" s="2443"/>
      <c r="O1032" s="2443"/>
      <c r="P1032" s="2443"/>
      <c r="Q1032" s="2443"/>
      <c r="R1032" s="2443"/>
      <c r="S1032" s="2443"/>
      <c r="T1032" s="2443"/>
      <c r="U1032" s="2443"/>
      <c r="V1032" s="2443"/>
      <c r="W1032" s="2443"/>
      <c r="X1032" s="2443"/>
      <c r="Y1032" s="2443"/>
      <c r="Z1032" s="2443"/>
      <c r="AA1032" s="2443"/>
      <c r="AB1032" s="2443"/>
      <c r="AC1032" s="2443"/>
      <c r="AD1032" s="2443"/>
      <c r="AE1032" s="2443"/>
      <c r="AF1032" s="2443"/>
      <c r="AG1032" s="2443"/>
      <c r="AH1032" s="2443"/>
      <c r="AI1032" s="2444"/>
      <c r="AJ1032" s="2473">
        <f>SUM(AJ975:AQ1031)</f>
        <v>83178181.599999994</v>
      </c>
      <c r="AK1032" s="2474"/>
      <c r="AL1032" s="2474"/>
      <c r="AM1032" s="2474"/>
      <c r="AN1032" s="2474"/>
      <c r="AO1032" s="2474"/>
      <c r="AP1032" s="2474"/>
      <c r="AQ1032" s="2475"/>
      <c r="AR1032" s="1584"/>
      <c r="AS1032" s="1584"/>
      <c r="AT1032" s="1584"/>
      <c r="AU1032" s="1584"/>
      <c r="AV1032" s="1584"/>
      <c r="AW1032" s="1584"/>
      <c r="AX1032" s="1584"/>
      <c r="AY1032" s="1584"/>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098" t="s">
        <v>1943</v>
      </c>
      <c r="C1034" s="2098"/>
      <c r="D1034" s="2098"/>
      <c r="E1034" s="2098"/>
      <c r="F1034" s="2098"/>
      <c r="G1034" s="2098"/>
      <c r="H1034" s="2098"/>
      <c r="I1034" s="2098"/>
      <c r="J1034" s="2098"/>
      <c r="K1034" s="2098"/>
      <c r="L1034" s="2098"/>
      <c r="M1034" s="2098"/>
      <c r="N1034" s="2098"/>
      <c r="O1034" s="2098"/>
      <c r="P1034" s="2098"/>
      <c r="Q1034" s="2098"/>
      <c r="R1034" s="2098"/>
      <c r="S1034" s="2098"/>
      <c r="T1034" s="2098"/>
      <c r="U1034" s="2098"/>
      <c r="V1034" s="2098"/>
      <c r="W1034" s="2098"/>
      <c r="X1034" s="2098"/>
      <c r="Y1034" s="2098"/>
      <c r="Z1034" s="343"/>
      <c r="AA1034" s="343"/>
      <c r="AB1034" s="343"/>
      <c r="AC1034" s="343"/>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8"/>
      <c r="Y1035" s="2388"/>
      <c r="Z1035" s="2388"/>
      <c r="AA1035" s="2388"/>
      <c r="AB1035" s="2388"/>
      <c r="AC1035" s="2388"/>
      <c r="AD1035" s="2117">
        <f>R971</f>
        <v>508000</v>
      </c>
      <c r="AE1035" s="2118"/>
      <c r="AF1035" s="2118"/>
      <c r="AG1035" s="2118"/>
      <c r="AH1035" s="2118"/>
      <c r="AI1035" s="2118"/>
      <c r="AJ1035" s="2118"/>
      <c r="AK1035" s="2118"/>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9"/>
      <c r="Y1036" s="2389"/>
      <c r="Z1036" s="2389"/>
      <c r="AA1036" s="2389"/>
      <c r="AB1036" s="2389"/>
      <c r="AC1036" s="2389"/>
      <c r="AD1036" s="2138">
        <f>MIN((BR809:BR866))</f>
        <v>318400</v>
      </c>
      <c r="AE1036" s="2138"/>
      <c r="AF1036" s="2138"/>
      <c r="AG1036" s="2138"/>
      <c r="AH1036" s="2138"/>
      <c r="AI1036" s="2138"/>
      <c r="AJ1036" s="2138"/>
      <c r="AK1036" s="2138"/>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119" t="s">
        <v>1946</v>
      </c>
      <c r="C1037" s="2119"/>
      <c r="D1037" s="2119"/>
      <c r="E1037" s="2119"/>
      <c r="F1037" s="2119"/>
      <c r="G1037" s="2119"/>
      <c r="H1037" s="2119"/>
      <c r="I1037" s="2119"/>
      <c r="J1037" s="2119"/>
      <c r="K1037" s="2119"/>
      <c r="L1037" s="2119"/>
      <c r="M1037" s="2119"/>
      <c r="N1037" s="2119"/>
      <c r="O1037" s="2119"/>
      <c r="P1037" s="2119"/>
      <c r="Q1037" s="2119"/>
      <c r="R1037" s="2119"/>
      <c r="S1037" s="2119"/>
      <c r="T1037" s="2119"/>
      <c r="U1037" s="2119"/>
      <c r="V1037" s="2119"/>
      <c r="W1037" s="2119"/>
      <c r="X1037" s="2119"/>
      <c r="Y1037" s="2119"/>
      <c r="Z1037" s="1417"/>
      <c r="AA1037" s="1417"/>
      <c r="AB1037" s="1417"/>
      <c r="AC1037" s="1417"/>
      <c r="AD1037" s="2114">
        <f>IF(((AD1035-AD1036)/AD1036)&gt;0.3,0.3,((AD1035-AD1036)/AD1036))</f>
        <v>0.3</v>
      </c>
      <c r="AE1037" s="2115"/>
      <c r="AF1037" s="2115"/>
      <c r="AG1037" s="2115"/>
      <c r="AH1037" s="2115"/>
      <c r="AI1037" s="2115"/>
      <c r="AJ1037" s="2115"/>
      <c r="AK1037" s="2116"/>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7"/>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397">
        <f>IF(ISNA(IF((AJ999&gt;(AJ975*0.15)),"(f) cannot be greater than 15% of unadjusted eligible basis.",0)),"",(IF((AJ999&gt;(AJ975*0.15)),"(f) cannot be greater than 15% of unadjusted eligible basis.",0)))</f>
        <v>0</v>
      </c>
      <c r="C1039" s="2397"/>
      <c r="D1039" s="2397"/>
      <c r="E1039" s="2397"/>
      <c r="F1039" s="2397"/>
      <c r="G1039" s="2397"/>
      <c r="H1039" s="2397"/>
      <c r="I1039" s="2397"/>
      <c r="J1039" s="2397"/>
      <c r="K1039" s="2397"/>
      <c r="L1039" s="2397"/>
      <c r="M1039" s="2397"/>
      <c r="N1039" s="2397"/>
      <c r="O1039" s="2397"/>
      <c r="P1039" s="2397"/>
      <c r="Q1039" s="2397"/>
      <c r="R1039" s="2397"/>
      <c r="S1039" s="2397"/>
      <c r="T1039" s="2397"/>
      <c r="U1039" s="2397"/>
      <c r="V1039" s="2397"/>
      <c r="W1039" s="2397"/>
      <c r="X1039" s="2397"/>
      <c r="Y1039" s="2397"/>
      <c r="Z1039" s="2397"/>
      <c r="AA1039" s="2397"/>
      <c r="AB1039" s="2397"/>
      <c r="AC1039" s="2397"/>
      <c r="AD1039" s="2397"/>
      <c r="AE1039" s="2397"/>
      <c r="AF1039" s="2397"/>
      <c r="AG1039" s="2397"/>
      <c r="AH1039" s="2397"/>
      <c r="AI1039" s="2397"/>
      <c r="AJ1039" s="2397"/>
      <c r="AK1039" s="2397"/>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47" t="s">
        <v>856</v>
      </c>
      <c r="B1040" s="2347"/>
      <c r="C1040" s="2347"/>
      <c r="D1040" s="2347"/>
      <c r="E1040" s="2347"/>
      <c r="F1040" s="2347"/>
      <c r="G1040" s="2347"/>
      <c r="H1040" s="2347"/>
      <c r="I1040" s="2347"/>
      <c r="J1040" s="2347"/>
      <c r="K1040" s="2347"/>
      <c r="L1040" s="2347"/>
      <c r="M1040" s="2347"/>
      <c r="N1040" s="2347"/>
      <c r="O1040" s="2347"/>
      <c r="P1040" s="2347"/>
      <c r="Q1040" s="2347"/>
      <c r="R1040" s="2347"/>
      <c r="S1040" s="2347"/>
      <c r="T1040" s="2347"/>
      <c r="U1040" s="2347"/>
      <c r="V1040" s="2347"/>
      <c r="W1040" s="2347"/>
      <c r="X1040" s="2347"/>
      <c r="Y1040" s="2347"/>
      <c r="Z1040" s="2347"/>
      <c r="AA1040" s="2347"/>
      <c r="AB1040" s="2347"/>
      <c r="AC1040" s="2347"/>
      <c r="AD1040" s="2347"/>
      <c r="AE1040" s="2347"/>
      <c r="AF1040" s="2347"/>
      <c r="AG1040" s="2347"/>
      <c r="AH1040" s="2347"/>
      <c r="AI1040" s="2347"/>
      <c r="AJ1040" s="2347"/>
      <c r="AK1040" s="2347"/>
      <c r="AL1040" s="234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1" t="s">
        <v>628</v>
      </c>
      <c r="B1044" s="2051"/>
      <c r="C1044" s="13">
        <v>1</v>
      </c>
      <c r="D1044" s="1873" t="s">
        <v>1224</v>
      </c>
      <c r="E1044" s="1873"/>
      <c r="F1044" s="1873"/>
      <c r="G1044" s="1873"/>
      <c r="H1044" s="1873"/>
      <c r="I1044" s="1873"/>
      <c r="J1044" s="1873"/>
      <c r="K1044" s="1873"/>
      <c r="L1044" s="1873"/>
      <c r="M1044" s="1873"/>
      <c r="N1044" s="1873"/>
      <c r="O1044" s="1873"/>
      <c r="P1044" s="1873"/>
      <c r="Q1044" s="1873"/>
      <c r="R1044" s="1873"/>
      <c r="S1044" s="1873"/>
      <c r="T1044" s="1873"/>
      <c r="U1044" s="1873"/>
      <c r="V1044" s="1873"/>
      <c r="W1044" s="1873"/>
      <c r="X1044" s="1873"/>
      <c r="Y1044" s="1873"/>
      <c r="Z1044" s="1873"/>
      <c r="AA1044" s="1873"/>
      <c r="AB1044" s="1873"/>
      <c r="AC1044" s="1873"/>
      <c r="AD1044" s="1873"/>
      <c r="AE1044" s="1873"/>
      <c r="AF1044" s="1873"/>
      <c r="AG1044" s="1873"/>
      <c r="AH1044" s="1873"/>
      <c r="AI1044" s="1873"/>
      <c r="AJ1044" s="1873"/>
      <c r="AK1044" s="1873"/>
      <c r="AL1044" s="131"/>
      <c r="AM1044" s="1585"/>
      <c r="AN1044" s="1585"/>
      <c r="AO1044" s="1585"/>
      <c r="AP1044" s="1585"/>
      <c r="AQ1044" s="1585"/>
      <c r="AR1044" s="1585"/>
      <c r="AS1044" s="1585"/>
      <c r="AT1044" s="1585"/>
      <c r="AU1044" s="1585"/>
      <c r="AV1044" s="1585"/>
      <c r="AW1044" s="1585"/>
      <c r="AX1044" s="1585"/>
      <c r="AY1044" s="1585"/>
    </row>
    <row r="1045" spans="1:51" ht="12.6" customHeight="1">
      <c r="A1045" s="234"/>
      <c r="B1045" s="234"/>
      <c r="C1045" s="13"/>
      <c r="D1045" s="1873"/>
      <c r="E1045" s="1873"/>
      <c r="F1045" s="1873"/>
      <c r="G1045" s="1873"/>
      <c r="H1045" s="1873"/>
      <c r="I1045" s="1873"/>
      <c r="J1045" s="1873"/>
      <c r="K1045" s="1873"/>
      <c r="L1045" s="1873"/>
      <c r="M1045" s="1873"/>
      <c r="N1045" s="1873"/>
      <c r="O1045" s="1873"/>
      <c r="P1045" s="1873"/>
      <c r="Q1045" s="1873"/>
      <c r="R1045" s="1873"/>
      <c r="S1045" s="1873"/>
      <c r="T1045" s="1873"/>
      <c r="U1045" s="1873"/>
      <c r="V1045" s="1873"/>
      <c r="W1045" s="1873"/>
      <c r="X1045" s="1873"/>
      <c r="Y1045" s="1873"/>
      <c r="Z1045" s="1873"/>
      <c r="AA1045" s="1873"/>
      <c r="AB1045" s="1873"/>
      <c r="AC1045" s="1873"/>
      <c r="AD1045" s="1873"/>
      <c r="AE1045" s="1873"/>
      <c r="AF1045" s="1873"/>
      <c r="AG1045" s="1873"/>
      <c r="AH1045" s="1873"/>
      <c r="AI1045" s="1873"/>
      <c r="AJ1045" s="1873"/>
      <c r="AK1045" s="1873"/>
      <c r="AL1045" s="131"/>
      <c r="AM1045" s="1585"/>
      <c r="AN1045" s="1585"/>
      <c r="AO1045" s="1585"/>
      <c r="AP1045" s="1585"/>
      <c r="AQ1045" s="1585"/>
      <c r="AR1045" s="1585"/>
      <c r="AS1045" s="1585"/>
      <c r="AT1045" s="1585"/>
      <c r="AU1045" s="1585"/>
      <c r="AV1045" s="1585"/>
      <c r="AW1045" s="1585"/>
      <c r="AX1045" s="1585"/>
      <c r="AY1045" s="1585"/>
    </row>
    <row r="1046" spans="1:51" ht="12.6" customHeight="1">
      <c r="A1046" s="234"/>
      <c r="B1046" s="234"/>
      <c r="C1046" s="13"/>
      <c r="D1046" s="1873"/>
      <c r="E1046" s="1873"/>
      <c r="F1046" s="1873"/>
      <c r="G1046" s="1873"/>
      <c r="H1046" s="1873"/>
      <c r="I1046" s="1873"/>
      <c r="J1046" s="1873"/>
      <c r="K1046" s="1873"/>
      <c r="L1046" s="1873"/>
      <c r="M1046" s="1873"/>
      <c r="N1046" s="1873"/>
      <c r="O1046" s="1873"/>
      <c r="P1046" s="1873"/>
      <c r="Q1046" s="1873"/>
      <c r="R1046" s="1873"/>
      <c r="S1046" s="1873"/>
      <c r="T1046" s="1873"/>
      <c r="U1046" s="1873"/>
      <c r="V1046" s="1873"/>
      <c r="W1046" s="1873"/>
      <c r="X1046" s="1873"/>
      <c r="Y1046" s="1873"/>
      <c r="Z1046" s="1873"/>
      <c r="AA1046" s="1873"/>
      <c r="AB1046" s="1873"/>
      <c r="AC1046" s="1873"/>
      <c r="AD1046" s="1873"/>
      <c r="AE1046" s="1873"/>
      <c r="AF1046" s="1873"/>
      <c r="AG1046" s="1873"/>
      <c r="AH1046" s="1873"/>
      <c r="AI1046" s="1873"/>
      <c r="AJ1046" s="1873"/>
      <c r="AK1046" s="1873"/>
      <c r="AL1046" s="105"/>
      <c r="AM1046" s="1584"/>
      <c r="AN1046" s="1584"/>
      <c r="AO1046" s="1584"/>
      <c r="AP1046" s="1584"/>
      <c r="AQ1046" s="1584"/>
      <c r="AR1046" s="1584"/>
      <c r="AS1046" s="1584"/>
      <c r="AT1046" s="1584"/>
      <c r="AU1046" s="1584"/>
      <c r="AV1046" s="1584"/>
      <c r="AW1046" s="1584"/>
      <c r="AX1046" s="1584"/>
      <c r="AY1046" s="1584"/>
    </row>
    <row r="1047" spans="1:51" ht="12.6" customHeight="1">
      <c r="A1047" s="234"/>
      <c r="B1047" s="234"/>
      <c r="C1047" s="13"/>
      <c r="D1047" s="1873"/>
      <c r="E1047" s="1873"/>
      <c r="F1047" s="1873"/>
      <c r="G1047" s="1873"/>
      <c r="H1047" s="1873"/>
      <c r="I1047" s="1873"/>
      <c r="J1047" s="1873"/>
      <c r="K1047" s="1873"/>
      <c r="L1047" s="1873"/>
      <c r="M1047" s="1873"/>
      <c r="N1047" s="1873"/>
      <c r="O1047" s="1873"/>
      <c r="P1047" s="1873"/>
      <c r="Q1047" s="1873"/>
      <c r="R1047" s="1873"/>
      <c r="S1047" s="1873"/>
      <c r="T1047" s="1873"/>
      <c r="U1047" s="1873"/>
      <c r="V1047" s="1873"/>
      <c r="W1047" s="1873"/>
      <c r="X1047" s="1873"/>
      <c r="Y1047" s="1873"/>
      <c r="Z1047" s="1873"/>
      <c r="AA1047" s="1873"/>
      <c r="AB1047" s="1873"/>
      <c r="AC1047" s="1873"/>
      <c r="AD1047" s="1873"/>
      <c r="AE1047" s="1873"/>
      <c r="AF1047" s="1873"/>
      <c r="AG1047" s="1873"/>
      <c r="AH1047" s="1873"/>
      <c r="AI1047" s="1873"/>
      <c r="AJ1047" s="1873"/>
      <c r="AK1047" s="1873"/>
      <c r="AL1047" s="105"/>
      <c r="AM1047" s="1584"/>
      <c r="AN1047" s="1584"/>
      <c r="AO1047" s="1584"/>
      <c r="AP1047" s="1584"/>
      <c r="AQ1047" s="1584"/>
      <c r="AR1047" s="1584"/>
      <c r="AS1047" s="1584"/>
      <c r="AT1047" s="1584"/>
      <c r="AU1047" s="1584"/>
      <c r="AV1047" s="1584"/>
      <c r="AW1047" s="1584"/>
      <c r="AX1047" s="1584"/>
      <c r="AY1047" s="1584"/>
    </row>
    <row r="1048" spans="1:51" ht="12.6" customHeight="1">
      <c r="A1048" s="234"/>
      <c r="B1048" s="234"/>
      <c r="C1048" s="13"/>
      <c r="D1048" s="1873"/>
      <c r="E1048" s="1873"/>
      <c r="F1048" s="1873"/>
      <c r="G1048" s="1873"/>
      <c r="H1048" s="1873"/>
      <c r="I1048" s="1873"/>
      <c r="J1048" s="1873"/>
      <c r="K1048" s="1873"/>
      <c r="L1048" s="1873"/>
      <c r="M1048" s="1873"/>
      <c r="N1048" s="1873"/>
      <c r="O1048" s="1873"/>
      <c r="P1048" s="1873"/>
      <c r="Q1048" s="1873"/>
      <c r="R1048" s="1873"/>
      <c r="S1048" s="1873"/>
      <c r="T1048" s="1873"/>
      <c r="U1048" s="1873"/>
      <c r="V1048" s="1873"/>
      <c r="W1048" s="1873"/>
      <c r="X1048" s="1873"/>
      <c r="Y1048" s="1873"/>
      <c r="Z1048" s="1873"/>
      <c r="AA1048" s="1873"/>
      <c r="AB1048" s="1873"/>
      <c r="AC1048" s="1873"/>
      <c r="AD1048" s="1873"/>
      <c r="AE1048" s="1873"/>
      <c r="AF1048" s="1873"/>
      <c r="AG1048" s="1873"/>
      <c r="AH1048" s="1873"/>
      <c r="AI1048" s="1873"/>
      <c r="AJ1048" s="1873"/>
      <c r="AK1048" s="1873"/>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73"/>
      <c r="E1049" s="1873"/>
      <c r="F1049" s="1873"/>
      <c r="G1049" s="1873"/>
      <c r="H1049" s="1873"/>
      <c r="I1049" s="1873"/>
      <c r="J1049" s="1873"/>
      <c r="K1049" s="1873"/>
      <c r="L1049" s="1873"/>
      <c r="M1049" s="1873"/>
      <c r="N1049" s="1873"/>
      <c r="O1049" s="1873"/>
      <c r="P1049" s="1873"/>
      <c r="Q1049" s="1873"/>
      <c r="R1049" s="1873"/>
      <c r="S1049" s="1873"/>
      <c r="T1049" s="1873"/>
      <c r="U1049" s="1873"/>
      <c r="V1049" s="1873"/>
      <c r="W1049" s="1873"/>
      <c r="X1049" s="1873"/>
      <c r="Y1049" s="1873"/>
      <c r="Z1049" s="1873"/>
      <c r="AA1049" s="1873"/>
      <c r="AB1049" s="1873"/>
      <c r="AC1049" s="1873"/>
      <c r="AD1049" s="1873"/>
      <c r="AE1049" s="1873"/>
      <c r="AF1049" s="1873"/>
      <c r="AG1049" s="1873"/>
      <c r="AH1049" s="1873"/>
      <c r="AI1049" s="1873"/>
      <c r="AJ1049" s="1873"/>
      <c r="AK1049" s="1873"/>
      <c r="AL1049" s="105"/>
      <c r="AM1049" s="1584"/>
      <c r="AN1049" s="1584"/>
      <c r="AO1049" s="1584"/>
      <c r="AP1049" s="1584"/>
      <c r="AQ1049" s="1584"/>
      <c r="AR1049" s="1584"/>
      <c r="AS1049" s="1584"/>
      <c r="AT1049" s="1584"/>
      <c r="AU1049" s="1584"/>
      <c r="AV1049" s="1584"/>
      <c r="AW1049" s="1584"/>
      <c r="AX1049" s="1584"/>
      <c r="AY1049" s="1584"/>
    </row>
    <row r="1050" spans="1:51" ht="12.6" customHeight="1">
      <c r="A1050" s="2051" t="s">
        <v>628</v>
      </c>
      <c r="B1050" s="2051"/>
      <c r="C1050" s="13">
        <v>2</v>
      </c>
      <c r="D1050" s="1873" t="s">
        <v>1223</v>
      </c>
      <c r="E1050" s="1873"/>
      <c r="F1050" s="1873"/>
      <c r="G1050" s="1873"/>
      <c r="H1050" s="1873"/>
      <c r="I1050" s="1873"/>
      <c r="J1050" s="1873"/>
      <c r="K1050" s="1873"/>
      <c r="L1050" s="1873"/>
      <c r="M1050" s="1873"/>
      <c r="N1050" s="1873"/>
      <c r="O1050" s="1873"/>
      <c r="P1050" s="1873"/>
      <c r="Q1050" s="1873"/>
      <c r="R1050" s="1873"/>
      <c r="S1050" s="1873"/>
      <c r="T1050" s="1873"/>
      <c r="U1050" s="1873"/>
      <c r="V1050" s="1873"/>
      <c r="W1050" s="1873"/>
      <c r="X1050" s="1873"/>
      <c r="Y1050" s="1873"/>
      <c r="Z1050" s="1873"/>
      <c r="AA1050" s="1873"/>
      <c r="AB1050" s="1873"/>
      <c r="AC1050" s="1873"/>
      <c r="AD1050" s="1873"/>
      <c r="AE1050" s="1873"/>
      <c r="AF1050" s="1873"/>
      <c r="AG1050" s="1873"/>
      <c r="AH1050" s="1873"/>
      <c r="AI1050" s="1873"/>
      <c r="AJ1050" s="1873"/>
      <c r="AK1050" s="1873"/>
      <c r="AL1050" s="105"/>
      <c r="AM1050" s="1584"/>
      <c r="AN1050" s="1584"/>
      <c r="AO1050" s="1584"/>
      <c r="AP1050" s="1584"/>
      <c r="AQ1050" s="1584"/>
      <c r="AR1050" s="1584"/>
      <c r="AS1050" s="1584"/>
      <c r="AT1050" s="1584"/>
      <c r="AU1050" s="1584"/>
      <c r="AV1050" s="1584"/>
      <c r="AW1050" s="1584"/>
      <c r="AX1050" s="1584"/>
      <c r="AY1050" s="1584"/>
    </row>
    <row r="1051" spans="1:51" ht="12.6" customHeight="1">
      <c r="A1051" s="234"/>
      <c r="B1051" s="234"/>
      <c r="C1051" s="13"/>
      <c r="D1051" s="1873"/>
      <c r="E1051" s="1873"/>
      <c r="F1051" s="1873"/>
      <c r="G1051" s="1873"/>
      <c r="H1051" s="1873"/>
      <c r="I1051" s="1873"/>
      <c r="J1051" s="1873"/>
      <c r="K1051" s="1873"/>
      <c r="L1051" s="1873"/>
      <c r="M1051" s="1873"/>
      <c r="N1051" s="1873"/>
      <c r="O1051" s="1873"/>
      <c r="P1051" s="1873"/>
      <c r="Q1051" s="1873"/>
      <c r="R1051" s="1873"/>
      <c r="S1051" s="1873"/>
      <c r="T1051" s="1873"/>
      <c r="U1051" s="1873"/>
      <c r="V1051" s="1873"/>
      <c r="W1051" s="1873"/>
      <c r="X1051" s="1873"/>
      <c r="Y1051" s="1873"/>
      <c r="Z1051" s="1873"/>
      <c r="AA1051" s="1873"/>
      <c r="AB1051" s="1873"/>
      <c r="AC1051" s="1873"/>
      <c r="AD1051" s="1873"/>
      <c r="AE1051" s="1873"/>
      <c r="AF1051" s="1873"/>
      <c r="AG1051" s="1873"/>
      <c r="AH1051" s="1873"/>
      <c r="AI1051" s="1873"/>
      <c r="AJ1051" s="1873"/>
      <c r="AK1051" s="1873"/>
      <c r="AL1051" s="105"/>
      <c r="AM1051" s="1584"/>
      <c r="AN1051" s="1584"/>
      <c r="AO1051" s="1584"/>
      <c r="AP1051" s="1584"/>
      <c r="AQ1051" s="1584"/>
      <c r="AR1051" s="1584"/>
      <c r="AS1051" s="1584"/>
      <c r="AT1051" s="1584"/>
      <c r="AU1051" s="1584"/>
      <c r="AV1051" s="1584"/>
      <c r="AW1051" s="1584"/>
      <c r="AX1051" s="1584"/>
      <c r="AY1051" s="1584"/>
    </row>
    <row r="1052" spans="1:51" ht="12.6" customHeight="1">
      <c r="A1052" s="234"/>
      <c r="B1052" s="234"/>
      <c r="C1052" s="13"/>
      <c r="D1052" s="1873"/>
      <c r="E1052" s="1873"/>
      <c r="F1052" s="1873"/>
      <c r="G1052" s="1873"/>
      <c r="H1052" s="1873"/>
      <c r="I1052" s="1873"/>
      <c r="J1052" s="1873"/>
      <c r="K1052" s="1873"/>
      <c r="L1052" s="1873"/>
      <c r="M1052" s="1873"/>
      <c r="N1052" s="1873"/>
      <c r="O1052" s="1873"/>
      <c r="P1052" s="1873"/>
      <c r="Q1052" s="1873"/>
      <c r="R1052" s="1873"/>
      <c r="S1052" s="1873"/>
      <c r="T1052" s="1873"/>
      <c r="U1052" s="1873"/>
      <c r="V1052" s="1873"/>
      <c r="W1052" s="1873"/>
      <c r="X1052" s="1873"/>
      <c r="Y1052" s="1873"/>
      <c r="Z1052" s="1873"/>
      <c r="AA1052" s="1873"/>
      <c r="AB1052" s="1873"/>
      <c r="AC1052" s="1873"/>
      <c r="AD1052" s="1873"/>
      <c r="AE1052" s="1873"/>
      <c r="AF1052" s="1873"/>
      <c r="AG1052" s="1873"/>
      <c r="AH1052" s="1873"/>
      <c r="AI1052" s="1873"/>
      <c r="AJ1052" s="1873"/>
      <c r="AK1052" s="1873"/>
      <c r="AL1052" s="105"/>
      <c r="AM1052" s="1584"/>
      <c r="AN1052" s="1584"/>
      <c r="AO1052" s="1584"/>
      <c r="AP1052" s="1584"/>
      <c r="AQ1052" s="1584"/>
      <c r="AR1052" s="1584"/>
      <c r="AS1052" s="1584"/>
      <c r="AT1052" s="1584"/>
      <c r="AU1052" s="1584"/>
      <c r="AV1052" s="1584"/>
      <c r="AW1052" s="1584"/>
      <c r="AX1052" s="1584"/>
      <c r="AY1052" s="1584"/>
    </row>
    <row r="1053" spans="1:51" ht="12.6" customHeight="1">
      <c r="A1053" s="234"/>
      <c r="B1053" s="234"/>
      <c r="C1053" s="13"/>
      <c r="D1053" s="1873"/>
      <c r="E1053" s="1873"/>
      <c r="F1053" s="1873"/>
      <c r="G1053" s="1873"/>
      <c r="H1053" s="1873"/>
      <c r="I1053" s="1873"/>
      <c r="J1053" s="1873"/>
      <c r="K1053" s="1873"/>
      <c r="L1053" s="1873"/>
      <c r="M1053" s="1873"/>
      <c r="N1053" s="1873"/>
      <c r="O1053" s="1873"/>
      <c r="P1053" s="1873"/>
      <c r="Q1053" s="1873"/>
      <c r="R1053" s="1873"/>
      <c r="S1053" s="1873"/>
      <c r="T1053" s="1873"/>
      <c r="U1053" s="1873"/>
      <c r="V1053" s="1873"/>
      <c r="W1053" s="1873"/>
      <c r="X1053" s="1873"/>
      <c r="Y1053" s="1873"/>
      <c r="Z1053" s="1873"/>
      <c r="AA1053" s="1873"/>
      <c r="AB1053" s="1873"/>
      <c r="AC1053" s="1873"/>
      <c r="AD1053" s="1873"/>
      <c r="AE1053" s="1873"/>
      <c r="AF1053" s="1873"/>
      <c r="AG1053" s="1873"/>
      <c r="AH1053" s="1873"/>
      <c r="AI1053" s="1873"/>
      <c r="AJ1053" s="1873"/>
      <c r="AK1053" s="1873"/>
      <c r="AL1053" s="105"/>
      <c r="AM1053" s="1584"/>
      <c r="AN1053" s="1584"/>
      <c r="AO1053" s="1584"/>
      <c r="AP1053" s="1584"/>
      <c r="AQ1053" s="1584"/>
      <c r="AR1053" s="1584"/>
      <c r="AS1053" s="1584"/>
      <c r="AT1053" s="1584"/>
      <c r="AU1053" s="1584"/>
      <c r="AV1053" s="1584"/>
      <c r="AW1053" s="1584"/>
      <c r="AX1053" s="1584"/>
      <c r="AY1053" s="1584"/>
    </row>
    <row r="1054" spans="1:51" ht="12.6" customHeight="1">
      <c r="A1054" s="234"/>
      <c r="B1054" s="234"/>
      <c r="C1054" s="13"/>
      <c r="D1054" s="1873"/>
      <c r="E1054" s="1873"/>
      <c r="F1054" s="1873"/>
      <c r="G1054" s="1873"/>
      <c r="H1054" s="1873"/>
      <c r="I1054" s="1873"/>
      <c r="J1054" s="1873"/>
      <c r="K1054" s="1873"/>
      <c r="L1054" s="1873"/>
      <c r="M1054" s="1873"/>
      <c r="N1054" s="1873"/>
      <c r="O1054" s="1873"/>
      <c r="P1054" s="1873"/>
      <c r="Q1054" s="1873"/>
      <c r="R1054" s="1873"/>
      <c r="S1054" s="1873"/>
      <c r="T1054" s="1873"/>
      <c r="U1054" s="1873"/>
      <c r="V1054" s="1873"/>
      <c r="W1054" s="1873"/>
      <c r="X1054" s="1873"/>
      <c r="Y1054" s="1873"/>
      <c r="Z1054" s="1873"/>
      <c r="AA1054" s="1873"/>
      <c r="AB1054" s="1873"/>
      <c r="AC1054" s="1873"/>
      <c r="AD1054" s="1873"/>
      <c r="AE1054" s="1873"/>
      <c r="AF1054" s="1873"/>
      <c r="AG1054" s="1873"/>
      <c r="AH1054" s="1873"/>
      <c r="AI1054" s="1873"/>
      <c r="AJ1054" s="1873"/>
      <c r="AK1054" s="1873"/>
      <c r="AL1054" s="105"/>
      <c r="AM1054" s="1584"/>
      <c r="AN1054" s="1584"/>
      <c r="AO1054" s="1584"/>
      <c r="AP1054" s="1584"/>
      <c r="AQ1054" s="1584"/>
      <c r="AR1054" s="1584"/>
      <c r="AS1054" s="1584"/>
      <c r="AT1054" s="1584"/>
      <c r="AU1054" s="1584"/>
      <c r="AV1054" s="1584"/>
      <c r="AW1054" s="1584"/>
      <c r="AX1054" s="1584"/>
      <c r="AY1054" s="1584"/>
    </row>
    <row r="1055" spans="1:51" ht="12.6" customHeight="1">
      <c r="A1055" s="234"/>
      <c r="B1055" s="234"/>
      <c r="C1055" s="13"/>
      <c r="D1055" s="1873"/>
      <c r="E1055" s="1873"/>
      <c r="F1055" s="1873"/>
      <c r="G1055" s="1873"/>
      <c r="H1055" s="1873"/>
      <c r="I1055" s="1873"/>
      <c r="J1055" s="1873"/>
      <c r="K1055" s="1873"/>
      <c r="L1055" s="1873"/>
      <c r="M1055" s="1873"/>
      <c r="N1055" s="1873"/>
      <c r="O1055" s="1873"/>
      <c r="P1055" s="1873"/>
      <c r="Q1055" s="1873"/>
      <c r="R1055" s="1873"/>
      <c r="S1055" s="1873"/>
      <c r="T1055" s="1873"/>
      <c r="U1055" s="1873"/>
      <c r="V1055" s="1873"/>
      <c r="W1055" s="1873"/>
      <c r="X1055" s="1873"/>
      <c r="Y1055" s="1873"/>
      <c r="Z1055" s="1873"/>
      <c r="AA1055" s="1873"/>
      <c r="AB1055" s="1873"/>
      <c r="AC1055" s="1873"/>
      <c r="AD1055" s="1873"/>
      <c r="AE1055" s="1873"/>
      <c r="AF1055" s="1873"/>
      <c r="AG1055" s="1873"/>
      <c r="AH1055" s="1873"/>
      <c r="AI1055" s="1873"/>
      <c r="AJ1055" s="1873"/>
      <c r="AK1055" s="1873"/>
    </row>
    <row r="1056" spans="1:51" ht="12.6" customHeight="1">
      <c r="A1056" s="2051" t="s">
        <v>628</v>
      </c>
      <c r="B1056" s="2051"/>
      <c r="C1056" s="13">
        <v>3</v>
      </c>
      <c r="D1056" s="1873" t="s">
        <v>1537</v>
      </c>
      <c r="E1056" s="1873"/>
      <c r="F1056" s="1873"/>
      <c r="G1056" s="1873"/>
      <c r="H1056" s="1873"/>
      <c r="I1056" s="1873"/>
      <c r="J1056" s="1873"/>
      <c r="K1056" s="1873"/>
      <c r="L1056" s="1873"/>
      <c r="M1056" s="1873"/>
      <c r="N1056" s="1873"/>
      <c r="O1056" s="1873"/>
      <c r="P1056" s="1873"/>
      <c r="Q1056" s="1873"/>
      <c r="R1056" s="1873"/>
      <c r="S1056" s="1873"/>
      <c r="T1056" s="1873"/>
      <c r="U1056" s="1873"/>
      <c r="V1056" s="1873"/>
      <c r="W1056" s="1873"/>
      <c r="X1056" s="1873"/>
      <c r="Y1056" s="1873"/>
      <c r="Z1056" s="1873"/>
      <c r="AA1056" s="1873"/>
      <c r="AB1056" s="1873"/>
      <c r="AC1056" s="1873"/>
      <c r="AD1056" s="1873"/>
      <c r="AE1056" s="1873"/>
      <c r="AF1056" s="1873"/>
      <c r="AG1056" s="1873"/>
      <c r="AH1056" s="1873"/>
      <c r="AI1056" s="1873"/>
      <c r="AJ1056" s="1873"/>
      <c r="AK1056" s="1873"/>
    </row>
    <row r="1057" spans="1:96" ht="12.6" customHeight="1">
      <c r="A1057" s="130"/>
      <c r="B1057" s="130"/>
      <c r="C1057" s="13"/>
      <c r="D1057" s="1873"/>
      <c r="E1057" s="1873"/>
      <c r="F1057" s="1873"/>
      <c r="G1057" s="1873"/>
      <c r="H1057" s="1873"/>
      <c r="I1057" s="1873"/>
      <c r="J1057" s="1873"/>
      <c r="K1057" s="1873"/>
      <c r="L1057" s="1873"/>
      <c r="M1057" s="1873"/>
      <c r="N1057" s="1873"/>
      <c r="O1057" s="1873"/>
      <c r="P1057" s="1873"/>
      <c r="Q1057" s="1873"/>
      <c r="R1057" s="1873"/>
      <c r="S1057" s="1873"/>
      <c r="T1057" s="1873"/>
      <c r="U1057" s="1873"/>
      <c r="V1057" s="1873"/>
      <c r="W1057" s="1873"/>
      <c r="X1057" s="1873"/>
      <c r="Y1057" s="1873"/>
      <c r="Z1057" s="1873"/>
      <c r="AA1057" s="1873"/>
      <c r="AB1057" s="1873"/>
      <c r="AC1057" s="1873"/>
      <c r="AD1057" s="1873"/>
      <c r="AE1057" s="1873"/>
      <c r="AF1057" s="1873"/>
      <c r="AG1057" s="1873"/>
      <c r="AH1057" s="1873"/>
      <c r="AI1057" s="1873"/>
      <c r="AJ1057" s="1873"/>
      <c r="AK1057" s="1873"/>
      <c r="AL1057" s="719"/>
    </row>
    <row r="1058" spans="1:96" ht="12.6" customHeight="1">
      <c r="A1058" s="130"/>
      <c r="B1058" s="130"/>
      <c r="C1058" s="13"/>
      <c r="D1058" s="1873"/>
      <c r="E1058" s="1873"/>
      <c r="F1058" s="1873"/>
      <c r="G1058" s="1873"/>
      <c r="H1058" s="1873"/>
      <c r="I1058" s="1873"/>
      <c r="J1058" s="1873"/>
      <c r="K1058" s="1873"/>
      <c r="L1058" s="1873"/>
      <c r="M1058" s="1873"/>
      <c r="N1058" s="1873"/>
      <c r="O1058" s="1873"/>
      <c r="P1058" s="1873"/>
      <c r="Q1058" s="1873"/>
      <c r="R1058" s="1873"/>
      <c r="S1058" s="1873"/>
      <c r="T1058" s="1873"/>
      <c r="U1058" s="1873"/>
      <c r="V1058" s="1873"/>
      <c r="W1058" s="1873"/>
      <c r="X1058" s="1873"/>
      <c r="Y1058" s="1873"/>
      <c r="Z1058" s="1873"/>
      <c r="AA1058" s="1873"/>
      <c r="AB1058" s="1873"/>
      <c r="AC1058" s="1873"/>
      <c r="AD1058" s="1873"/>
      <c r="AE1058" s="1873"/>
      <c r="AF1058" s="1873"/>
      <c r="AG1058" s="1873"/>
      <c r="AH1058" s="1873"/>
      <c r="AI1058" s="1873"/>
      <c r="AJ1058" s="1873"/>
      <c r="AK1058" s="1873"/>
    </row>
    <row r="1059" spans="1:96" s="719" customFormat="1" ht="12.6" customHeight="1">
      <c r="A1059" s="62"/>
      <c r="B1059" s="66"/>
      <c r="C1059" s="1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3"/>
      <c r="E1060" s="1873"/>
      <c r="F1060" s="1873"/>
      <c r="G1060" s="1873"/>
      <c r="H1060" s="1873"/>
      <c r="I1060" s="1873"/>
      <c r="J1060" s="1873"/>
      <c r="K1060" s="1873"/>
      <c r="L1060" s="1873"/>
      <c r="M1060" s="1873"/>
      <c r="N1060" s="1873"/>
      <c r="O1060" s="1873"/>
      <c r="P1060" s="1873"/>
      <c r="Q1060" s="1873"/>
      <c r="R1060" s="1873"/>
      <c r="S1060" s="1873"/>
      <c r="T1060" s="1873"/>
      <c r="U1060" s="1873"/>
      <c r="V1060" s="1873"/>
      <c r="W1060" s="1873"/>
      <c r="X1060" s="1873"/>
      <c r="Y1060" s="1873"/>
      <c r="Z1060" s="1873"/>
      <c r="AA1060" s="1873"/>
      <c r="AB1060" s="1873"/>
      <c r="AC1060" s="1873"/>
      <c r="AD1060" s="1873"/>
      <c r="AE1060" s="1873"/>
      <c r="AF1060" s="1873"/>
      <c r="AG1060" s="1873"/>
      <c r="AH1060" s="1873"/>
      <c r="AI1060" s="1873"/>
      <c r="AJ1060" s="1873"/>
      <c r="AK1060" s="1873"/>
    </row>
    <row r="1061" spans="1:96" ht="12.6" customHeight="1">
      <c r="A1061" s="62"/>
      <c r="B1061" s="66"/>
      <c r="C1061" s="13"/>
      <c r="D1061" s="1873"/>
      <c r="E1061" s="1873"/>
      <c r="F1061" s="1873"/>
      <c r="G1061" s="1873"/>
      <c r="H1061" s="1873"/>
      <c r="I1061" s="1873"/>
      <c r="J1061" s="1873"/>
      <c r="K1061" s="1873"/>
      <c r="L1061" s="1873"/>
      <c r="M1061" s="1873"/>
      <c r="N1061" s="1873"/>
      <c r="O1061" s="1873"/>
      <c r="P1061" s="1873"/>
      <c r="Q1061" s="1873"/>
      <c r="R1061" s="1873"/>
      <c r="S1061" s="1873"/>
      <c r="T1061" s="1873"/>
      <c r="U1061" s="1873"/>
      <c r="V1061" s="1873"/>
      <c r="W1061" s="1873"/>
      <c r="X1061" s="1873"/>
      <c r="Y1061" s="1873"/>
      <c r="Z1061" s="1873"/>
      <c r="AA1061" s="1873"/>
      <c r="AB1061" s="1873"/>
      <c r="AC1061" s="1873"/>
      <c r="AD1061" s="1873"/>
      <c r="AE1061" s="1873"/>
      <c r="AF1061" s="1873"/>
      <c r="AG1061" s="1873"/>
      <c r="AH1061" s="1873"/>
      <c r="AI1061" s="1873"/>
      <c r="AJ1061" s="1873"/>
      <c r="AK1061" s="1873"/>
    </row>
    <row r="1062" spans="1:96" ht="12.6" customHeight="1">
      <c r="A1062" s="62"/>
      <c r="B1062" s="66"/>
      <c r="C1062" s="13"/>
      <c r="D1062" s="1873"/>
      <c r="E1062" s="1873"/>
      <c r="F1062" s="1873"/>
      <c r="G1062" s="1873"/>
      <c r="H1062" s="1873"/>
      <c r="I1062" s="1873"/>
      <c r="J1062" s="1873"/>
      <c r="K1062" s="1873"/>
      <c r="L1062" s="1873"/>
      <c r="M1062" s="1873"/>
      <c r="N1062" s="1873"/>
      <c r="O1062" s="1873"/>
      <c r="P1062" s="1873"/>
      <c r="Q1062" s="1873"/>
      <c r="R1062" s="1873"/>
      <c r="S1062" s="1873"/>
      <c r="T1062" s="1873"/>
      <c r="U1062" s="1873"/>
      <c r="V1062" s="1873"/>
      <c r="W1062" s="1873"/>
      <c r="X1062" s="1873"/>
      <c r="Y1062" s="1873"/>
      <c r="Z1062" s="1873"/>
      <c r="AA1062" s="1873"/>
      <c r="AB1062" s="1873"/>
      <c r="AC1062" s="1873"/>
      <c r="AD1062" s="1873"/>
      <c r="AE1062" s="1873"/>
      <c r="AF1062" s="1873"/>
      <c r="AG1062" s="1873"/>
      <c r="AH1062" s="1873"/>
      <c r="AI1062" s="1873"/>
      <c r="AJ1062" s="1873"/>
      <c r="AK1062" s="1873"/>
    </row>
    <row r="1063" spans="1:96" ht="12.6" customHeight="1">
      <c r="A1063" s="2051" t="s">
        <v>628</v>
      </c>
      <c r="B1063" s="2051"/>
      <c r="C1063" s="13">
        <v>4</v>
      </c>
      <c r="D1063" s="1873" t="s">
        <v>1209</v>
      </c>
      <c r="E1063" s="1873"/>
      <c r="F1063" s="1873"/>
      <c r="G1063" s="1873"/>
      <c r="H1063" s="1873"/>
      <c r="I1063" s="1873"/>
      <c r="J1063" s="1873"/>
      <c r="K1063" s="1873"/>
      <c r="L1063" s="1873"/>
      <c r="M1063" s="1873"/>
      <c r="N1063" s="1873"/>
      <c r="O1063" s="1873"/>
      <c r="P1063" s="1873"/>
      <c r="Q1063" s="1873"/>
      <c r="R1063" s="1873"/>
      <c r="S1063" s="1873"/>
      <c r="T1063" s="1873"/>
      <c r="U1063" s="1873"/>
      <c r="V1063" s="1873"/>
      <c r="W1063" s="1873"/>
      <c r="X1063" s="1873"/>
      <c r="Y1063" s="1873"/>
      <c r="Z1063" s="1873"/>
      <c r="AA1063" s="1873"/>
      <c r="AB1063" s="1873"/>
      <c r="AC1063" s="1873"/>
      <c r="AD1063" s="1873"/>
      <c r="AE1063" s="1873"/>
      <c r="AF1063" s="1873"/>
      <c r="AG1063" s="1873"/>
      <c r="AH1063" s="1873"/>
      <c r="AI1063" s="1873"/>
      <c r="AJ1063" s="1873"/>
      <c r="AK1063" s="1873"/>
    </row>
    <row r="1064" spans="1:96" ht="12.6" customHeight="1">
      <c r="A1064" s="234"/>
      <c r="B1064" s="234"/>
      <c r="C1064" s="13"/>
      <c r="D1064" s="1873"/>
      <c r="E1064" s="1873"/>
      <c r="F1064" s="1873"/>
      <c r="G1064" s="1873"/>
      <c r="H1064" s="1873"/>
      <c r="I1064" s="1873"/>
      <c r="J1064" s="1873"/>
      <c r="K1064" s="1873"/>
      <c r="L1064" s="1873"/>
      <c r="M1064" s="1873"/>
      <c r="N1064" s="1873"/>
      <c r="O1064" s="1873"/>
      <c r="P1064" s="1873"/>
      <c r="Q1064" s="1873"/>
      <c r="R1064" s="1873"/>
      <c r="S1064" s="1873"/>
      <c r="T1064" s="1873"/>
      <c r="U1064" s="1873"/>
      <c r="V1064" s="1873"/>
      <c r="W1064" s="1873"/>
      <c r="X1064" s="1873"/>
      <c r="Y1064" s="1873"/>
      <c r="Z1064" s="1873"/>
      <c r="AA1064" s="1873"/>
      <c r="AB1064" s="1873"/>
      <c r="AC1064" s="1873"/>
      <c r="AD1064" s="1873"/>
      <c r="AE1064" s="1873"/>
      <c r="AF1064" s="1873"/>
      <c r="AG1064" s="1873"/>
      <c r="AH1064" s="1873"/>
      <c r="AI1064" s="1873"/>
      <c r="AJ1064" s="1873"/>
      <c r="AK1064" s="1873"/>
    </row>
    <row r="1065" spans="1:96" ht="12.6" customHeight="1">
      <c r="A1065" s="62"/>
      <c r="B1065" s="66"/>
      <c r="C1065" s="13"/>
      <c r="D1065" s="1873"/>
      <c r="E1065" s="1873"/>
      <c r="F1065" s="1873"/>
      <c r="G1065" s="1873"/>
      <c r="H1065" s="1873"/>
      <c r="I1065" s="1873"/>
      <c r="J1065" s="1873"/>
      <c r="K1065" s="1873"/>
      <c r="L1065" s="1873"/>
      <c r="M1065" s="1873"/>
      <c r="N1065" s="1873"/>
      <c r="O1065" s="1873"/>
      <c r="P1065" s="1873"/>
      <c r="Q1065" s="1873"/>
      <c r="R1065" s="1873"/>
      <c r="S1065" s="1873"/>
      <c r="T1065" s="1873"/>
      <c r="U1065" s="1873"/>
      <c r="V1065" s="1873"/>
      <c r="W1065" s="1873"/>
      <c r="X1065" s="1873"/>
      <c r="Y1065" s="1873"/>
      <c r="Z1065" s="1873"/>
      <c r="AA1065" s="1873"/>
      <c r="AB1065" s="1873"/>
      <c r="AC1065" s="1873"/>
      <c r="AD1065" s="1873"/>
      <c r="AE1065" s="1873"/>
      <c r="AF1065" s="1873"/>
      <c r="AG1065" s="1873"/>
      <c r="AH1065" s="1873"/>
      <c r="AI1065" s="1873"/>
      <c r="AJ1065" s="1873"/>
      <c r="AK1065" s="1873"/>
    </row>
    <row r="1066" spans="1:96" s="682" customFormat="1" ht="12.6" customHeight="1">
      <c r="A1066" s="2051" t="s">
        <v>628</v>
      </c>
      <c r="B1066" s="2051"/>
      <c r="C1066" s="13">
        <v>5</v>
      </c>
      <c r="D1066" s="1873" t="s">
        <v>1422</v>
      </c>
      <c r="E1066" s="1873"/>
      <c r="F1066" s="1873"/>
      <c r="G1066" s="1873"/>
      <c r="H1066" s="1873"/>
      <c r="I1066" s="1873"/>
      <c r="J1066" s="1873"/>
      <c r="K1066" s="1873"/>
      <c r="L1066" s="1873"/>
      <c r="M1066" s="1873"/>
      <c r="N1066" s="1873"/>
      <c r="O1066" s="1873"/>
      <c r="P1066" s="1873"/>
      <c r="Q1066" s="1873"/>
      <c r="R1066" s="1873"/>
      <c r="S1066" s="1873"/>
      <c r="T1066" s="1873"/>
      <c r="U1066" s="1873"/>
      <c r="V1066" s="1873"/>
      <c r="W1066" s="1873"/>
      <c r="X1066" s="1873"/>
      <c r="Y1066" s="1873"/>
      <c r="Z1066" s="1873"/>
      <c r="AA1066" s="1873"/>
      <c r="AB1066" s="1873"/>
      <c r="AC1066" s="1873"/>
      <c r="AD1066" s="1873"/>
      <c r="AE1066" s="1873"/>
      <c r="AF1066" s="1873"/>
      <c r="AG1066" s="1873"/>
      <c r="AH1066" s="1873"/>
      <c r="AI1066" s="1873"/>
      <c r="AJ1066" s="1873"/>
      <c r="AK1066" s="1873"/>
      <c r="AL1066" s="12"/>
      <c r="AM1066" s="39"/>
      <c r="AN1066" s="39"/>
      <c r="AO1066" s="39"/>
      <c r="AP1066" s="39"/>
      <c r="AQ1066" s="39"/>
      <c r="AR1066" s="39"/>
      <c r="AS1066" s="39"/>
      <c r="AT1066" s="39"/>
      <c r="AU1066" s="39"/>
      <c r="AV1066" s="39"/>
      <c r="AW1066" s="39"/>
      <c r="AX1066" s="39"/>
      <c r="AY1066" s="39"/>
      <c r="CR1066" s="25"/>
    </row>
    <row r="1067" spans="1:96" ht="12.6" customHeight="1">
      <c r="A1067" s="234"/>
      <c r="B1067" s="234"/>
      <c r="C1067" s="13"/>
      <c r="D1067" s="1873"/>
      <c r="E1067" s="1873"/>
      <c r="F1067" s="1873"/>
      <c r="G1067" s="1873"/>
      <c r="H1067" s="1873"/>
      <c r="I1067" s="1873"/>
      <c r="J1067" s="1873"/>
      <c r="K1067" s="1873"/>
      <c r="L1067" s="1873"/>
      <c r="M1067" s="1873"/>
      <c r="N1067" s="1873"/>
      <c r="O1067" s="1873"/>
      <c r="P1067" s="1873"/>
      <c r="Q1067" s="1873"/>
      <c r="R1067" s="1873"/>
      <c r="S1067" s="1873"/>
      <c r="T1067" s="1873"/>
      <c r="U1067" s="1873"/>
      <c r="V1067" s="1873"/>
      <c r="W1067" s="1873"/>
      <c r="X1067" s="1873"/>
      <c r="Y1067" s="1873"/>
      <c r="Z1067" s="1873"/>
      <c r="AA1067" s="1873"/>
      <c r="AB1067" s="1873"/>
      <c r="AC1067" s="1873"/>
      <c r="AD1067" s="1873"/>
      <c r="AE1067" s="1873"/>
      <c r="AF1067" s="1873"/>
      <c r="AG1067" s="1873"/>
      <c r="AH1067" s="1873"/>
      <c r="AI1067" s="1873"/>
      <c r="AJ1067" s="1873"/>
      <c r="AK1067" s="1873"/>
    </row>
    <row r="1068" spans="1:96" ht="12.6" customHeight="1">
      <c r="A1068" s="234"/>
      <c r="B1068" s="234"/>
      <c r="C1068" s="13"/>
      <c r="D1068" s="1873"/>
      <c r="E1068" s="1873"/>
      <c r="F1068" s="1873"/>
      <c r="G1068" s="1873"/>
      <c r="H1068" s="1873"/>
      <c r="I1068" s="1873"/>
      <c r="J1068" s="1873"/>
      <c r="K1068" s="1873"/>
      <c r="L1068" s="1873"/>
      <c r="M1068" s="1873"/>
      <c r="N1068" s="1873"/>
      <c r="O1068" s="1873"/>
      <c r="P1068" s="1873"/>
      <c r="Q1068" s="1873"/>
      <c r="R1068" s="1873"/>
      <c r="S1068" s="1873"/>
      <c r="T1068" s="1873"/>
      <c r="U1068" s="1873"/>
      <c r="V1068" s="1873"/>
      <c r="W1068" s="1873"/>
      <c r="X1068" s="1873"/>
      <c r="Y1068" s="1873"/>
      <c r="Z1068" s="1873"/>
      <c r="AA1068" s="1873"/>
      <c r="AB1068" s="1873"/>
      <c r="AC1068" s="1873"/>
      <c r="AD1068" s="1873"/>
      <c r="AE1068" s="1873"/>
      <c r="AF1068" s="1873"/>
      <c r="AG1068" s="1873"/>
      <c r="AH1068" s="1873"/>
      <c r="AI1068" s="1873"/>
      <c r="AJ1068" s="1873"/>
      <c r="AK1068" s="1873"/>
    </row>
    <row r="1069" spans="1:96" ht="12.6" customHeight="1">
      <c r="A1069" s="234"/>
      <c r="B1069" s="234"/>
      <c r="C1069" s="13"/>
      <c r="D1069" s="1873"/>
      <c r="E1069" s="1873"/>
      <c r="F1069" s="1873"/>
      <c r="G1069" s="1873"/>
      <c r="H1069" s="1873"/>
      <c r="I1069" s="1873"/>
      <c r="J1069" s="1873"/>
      <c r="K1069" s="1873"/>
      <c r="L1069" s="1873"/>
      <c r="M1069" s="1873"/>
      <c r="N1069" s="1873"/>
      <c r="O1069" s="1873"/>
      <c r="P1069" s="1873"/>
      <c r="Q1069" s="1873"/>
      <c r="R1069" s="1873"/>
      <c r="S1069" s="1873"/>
      <c r="T1069" s="1873"/>
      <c r="U1069" s="1873"/>
      <c r="V1069" s="1873"/>
      <c r="W1069" s="1873"/>
      <c r="X1069" s="1873"/>
      <c r="Y1069" s="1873"/>
      <c r="Z1069" s="1873"/>
      <c r="AA1069" s="1873"/>
      <c r="AB1069" s="1873"/>
      <c r="AC1069" s="1873"/>
      <c r="AD1069" s="1873"/>
      <c r="AE1069" s="1873"/>
      <c r="AF1069" s="1873"/>
      <c r="AG1069" s="1873"/>
      <c r="AH1069" s="1873"/>
      <c r="AI1069" s="1873"/>
      <c r="AJ1069" s="1873"/>
      <c r="AK1069" s="1873"/>
      <c r="AL1069" s="682"/>
    </row>
    <row r="1070" spans="1:96" ht="12.6" customHeight="1">
      <c r="A1070" s="62"/>
      <c r="B1070" s="66"/>
      <c r="C1070" s="13"/>
      <c r="D1070" s="1873"/>
      <c r="E1070" s="1873"/>
      <c r="F1070" s="1873"/>
      <c r="G1070" s="1873"/>
      <c r="H1070" s="1873"/>
      <c r="I1070" s="1873"/>
      <c r="J1070" s="1873"/>
      <c r="K1070" s="1873"/>
      <c r="L1070" s="1873"/>
      <c r="M1070" s="1873"/>
      <c r="N1070" s="1873"/>
      <c r="O1070" s="1873"/>
      <c r="P1070" s="1873"/>
      <c r="Q1070" s="1873"/>
      <c r="R1070" s="1873"/>
      <c r="S1070" s="1873"/>
      <c r="T1070" s="1873"/>
      <c r="U1070" s="1873"/>
      <c r="V1070" s="1873"/>
      <c r="W1070" s="1873"/>
      <c r="X1070" s="1873"/>
      <c r="Y1070" s="1873"/>
      <c r="Z1070" s="1873"/>
      <c r="AA1070" s="1873"/>
      <c r="AB1070" s="1873"/>
      <c r="AC1070" s="1873"/>
      <c r="AD1070" s="1873"/>
      <c r="AE1070" s="1873"/>
      <c r="AF1070" s="1873"/>
      <c r="AG1070" s="1873"/>
      <c r="AH1070" s="1873"/>
      <c r="AI1070" s="1873"/>
      <c r="AJ1070" s="1873"/>
      <c r="AK1070" s="1873"/>
    </row>
    <row r="1071" spans="1:96" ht="12.6" customHeight="1">
      <c r="A1071" s="2051" t="s">
        <v>628</v>
      </c>
      <c r="B1071" s="2051"/>
      <c r="C1071" s="13">
        <v>6</v>
      </c>
      <c r="D1071" s="1873" t="s">
        <v>1210</v>
      </c>
      <c r="E1071" s="1873"/>
      <c r="F1071" s="1873"/>
      <c r="G1071" s="1873"/>
      <c r="H1071" s="1873"/>
      <c r="I1071" s="1873"/>
      <c r="J1071" s="1873"/>
      <c r="K1071" s="1873"/>
      <c r="L1071" s="1873"/>
      <c r="M1071" s="1873"/>
      <c r="N1071" s="1873"/>
      <c r="O1071" s="1873"/>
      <c r="P1071" s="1873"/>
      <c r="Q1071" s="1873"/>
      <c r="R1071" s="1873"/>
      <c r="S1071" s="1873"/>
      <c r="T1071" s="1873"/>
      <c r="U1071" s="1873"/>
      <c r="V1071" s="1873"/>
      <c r="W1071" s="1873"/>
      <c r="X1071" s="1873"/>
      <c r="Y1071" s="1873"/>
      <c r="Z1071" s="1873"/>
      <c r="AA1071" s="1873"/>
      <c r="AB1071" s="1873"/>
      <c r="AC1071" s="1873"/>
      <c r="AD1071" s="1873"/>
      <c r="AE1071" s="1873"/>
      <c r="AF1071" s="1873"/>
      <c r="AG1071" s="1873"/>
      <c r="AH1071" s="1873"/>
      <c r="AI1071" s="1873"/>
      <c r="AJ1071" s="1873"/>
      <c r="AK1071" s="1873"/>
    </row>
    <row r="1072" spans="1:96" ht="12.6" customHeight="1">
      <c r="A1072" s="62"/>
      <c r="B1072" s="317"/>
      <c r="C1072" s="13"/>
      <c r="D1072" s="1873"/>
      <c r="E1072" s="1873"/>
      <c r="F1072" s="1873"/>
      <c r="G1072" s="1873"/>
      <c r="H1072" s="1873"/>
      <c r="I1072" s="1873"/>
      <c r="J1072" s="1873"/>
      <c r="K1072" s="1873"/>
      <c r="L1072" s="1873"/>
      <c r="M1072" s="1873"/>
      <c r="N1072" s="1873"/>
      <c r="O1072" s="1873"/>
      <c r="P1072" s="1873"/>
      <c r="Q1072" s="1873"/>
      <c r="R1072" s="1873"/>
      <c r="S1072" s="1873"/>
      <c r="T1072" s="1873"/>
      <c r="U1072" s="1873"/>
      <c r="V1072" s="1873"/>
      <c r="W1072" s="1873"/>
      <c r="X1072" s="1873"/>
      <c r="Y1072" s="1873"/>
      <c r="Z1072" s="1873"/>
      <c r="AA1072" s="1873"/>
      <c r="AB1072" s="1873"/>
      <c r="AC1072" s="1873"/>
      <c r="AD1072" s="1873"/>
      <c r="AE1072" s="1873"/>
      <c r="AF1072" s="1873"/>
      <c r="AG1072" s="1873"/>
      <c r="AH1072" s="1873"/>
      <c r="AI1072" s="1873"/>
      <c r="AJ1072" s="1873"/>
      <c r="AK1072" s="1873"/>
    </row>
    <row r="1073" spans="1:96" ht="12.6" customHeight="1">
      <c r="A1073" s="62"/>
      <c r="B1073" s="66"/>
      <c r="C1073" s="13"/>
      <c r="D1073" s="1873"/>
      <c r="E1073" s="1873"/>
      <c r="F1073" s="1873"/>
      <c r="G1073" s="1873"/>
      <c r="H1073" s="1873"/>
      <c r="I1073" s="1873"/>
      <c r="J1073" s="1873"/>
      <c r="K1073" s="1873"/>
      <c r="L1073" s="1873"/>
      <c r="M1073" s="1873"/>
      <c r="N1073" s="1873"/>
      <c r="O1073" s="1873"/>
      <c r="P1073" s="1873"/>
      <c r="Q1073" s="1873"/>
      <c r="R1073" s="1873"/>
      <c r="S1073" s="1873"/>
      <c r="T1073" s="1873"/>
      <c r="U1073" s="1873"/>
      <c r="V1073" s="1873"/>
      <c r="W1073" s="1873"/>
      <c r="X1073" s="1873"/>
      <c r="Y1073" s="1873"/>
      <c r="Z1073" s="1873"/>
      <c r="AA1073" s="1873"/>
      <c r="AB1073" s="1873"/>
      <c r="AC1073" s="1873"/>
      <c r="AD1073" s="1873"/>
      <c r="AE1073" s="1873"/>
      <c r="AF1073" s="1873"/>
      <c r="AG1073" s="1873"/>
      <c r="AH1073" s="1873"/>
      <c r="AI1073" s="1873"/>
      <c r="AJ1073" s="1873"/>
      <c r="AK1073" s="1873"/>
    </row>
    <row r="1074" spans="1:96" ht="12.6" customHeight="1">
      <c r="A1074" s="2051" t="s">
        <v>628</v>
      </c>
      <c r="B1074" s="2051"/>
      <c r="C1074" s="318">
        <v>7</v>
      </c>
      <c r="D1074" s="1873" t="s">
        <v>1212</v>
      </c>
      <c r="E1074" s="1873"/>
      <c r="F1074" s="1873"/>
      <c r="G1074" s="1873"/>
      <c r="H1074" s="1873"/>
      <c r="I1074" s="1873"/>
      <c r="J1074" s="1873"/>
      <c r="K1074" s="1873"/>
      <c r="L1074" s="1873"/>
      <c r="M1074" s="1873"/>
      <c r="N1074" s="1873"/>
      <c r="O1074" s="1873"/>
      <c r="P1074" s="1873"/>
      <c r="Q1074" s="1873"/>
      <c r="R1074" s="1873"/>
      <c r="S1074" s="1873"/>
      <c r="T1074" s="1873"/>
      <c r="U1074" s="1873"/>
      <c r="V1074" s="1873"/>
      <c r="W1074" s="1873"/>
      <c r="X1074" s="1873"/>
      <c r="Y1074" s="1873"/>
      <c r="Z1074" s="1873"/>
      <c r="AA1074" s="1873"/>
      <c r="AB1074" s="1873"/>
      <c r="AC1074" s="1873"/>
      <c r="AD1074" s="1873"/>
      <c r="AE1074" s="1873"/>
      <c r="AF1074" s="1873"/>
      <c r="AG1074" s="1873"/>
      <c r="AH1074" s="1873"/>
      <c r="AI1074" s="1873"/>
      <c r="AJ1074" s="1873"/>
      <c r="AK1074" s="1873"/>
      <c r="AL1074" s="32"/>
      <c r="AM1074" s="1512"/>
      <c r="AN1074" s="1512"/>
      <c r="AO1074" s="1512"/>
      <c r="AP1074" s="1512"/>
      <c r="AQ1074" s="1512"/>
      <c r="AR1074" s="1512"/>
      <c r="AS1074" s="1512"/>
      <c r="AT1074" s="1512"/>
      <c r="AU1074" s="1512"/>
      <c r="AV1074" s="1512"/>
      <c r="AW1074" s="1512"/>
      <c r="AX1074" s="1512"/>
      <c r="AY1074" s="1512"/>
    </row>
    <row r="1075" spans="1:96" ht="12.6" customHeight="1">
      <c r="A1075" s="234"/>
      <c r="B1075" s="234"/>
      <c r="C1075" s="319"/>
      <c r="D1075" s="1873"/>
      <c r="E1075" s="1873"/>
      <c r="F1075" s="1873"/>
      <c r="G1075" s="1873"/>
      <c r="H1075" s="1873"/>
      <c r="I1075" s="1873"/>
      <c r="J1075" s="1873"/>
      <c r="K1075" s="1873"/>
      <c r="L1075" s="1873"/>
      <c r="M1075" s="1873"/>
      <c r="N1075" s="1873"/>
      <c r="O1075" s="1873"/>
      <c r="P1075" s="1873"/>
      <c r="Q1075" s="1873"/>
      <c r="R1075" s="1873"/>
      <c r="S1075" s="1873"/>
      <c r="T1075" s="1873"/>
      <c r="U1075" s="1873"/>
      <c r="V1075" s="1873"/>
      <c r="W1075" s="1873"/>
      <c r="X1075" s="1873"/>
      <c r="Y1075" s="1873"/>
      <c r="Z1075" s="1873"/>
      <c r="AA1075" s="1873"/>
      <c r="AB1075" s="1873"/>
      <c r="AC1075" s="1873"/>
      <c r="AD1075" s="1873"/>
      <c r="AE1075" s="1873"/>
      <c r="AF1075" s="1873"/>
      <c r="AG1075" s="1873"/>
      <c r="AH1075" s="1873"/>
      <c r="AI1075" s="1873"/>
      <c r="AJ1075" s="1873"/>
      <c r="AK1075" s="1873"/>
    </row>
    <row r="1076" spans="1:96" ht="12.6" customHeight="1">
      <c r="A1076" s="234"/>
      <c r="B1076" s="234"/>
      <c r="C1076" s="319"/>
      <c r="D1076" s="1873"/>
      <c r="E1076" s="1873"/>
      <c r="F1076" s="1873"/>
      <c r="G1076" s="1873"/>
      <c r="H1076" s="1873"/>
      <c r="I1076" s="1873"/>
      <c r="J1076" s="1873"/>
      <c r="K1076" s="1873"/>
      <c r="L1076" s="1873"/>
      <c r="M1076" s="1873"/>
      <c r="N1076" s="1873"/>
      <c r="O1076" s="1873"/>
      <c r="P1076" s="1873"/>
      <c r="Q1076" s="1873"/>
      <c r="R1076" s="1873"/>
      <c r="S1076" s="1873"/>
      <c r="T1076" s="1873"/>
      <c r="U1076" s="1873"/>
      <c r="V1076" s="1873"/>
      <c r="W1076" s="1873"/>
      <c r="X1076" s="1873"/>
      <c r="Y1076" s="1873"/>
      <c r="Z1076" s="1873"/>
      <c r="AA1076" s="1873"/>
      <c r="AB1076" s="1873"/>
      <c r="AC1076" s="1873"/>
      <c r="AD1076" s="1873"/>
      <c r="AE1076" s="1873"/>
      <c r="AF1076" s="1873"/>
      <c r="AG1076" s="1873"/>
      <c r="AH1076" s="1873"/>
      <c r="AI1076" s="1873"/>
      <c r="AJ1076" s="1873"/>
      <c r="AK1076" s="1873"/>
    </row>
    <row r="1077" spans="1:96" s="682" customFormat="1" ht="12.6" customHeight="1">
      <c r="A1077" s="62"/>
      <c r="B1077" s="66"/>
      <c r="C1077" s="318"/>
      <c r="D1077" s="1873"/>
      <c r="E1077" s="1873"/>
      <c r="F1077" s="1873"/>
      <c r="G1077" s="1873"/>
      <c r="H1077" s="1873"/>
      <c r="I1077" s="1873"/>
      <c r="J1077" s="1873"/>
      <c r="K1077" s="1873"/>
      <c r="L1077" s="1873"/>
      <c r="M1077" s="1873"/>
      <c r="N1077" s="1873"/>
      <c r="O1077" s="1873"/>
      <c r="P1077" s="1873"/>
      <c r="Q1077" s="1873"/>
      <c r="R1077" s="1873"/>
      <c r="S1077" s="1873"/>
      <c r="T1077" s="1873"/>
      <c r="U1077" s="1873"/>
      <c r="V1077" s="1873"/>
      <c r="W1077" s="1873"/>
      <c r="X1077" s="1873"/>
      <c r="Y1077" s="1873"/>
      <c r="Z1077" s="1873"/>
      <c r="AA1077" s="1873"/>
      <c r="AB1077" s="1873"/>
      <c r="AC1077" s="1873"/>
      <c r="AD1077" s="1873"/>
      <c r="AE1077" s="1873"/>
      <c r="AF1077" s="1873"/>
      <c r="AG1077" s="1873"/>
      <c r="AH1077" s="1873"/>
      <c r="AI1077" s="1873"/>
      <c r="AJ1077" s="1873"/>
      <c r="AK1077" s="1873"/>
      <c r="AL1077" s="12"/>
      <c r="AM1077" s="39"/>
      <c r="AN1077" s="39"/>
      <c r="AO1077" s="39"/>
      <c r="AP1077" s="39"/>
      <c r="AQ1077" s="39"/>
      <c r="AR1077" s="39"/>
      <c r="AS1077" s="39"/>
      <c r="AT1077" s="39"/>
      <c r="AU1077" s="39"/>
      <c r="AV1077" s="39"/>
      <c r="AW1077" s="39"/>
      <c r="AX1077" s="39"/>
      <c r="AY1077" s="39"/>
      <c r="CR1077" s="25"/>
    </row>
    <row r="1078" spans="1:96" ht="12.6" customHeight="1">
      <c r="A1078" s="2051" t="s">
        <v>628</v>
      </c>
      <c r="B1078" s="2051"/>
      <c r="C1078" s="318">
        <v>8</v>
      </c>
      <c r="D1078" s="2398" t="s">
        <v>2182</v>
      </c>
      <c r="E1078" s="2398"/>
      <c r="F1078" s="2398"/>
      <c r="G1078" s="2398"/>
      <c r="H1078" s="2398"/>
      <c r="I1078" s="2398"/>
      <c r="J1078" s="2398"/>
      <c r="K1078" s="2398"/>
      <c r="L1078" s="2398"/>
      <c r="M1078" s="2398"/>
      <c r="N1078" s="2398"/>
      <c r="O1078" s="2398"/>
      <c r="P1078" s="2398"/>
      <c r="Q1078" s="2398"/>
      <c r="R1078" s="2398"/>
      <c r="S1078" s="2398"/>
      <c r="T1078" s="2398"/>
      <c r="U1078" s="2398"/>
      <c r="V1078" s="2398"/>
      <c r="W1078" s="2398"/>
      <c r="X1078" s="2398"/>
      <c r="Y1078" s="2398"/>
      <c r="Z1078" s="2398"/>
      <c r="AA1078" s="2398"/>
      <c r="AB1078" s="2398"/>
      <c r="AC1078" s="2398"/>
      <c r="AD1078" s="2398"/>
      <c r="AE1078" s="2398"/>
      <c r="AF1078" s="2398"/>
      <c r="AG1078" s="2398"/>
      <c r="AH1078" s="2398"/>
      <c r="AI1078" s="2398"/>
      <c r="AJ1078" s="2398"/>
      <c r="AK1078" s="2398"/>
    </row>
    <row r="1079" spans="1:96" ht="12.6" customHeight="1">
      <c r="A1079" s="234"/>
      <c r="B1079" s="234"/>
      <c r="C1079" s="318"/>
      <c r="D1079" s="2398"/>
      <c r="E1079" s="2398"/>
      <c r="F1079" s="2398"/>
      <c r="G1079" s="2398"/>
      <c r="H1079" s="2398"/>
      <c r="I1079" s="2398"/>
      <c r="J1079" s="2398"/>
      <c r="K1079" s="2398"/>
      <c r="L1079" s="2398"/>
      <c r="M1079" s="2398"/>
      <c r="N1079" s="2398"/>
      <c r="O1079" s="2398"/>
      <c r="P1079" s="2398"/>
      <c r="Q1079" s="2398"/>
      <c r="R1079" s="2398"/>
      <c r="S1079" s="2398"/>
      <c r="T1079" s="2398"/>
      <c r="U1079" s="2398"/>
      <c r="V1079" s="2398"/>
      <c r="W1079" s="2398"/>
      <c r="X1079" s="2398"/>
      <c r="Y1079" s="2398"/>
      <c r="Z1079" s="2398"/>
      <c r="AA1079" s="2398"/>
      <c r="AB1079" s="2398"/>
      <c r="AC1079" s="2398"/>
      <c r="AD1079" s="2398"/>
      <c r="AE1079" s="2398"/>
      <c r="AF1079" s="2398"/>
      <c r="AG1079" s="2398"/>
      <c r="AH1079" s="2398"/>
      <c r="AI1079" s="2398"/>
      <c r="AJ1079" s="2398"/>
      <c r="AK1079" s="2398"/>
    </row>
    <row r="1080" spans="1:96" ht="12.6" customHeight="1">
      <c r="A1080" s="234"/>
      <c r="B1080" s="234"/>
      <c r="C1080" s="318"/>
      <c r="D1080" s="2398"/>
      <c r="E1080" s="2398"/>
      <c r="F1080" s="2398"/>
      <c r="G1080" s="2398"/>
      <c r="H1080" s="2398"/>
      <c r="I1080" s="2398"/>
      <c r="J1080" s="2398"/>
      <c r="K1080" s="2398"/>
      <c r="L1080" s="2398"/>
      <c r="M1080" s="2398"/>
      <c r="N1080" s="2398"/>
      <c r="O1080" s="2398"/>
      <c r="P1080" s="2398"/>
      <c r="Q1080" s="2398"/>
      <c r="R1080" s="2398"/>
      <c r="S1080" s="2398"/>
      <c r="T1080" s="2398"/>
      <c r="U1080" s="2398"/>
      <c r="V1080" s="2398"/>
      <c r="W1080" s="2398"/>
      <c r="X1080" s="2398"/>
      <c r="Y1080" s="2398"/>
      <c r="Z1080" s="2398"/>
      <c r="AA1080" s="2398"/>
      <c r="AB1080" s="2398"/>
      <c r="AC1080" s="2398"/>
      <c r="AD1080" s="2398"/>
      <c r="AE1080" s="2398"/>
      <c r="AF1080" s="2398"/>
      <c r="AG1080" s="2398"/>
      <c r="AH1080" s="2398"/>
      <c r="AI1080" s="2398"/>
      <c r="AJ1080" s="2398"/>
      <c r="AK1080" s="2398"/>
      <c r="AL1080" s="682"/>
    </row>
    <row r="1081" spans="1:96" ht="12" customHeight="1">
      <c r="A1081" s="62"/>
      <c r="B1081" s="66"/>
      <c r="C1081" s="318"/>
      <c r="D1081" s="2398"/>
      <c r="E1081" s="2398"/>
      <c r="F1081" s="2398"/>
      <c r="G1081" s="2398"/>
      <c r="H1081" s="2398"/>
      <c r="I1081" s="2398"/>
      <c r="J1081" s="2398"/>
      <c r="K1081" s="2398"/>
      <c r="L1081" s="2398"/>
      <c r="M1081" s="2398"/>
      <c r="N1081" s="2398"/>
      <c r="O1081" s="2398"/>
      <c r="P1081" s="2398"/>
      <c r="Q1081" s="2398"/>
      <c r="R1081" s="2398"/>
      <c r="S1081" s="2398"/>
      <c r="T1081" s="2398"/>
      <c r="U1081" s="2398"/>
      <c r="V1081" s="2398"/>
      <c r="W1081" s="2398"/>
      <c r="X1081" s="2398"/>
      <c r="Y1081" s="2398"/>
      <c r="Z1081" s="2398"/>
      <c r="AA1081" s="2398"/>
      <c r="AB1081" s="2398"/>
      <c r="AC1081" s="2398"/>
      <c r="AD1081" s="2398"/>
      <c r="AE1081" s="2398"/>
      <c r="AF1081" s="2398"/>
      <c r="AG1081" s="2398"/>
      <c r="AH1081" s="2398"/>
      <c r="AI1081" s="2398"/>
      <c r="AJ1081" s="2398"/>
      <c r="AK1081" s="2398"/>
    </row>
    <row r="1082" spans="1:96" ht="12.6" customHeight="1">
      <c r="A1082" s="2051" t="s">
        <v>628</v>
      </c>
      <c r="B1082" s="2051"/>
      <c r="C1082" s="318">
        <v>9</v>
      </c>
      <c r="D1082" s="1873" t="s">
        <v>1211</v>
      </c>
      <c r="E1082" s="1873"/>
      <c r="F1082" s="1873"/>
      <c r="G1082" s="1873"/>
      <c r="H1082" s="1873"/>
      <c r="I1082" s="1873"/>
      <c r="J1082" s="1873"/>
      <c r="K1082" s="1873"/>
      <c r="L1082" s="1873"/>
      <c r="M1082" s="1873"/>
      <c r="N1082" s="1873"/>
      <c r="O1082" s="1873"/>
      <c r="P1082" s="1873"/>
      <c r="Q1082" s="1873"/>
      <c r="R1082" s="1873"/>
      <c r="S1082" s="1873"/>
      <c r="T1082" s="1873"/>
      <c r="U1082" s="1873"/>
      <c r="V1082" s="1873"/>
      <c r="W1082" s="1873"/>
      <c r="X1082" s="1873"/>
      <c r="Y1082" s="1873"/>
      <c r="Z1082" s="1873"/>
      <c r="AA1082" s="1873"/>
      <c r="AB1082" s="1873"/>
      <c r="AC1082" s="1873"/>
      <c r="AD1082" s="1873"/>
      <c r="AE1082" s="1873"/>
      <c r="AF1082" s="1873"/>
      <c r="AG1082" s="1873"/>
      <c r="AH1082" s="1873"/>
      <c r="AI1082" s="1873"/>
      <c r="AJ1082" s="1873"/>
      <c r="AK1082" s="1873"/>
    </row>
    <row r="1083" spans="1:96" ht="15" customHeight="1">
      <c r="A1083" s="62"/>
      <c r="B1083" s="66"/>
      <c r="C1083" s="318"/>
      <c r="D1083" s="1873"/>
      <c r="E1083" s="1873"/>
      <c r="F1083" s="1873"/>
      <c r="G1083" s="1873"/>
      <c r="H1083" s="1873"/>
      <c r="I1083" s="1873"/>
      <c r="J1083" s="1873"/>
      <c r="K1083" s="1873"/>
      <c r="L1083" s="1873"/>
      <c r="M1083" s="1873"/>
      <c r="N1083" s="1873"/>
      <c r="O1083" s="1873"/>
      <c r="P1083" s="1873"/>
      <c r="Q1083" s="1873"/>
      <c r="R1083" s="1873"/>
      <c r="S1083" s="1873"/>
      <c r="T1083" s="1873"/>
      <c r="U1083" s="1873"/>
      <c r="V1083" s="1873"/>
      <c r="W1083" s="1873"/>
      <c r="X1083" s="1873"/>
      <c r="Y1083" s="1873"/>
      <c r="Z1083" s="1873"/>
      <c r="AA1083" s="1873"/>
      <c r="AB1083" s="1873"/>
      <c r="AC1083" s="1873"/>
      <c r="AD1083" s="1873"/>
      <c r="AE1083" s="1873"/>
      <c r="AF1083" s="1873"/>
      <c r="AG1083" s="1873"/>
      <c r="AH1083" s="1873"/>
      <c r="AI1083" s="1873"/>
      <c r="AJ1083" s="1873"/>
      <c r="AK1083" s="1873"/>
    </row>
    <row r="1084" spans="1:96" ht="15" customHeight="1">
      <c r="D1084" s="1873"/>
      <c r="E1084" s="1873"/>
      <c r="F1084" s="1873"/>
      <c r="G1084" s="1873"/>
      <c r="H1084" s="1873"/>
      <c r="I1084" s="1873"/>
      <c r="J1084" s="1873"/>
      <c r="K1084" s="1873"/>
      <c r="L1084" s="1873"/>
      <c r="M1084" s="1873"/>
      <c r="N1084" s="1873"/>
      <c r="O1084" s="1873"/>
      <c r="P1084" s="1873"/>
      <c r="Q1084" s="1873"/>
      <c r="R1084" s="1873"/>
      <c r="S1084" s="1873"/>
      <c r="T1084" s="1873"/>
      <c r="U1084" s="1873"/>
      <c r="V1084" s="1873"/>
      <c r="W1084" s="1873"/>
      <c r="X1084" s="1873"/>
      <c r="Y1084" s="1873"/>
      <c r="Z1084" s="1873"/>
      <c r="AA1084" s="1873"/>
      <c r="AB1084" s="1873"/>
      <c r="AC1084" s="1873"/>
      <c r="AD1084" s="1873"/>
      <c r="AE1084" s="1873"/>
      <c r="AF1084" s="1873"/>
      <c r="AG1084" s="1873"/>
      <c r="AH1084" s="1873"/>
      <c r="AI1084" s="1873"/>
      <c r="AJ1084" s="1873"/>
      <c r="AK1084" s="1873"/>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CX635:DB635"/>
    <mergeCell ref="DC635:DG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CH654:CL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H302:R302"/>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CC622:CG622"/>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C630:CG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N625:BR625"/>
    <mergeCell ref="CH624:CL624"/>
    <mergeCell ref="BX620:CB620"/>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S626:BW626"/>
    <mergeCell ref="BI624:BJ624"/>
    <mergeCell ref="BG622:BH622"/>
    <mergeCell ref="BK622:BL622"/>
    <mergeCell ref="BS621:BW621"/>
    <mergeCell ref="BN621:BR621"/>
    <mergeCell ref="BG624:BH624"/>
    <mergeCell ref="BX630:CB630"/>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3:CL653"/>
    <mergeCell ref="BX663:CB6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34" priority="4" stopIfTrue="1" operator="equal">
      <formula>"Please Enter Amount:"</formula>
    </cfRule>
  </conditionalFormatting>
  <conditionalFormatting sqref="AJ1024">
    <cfRule type="cellIs" dxfId="133" priority="7" stopIfTrue="1" operator="equal">
      <formula>"#DIV/0!"</formula>
    </cfRule>
  </conditionalFormatting>
  <conditionalFormatting sqref="AG440:AJ440">
    <cfRule type="expression" dxfId="132" priority="8" stopIfTrue="1">
      <formula>"iserror(d31)"</formula>
    </cfRule>
  </conditionalFormatting>
  <conditionalFormatting sqref="AF1012">
    <cfRule type="cellIs" dxfId="131" priority="2" stopIfTrue="1" operator="equal">
      <formula>"Please Enter Amount:"</formula>
    </cfRule>
  </conditionalFormatting>
  <conditionalFormatting sqref="AF1005">
    <cfRule type="cellIs" dxfId="13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B69" zoomScaleNormal="100" zoomScaleSheetLayoutView="100" workbookViewId="0">
      <selection activeCell="E83" sqref="E83"/>
    </sheetView>
  </sheetViews>
  <sheetFormatPr defaultColWidth="0" defaultRowHeight="11.65" zeroHeight="1"/>
  <cols>
    <col min="1" max="1" width="35.73046875" style="298" customWidth="1"/>
    <col min="2" max="12" width="12.1328125" style="228" customWidth="1"/>
    <col min="13" max="17" width="11.265625" style="228" customWidth="1"/>
    <col min="18" max="18" width="12.73046875" style="228" customWidth="1"/>
    <col min="19" max="20" width="12.1328125" style="228" customWidth="1"/>
    <col min="21" max="21" width="0.265625" style="231" customWidth="1"/>
    <col min="22" max="16383" width="8.86328125" style="228" hidden="1"/>
    <col min="16384" max="16384" width="0.1328125" style="228" customWidth="1"/>
  </cols>
  <sheetData>
    <row r="1" spans="1:21" s="166" customFormat="1" ht="13.15">
      <c r="A1" s="245" t="s">
        <v>584</v>
      </c>
      <c r="B1" s="189"/>
      <c r="C1" s="189"/>
      <c r="D1" s="189"/>
      <c r="E1" s="190"/>
      <c r="F1" s="2570" t="s">
        <v>658</v>
      </c>
      <c r="G1" s="2571"/>
      <c r="H1" s="2571"/>
      <c r="I1" s="2571"/>
      <c r="J1" s="2571"/>
      <c r="K1" s="2571"/>
      <c r="L1" s="2571"/>
      <c r="M1" s="2571"/>
      <c r="N1" s="2571"/>
      <c r="O1" s="2571"/>
      <c r="P1" s="2571"/>
      <c r="Q1" s="2571"/>
      <c r="R1" s="2572"/>
      <c r="S1" s="168"/>
      <c r="T1" s="167"/>
      <c r="U1" s="169"/>
    </row>
    <row r="2" spans="1:21" s="208" customFormat="1" ht="71.25" customHeight="1">
      <c r="A2" s="207"/>
      <c r="B2" s="208" t="s">
        <v>24</v>
      </c>
      <c r="C2" s="208" t="s">
        <v>394</v>
      </c>
      <c r="D2" s="208" t="s">
        <v>393</v>
      </c>
      <c r="E2" s="208" t="s">
        <v>25</v>
      </c>
      <c r="F2" s="209" t="str">
        <f>Application!B637&amp;Application!C637</f>
        <v>1)CCRC - Permanent Loan Tranche A</v>
      </c>
      <c r="G2" s="209" t="str">
        <f>Application!B638&amp;Application!C638</f>
        <v>2)City of Hayward</v>
      </c>
      <c r="H2" s="209" t="str">
        <f>Application!B639&amp;Application!C639</f>
        <v>3)County A1</v>
      </c>
      <c r="I2" s="209" t="str">
        <f>Application!B640&amp;Application!C640</f>
        <v>4)FHLB SF AHP</v>
      </c>
      <c r="J2" s="209" t="str">
        <f>Application!B641&amp;Application!C641</f>
        <v>5)HCD NPLH</v>
      </c>
      <c r="K2" s="209" t="str">
        <f>Application!B642&amp;Application!C642</f>
        <v>6)HCD MHP</v>
      </c>
      <c r="L2" s="209" t="str">
        <f>Application!B643&amp;Application!C643</f>
        <v>7)Deferred Developer Fee</v>
      </c>
      <c r="M2" s="209" t="str">
        <f>Application!B644&amp;Application!C644</f>
        <v>8)GP Equity</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6000000</v>
      </c>
      <c r="C4" s="217">
        <f>+[9]EVERYTHING!$N$33</f>
        <v>6000000</v>
      </c>
      <c r="D4" s="217"/>
      <c r="E4" s="217">
        <f>+C4-SUM(F4:Q4)</f>
        <v>1407994</v>
      </c>
      <c r="F4" s="217"/>
      <c r="G4" s="217">
        <f>+[9]EVERYTHING!$N$13</f>
        <v>2500000</v>
      </c>
      <c r="H4" s="217">
        <f>+[9]EVERYTHING!$N$15-G4</f>
        <v>2092006</v>
      </c>
      <c r="I4" s="217"/>
      <c r="J4" s="217"/>
      <c r="K4" s="217"/>
      <c r="L4" s="217"/>
      <c r="M4" s="217"/>
      <c r="N4" s="217"/>
      <c r="O4" s="217"/>
      <c r="P4" s="217"/>
      <c r="Q4" s="217"/>
      <c r="R4" s="880">
        <f>SUM(E4:Q4)</f>
        <v>6000000</v>
      </c>
      <c r="S4" s="218"/>
      <c r="T4" s="218"/>
      <c r="U4" s="213"/>
    </row>
    <row r="5" spans="1:21" s="214" customFormat="1">
      <c r="A5" s="215" t="s">
        <v>29</v>
      </c>
      <c r="B5" s="216">
        <f>SUM(C5+D5)</f>
        <v>0</v>
      </c>
      <c r="C5" s="217"/>
      <c r="D5" s="217"/>
      <c r="E5" s="217">
        <f t="shared" ref="E5:E7" si="0">+C5-SUM(F5:Q5)</f>
        <v>0</v>
      </c>
      <c r="F5" s="217"/>
      <c r="G5" s="217"/>
      <c r="H5" s="217"/>
      <c r="I5" s="217"/>
      <c r="J5" s="217"/>
      <c r="K5" s="217"/>
      <c r="L5" s="217"/>
      <c r="M5" s="217"/>
      <c r="N5" s="217"/>
      <c r="O5" s="217"/>
      <c r="P5" s="217"/>
      <c r="Q5" s="217"/>
      <c r="R5" s="880">
        <f>SUM(E5:Q5)</f>
        <v>0</v>
      </c>
      <c r="S5" s="218"/>
      <c r="T5" s="218"/>
      <c r="U5" s="213"/>
    </row>
    <row r="6" spans="1:21" s="214" customFormat="1">
      <c r="A6" s="215" t="s">
        <v>30</v>
      </c>
      <c r="B6" s="216">
        <f>SUM(C6+D6)</f>
        <v>364325</v>
      </c>
      <c r="C6" s="217">
        <f>+[9]EVERYTHING!$N$36</f>
        <v>364325</v>
      </c>
      <c r="D6" s="217"/>
      <c r="E6" s="217">
        <f t="shared" si="0"/>
        <v>0</v>
      </c>
      <c r="F6" s="217"/>
      <c r="G6" s="217"/>
      <c r="H6" s="217">
        <f>+C6</f>
        <v>364325</v>
      </c>
      <c r="I6" s="217"/>
      <c r="J6" s="217"/>
      <c r="K6" s="217"/>
      <c r="L6" s="217"/>
      <c r="M6" s="217"/>
      <c r="N6" s="217"/>
      <c r="O6" s="217"/>
      <c r="P6" s="217"/>
      <c r="Q6" s="217"/>
      <c r="R6" s="880">
        <f>SUM(E6:Q6)</f>
        <v>364325</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0">
        <f>SUM(E7:Q7)</f>
        <v>0</v>
      </c>
      <c r="S7" s="218"/>
      <c r="T7" s="218"/>
      <c r="U7" s="213"/>
    </row>
    <row r="8" spans="1:21" s="214" customFormat="1">
      <c r="A8" s="219" t="s">
        <v>630</v>
      </c>
      <c r="B8" s="216">
        <f>SUM(C8:D8)</f>
        <v>6364325</v>
      </c>
      <c r="C8" s="216">
        <f t="shared" ref="C8:Q8" si="1">SUM(C4:C7)</f>
        <v>6364325</v>
      </c>
      <c r="D8" s="216">
        <f t="shared" si="1"/>
        <v>0</v>
      </c>
      <c r="E8" s="216">
        <f t="shared" si="1"/>
        <v>1407994</v>
      </c>
      <c r="F8" s="216">
        <f t="shared" si="1"/>
        <v>0</v>
      </c>
      <c r="G8" s="216">
        <f t="shared" si="1"/>
        <v>2500000</v>
      </c>
      <c r="H8" s="216">
        <f t="shared" si="1"/>
        <v>2456331</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6364325</v>
      </c>
      <c r="S8" s="218"/>
      <c r="T8" s="218"/>
      <c r="U8" s="213"/>
    </row>
    <row r="9" spans="1:21" s="214" customFormat="1">
      <c r="A9" s="215" t="s">
        <v>631</v>
      </c>
      <c r="B9" s="216">
        <f>SUM(C9+D9)</f>
        <v>0</v>
      </c>
      <c r="C9" s="217"/>
      <c r="D9" s="217"/>
      <c r="E9" s="217">
        <f>+C9-SUM(F9:Q9)</f>
        <v>0</v>
      </c>
      <c r="F9" s="217"/>
      <c r="G9" s="217"/>
      <c r="H9" s="217"/>
      <c r="I9" s="217"/>
      <c r="J9" s="217"/>
      <c r="K9" s="217"/>
      <c r="L9" s="217"/>
      <c r="M9" s="217"/>
      <c r="N9" s="217"/>
      <c r="O9" s="217"/>
      <c r="P9" s="217"/>
      <c r="Q9" s="217"/>
      <c r="R9" s="880">
        <f>SUM(E9:Q9)</f>
        <v>0</v>
      </c>
      <c r="S9" s="218"/>
      <c r="T9" s="217"/>
      <c r="U9" s="213"/>
    </row>
    <row r="10" spans="1:21" s="214" customFormat="1">
      <c r="A10" s="215" t="s">
        <v>632</v>
      </c>
      <c r="B10" s="216">
        <f>SUM(C10+D10)</f>
        <v>221908</v>
      </c>
      <c r="C10" s="217">
        <f>+[9]EVERYTHING!$N$38</f>
        <v>221908</v>
      </c>
      <c r="D10" s="217"/>
      <c r="E10" s="217">
        <f>+C10-SUM(F10:Q10)</f>
        <v>0</v>
      </c>
      <c r="F10" s="217"/>
      <c r="G10" s="217"/>
      <c r="H10" s="217">
        <f>+C10</f>
        <v>221908</v>
      </c>
      <c r="I10" s="217"/>
      <c r="J10" s="217"/>
      <c r="K10" s="217"/>
      <c r="L10" s="217"/>
      <c r="M10" s="217"/>
      <c r="N10" s="217"/>
      <c r="O10" s="217"/>
      <c r="P10" s="217"/>
      <c r="Q10" s="217"/>
      <c r="R10" s="880">
        <f>SUM(E10:Q10)</f>
        <v>221908</v>
      </c>
      <c r="S10" s="217">
        <f>R10</f>
        <v>221908</v>
      </c>
      <c r="T10" s="217"/>
      <c r="U10" s="213"/>
    </row>
    <row r="11" spans="1:21" s="214" customFormat="1">
      <c r="A11" s="219" t="s">
        <v>633</v>
      </c>
      <c r="B11" s="216">
        <f>SUM(C11:D11)</f>
        <v>221908</v>
      </c>
      <c r="C11" s="216">
        <f t="shared" ref="C11:Q11" si="2">SUM(C9:C10)</f>
        <v>221908</v>
      </c>
      <c r="D11" s="216">
        <f t="shared" si="2"/>
        <v>0</v>
      </c>
      <c r="E11" s="216">
        <f t="shared" si="2"/>
        <v>0</v>
      </c>
      <c r="F11" s="216">
        <f t="shared" si="2"/>
        <v>0</v>
      </c>
      <c r="G11" s="216">
        <f t="shared" si="2"/>
        <v>0</v>
      </c>
      <c r="H11" s="216">
        <f t="shared" si="2"/>
        <v>221908</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221908</v>
      </c>
      <c r="S11" s="218"/>
      <c r="T11" s="220">
        <f>SUM(T9:T10)</f>
        <v>0</v>
      </c>
      <c r="U11" s="213"/>
    </row>
    <row r="12" spans="1:21" s="214" customFormat="1">
      <c r="A12" s="219" t="s">
        <v>89</v>
      </c>
      <c r="B12" s="216">
        <f t="shared" ref="B12:Q12" si="3">SUM(B8+B11)</f>
        <v>6586233</v>
      </c>
      <c r="C12" s="216">
        <f t="shared" si="3"/>
        <v>6586233</v>
      </c>
      <c r="D12" s="216">
        <f t="shared" si="3"/>
        <v>0</v>
      </c>
      <c r="E12" s="216">
        <f t="shared" si="3"/>
        <v>1407994</v>
      </c>
      <c r="F12" s="216">
        <f t="shared" si="3"/>
        <v>0</v>
      </c>
      <c r="G12" s="216">
        <f t="shared" si="3"/>
        <v>2500000</v>
      </c>
      <c r="H12" s="216">
        <f t="shared" si="3"/>
        <v>2678239</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6586233</v>
      </c>
      <c r="S12" s="218"/>
      <c r="T12" s="218"/>
      <c r="U12" s="213"/>
    </row>
    <row r="13" spans="1:21" s="214" customFormat="1">
      <c r="A13" s="449" t="s">
        <v>974</v>
      </c>
      <c r="B13" s="216">
        <f>SUM(C13+D13)</f>
        <v>1122210</v>
      </c>
      <c r="C13" s="217">
        <f>+[9]EVERYTHING!$N$37</f>
        <v>1122210</v>
      </c>
      <c r="D13" s="217"/>
      <c r="E13" s="217">
        <f>+C13-SUM(F13:Q13)</f>
        <v>0</v>
      </c>
      <c r="F13" s="217"/>
      <c r="G13" s="217"/>
      <c r="H13" s="217">
        <f>+C13</f>
        <v>1122210</v>
      </c>
      <c r="I13" s="217"/>
      <c r="J13" s="217"/>
      <c r="K13" s="217"/>
      <c r="L13" s="217"/>
      <c r="M13" s="217"/>
      <c r="N13" s="217"/>
      <c r="O13" s="217"/>
      <c r="P13" s="217"/>
      <c r="Q13" s="217"/>
      <c r="R13" s="880">
        <f>SUM(E13:Q13)</f>
        <v>1122210</v>
      </c>
      <c r="S13" s="217"/>
      <c r="T13" s="217"/>
      <c r="U13" s="213"/>
    </row>
    <row r="14" spans="1:21" s="214" customFormat="1" ht="23.25">
      <c r="A14" s="450" t="s">
        <v>2010</v>
      </c>
      <c r="B14" s="216">
        <f>SUM(C14+D14)</f>
        <v>0</v>
      </c>
      <c r="C14" s="217"/>
      <c r="D14" s="217"/>
      <c r="E14" s="217"/>
      <c r="F14" s="217"/>
      <c r="G14" s="217"/>
      <c r="H14" s="217"/>
      <c r="I14" s="217"/>
      <c r="J14" s="217"/>
      <c r="K14" s="217"/>
      <c r="L14" s="217"/>
      <c r="M14" s="217"/>
      <c r="N14" s="217"/>
      <c r="O14" s="217"/>
      <c r="P14" s="217"/>
      <c r="Q14" s="217"/>
      <c r="R14" s="880">
        <f>SUM(E14:Q14)</f>
        <v>0</v>
      </c>
      <c r="S14" s="217"/>
      <c r="T14" s="217"/>
      <c r="U14" s="213"/>
    </row>
    <row r="15" spans="1:21" s="214" customFormat="1">
      <c r="A15" s="450" t="s">
        <v>1357</v>
      </c>
      <c r="B15" s="216">
        <f>SUM(C15+D15)</f>
        <v>0</v>
      </c>
      <c r="C15" s="217"/>
      <c r="D15" s="217"/>
      <c r="E15" s="217"/>
      <c r="F15" s="217"/>
      <c r="G15" s="217"/>
      <c r="H15" s="217"/>
      <c r="I15" s="217"/>
      <c r="J15" s="217"/>
      <c r="K15" s="217"/>
      <c r="L15" s="217"/>
      <c r="M15" s="217"/>
      <c r="N15" s="217"/>
      <c r="O15" s="217"/>
      <c r="P15" s="217"/>
      <c r="Q15" s="217"/>
      <c r="R15" s="880">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4">SUM(C17+D17)</f>
        <v>0</v>
      </c>
      <c r="C17" s="217"/>
      <c r="D17" s="217"/>
      <c r="E17" s="217"/>
      <c r="F17" s="217"/>
      <c r="G17" s="217"/>
      <c r="H17" s="217"/>
      <c r="I17" s="217"/>
      <c r="J17" s="217"/>
      <c r="K17" s="217"/>
      <c r="L17" s="217"/>
      <c r="M17" s="217"/>
      <c r="N17" s="217"/>
      <c r="O17" s="217"/>
      <c r="P17" s="217"/>
      <c r="Q17" s="217"/>
      <c r="R17" s="880">
        <f>SUM(E17:Q17)</f>
        <v>0</v>
      </c>
      <c r="S17" s="217"/>
      <c r="T17" s="217"/>
      <c r="U17" s="213"/>
    </row>
    <row r="18" spans="1:21" s="214" customFormat="1">
      <c r="A18" s="215" t="s">
        <v>636</v>
      </c>
      <c r="B18" s="216">
        <f t="shared" si="4"/>
        <v>0</v>
      </c>
      <c r="C18" s="217"/>
      <c r="D18" s="217"/>
      <c r="E18" s="217"/>
      <c r="F18" s="217"/>
      <c r="G18" s="217"/>
      <c r="H18" s="217"/>
      <c r="I18" s="217"/>
      <c r="J18" s="217"/>
      <c r="K18" s="217"/>
      <c r="L18" s="217"/>
      <c r="M18" s="217"/>
      <c r="N18" s="217"/>
      <c r="O18" s="217"/>
      <c r="P18" s="217"/>
      <c r="Q18" s="217"/>
      <c r="R18" s="880">
        <f>SUM(E18:Q18)</f>
        <v>0</v>
      </c>
      <c r="S18" s="217"/>
      <c r="T18" s="217"/>
      <c r="U18" s="213"/>
    </row>
    <row r="19" spans="1:21" s="214" customFormat="1">
      <c r="A19" s="215" t="s">
        <v>637</v>
      </c>
      <c r="B19" s="216">
        <f t="shared" si="4"/>
        <v>0</v>
      </c>
      <c r="C19" s="217"/>
      <c r="D19" s="217"/>
      <c r="E19" s="217"/>
      <c r="F19" s="217"/>
      <c r="G19" s="217"/>
      <c r="H19" s="217"/>
      <c r="I19" s="217"/>
      <c r="J19" s="217"/>
      <c r="K19" s="217"/>
      <c r="L19" s="217"/>
      <c r="M19" s="217"/>
      <c r="N19" s="217"/>
      <c r="O19" s="217"/>
      <c r="P19" s="217"/>
      <c r="Q19" s="217"/>
      <c r="R19" s="880">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80">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80">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80">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80">
        <f t="shared" si="5"/>
        <v>0</v>
      </c>
      <c r="S23" s="217"/>
      <c r="T23" s="217"/>
      <c r="U23" s="213"/>
    </row>
    <row r="24" spans="1:21" s="214" customFormat="1">
      <c r="A24" s="859" t="s">
        <v>2007</v>
      </c>
      <c r="B24" s="216"/>
      <c r="C24" s="217"/>
      <c r="D24" s="217"/>
      <c r="E24" s="217"/>
      <c r="F24" s="217"/>
      <c r="G24" s="217"/>
      <c r="H24" s="217"/>
      <c r="I24" s="217"/>
      <c r="J24" s="217"/>
      <c r="K24" s="217"/>
      <c r="L24" s="217"/>
      <c r="M24" s="217"/>
      <c r="N24" s="217"/>
      <c r="O24" s="217"/>
      <c r="P24" s="217"/>
      <c r="Q24" s="217"/>
      <c r="R24" s="880"/>
      <c r="S24" s="217"/>
      <c r="T24" s="217"/>
      <c r="U24" s="213"/>
    </row>
    <row r="25" spans="1:21" s="214" customFormat="1">
      <c r="A25" s="1847"/>
      <c r="B25" s="216">
        <f t="shared" si="4"/>
        <v>0</v>
      </c>
      <c r="C25" s="217"/>
      <c r="D25" s="217"/>
      <c r="E25" s="217"/>
      <c r="F25" s="217"/>
      <c r="G25" s="217"/>
      <c r="H25" s="217"/>
      <c r="I25" s="217"/>
      <c r="J25" s="217"/>
      <c r="K25" s="217"/>
      <c r="L25" s="217"/>
      <c r="M25" s="217"/>
      <c r="N25" s="217"/>
      <c r="O25" s="217"/>
      <c r="P25" s="217"/>
      <c r="Q25" s="217"/>
      <c r="R25" s="880">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v>0</v>
      </c>
      <c r="D27" s="217"/>
      <c r="E27" s="217"/>
      <c r="F27" s="217"/>
      <c r="G27" s="217"/>
      <c r="H27" s="217"/>
      <c r="I27" s="217"/>
      <c r="J27" s="217"/>
      <c r="K27" s="217"/>
      <c r="L27" s="217"/>
      <c r="M27" s="217"/>
      <c r="N27" s="217"/>
      <c r="O27" s="217"/>
      <c r="P27" s="217"/>
      <c r="Q27" s="217"/>
      <c r="R27" s="880">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7">SUM(C29+D29)</f>
        <v>4814680</v>
      </c>
      <c r="C29" s="217">
        <v>4814680</v>
      </c>
      <c r="D29" s="217"/>
      <c r="E29" s="217">
        <f>+C29-SUM(F29:Q29)</f>
        <v>443271.73566300888</v>
      </c>
      <c r="F29" s="217"/>
      <c r="G29" s="217"/>
      <c r="H29" s="217">
        <f>+[9]EVERYTHING!$N$15-SUM(H12:H13)</f>
        <v>791557</v>
      </c>
      <c r="I29" s="217"/>
      <c r="J29" s="217"/>
      <c r="K29" s="217"/>
      <c r="L29" s="217"/>
      <c r="M29" s="217">
        <f>+[9]EVERYTHING!$N$20</f>
        <v>3579851.2643369911</v>
      </c>
      <c r="N29" s="217"/>
      <c r="O29" s="217"/>
      <c r="P29" s="217"/>
      <c r="Q29" s="217"/>
      <c r="R29" s="880">
        <f t="shared" ref="R29:R37" si="8">SUM(E29:Q29)</f>
        <v>4814680</v>
      </c>
      <c r="S29" s="217">
        <f>R29</f>
        <v>4814680</v>
      </c>
      <c r="T29" s="217"/>
      <c r="U29" s="213"/>
    </row>
    <row r="30" spans="1:21" s="214" customFormat="1">
      <c r="A30" s="215" t="s">
        <v>636</v>
      </c>
      <c r="B30" s="216">
        <f t="shared" si="7"/>
        <v>22568444</v>
      </c>
      <c r="C30" s="217">
        <v>22568444</v>
      </c>
      <c r="D30" s="217"/>
      <c r="E30" s="217">
        <f t="shared" ref="E30:E37" si="9">+C30-SUM(F30:Q30)</f>
        <v>5975746</v>
      </c>
      <c r="F30" s="217">
        <f>+[9]EVERYTHING!$N$10</f>
        <v>2376400</v>
      </c>
      <c r="G30" s="217"/>
      <c r="H30" s="217"/>
      <c r="I30" s="217">
        <f>+[9]EVERYTHING!$N$14</f>
        <v>410000</v>
      </c>
      <c r="J30" s="217">
        <f>+[9]EVERYTHING!$N$17</f>
        <v>2343222</v>
      </c>
      <c r="K30" s="217">
        <f>+[9]EVERYTHING!$N$12</f>
        <v>11463076</v>
      </c>
      <c r="L30" s="217"/>
      <c r="M30" s="217"/>
      <c r="N30" s="217"/>
      <c r="O30" s="217"/>
      <c r="P30" s="217"/>
      <c r="Q30" s="217"/>
      <c r="R30" s="880">
        <f t="shared" si="8"/>
        <v>22568444</v>
      </c>
      <c r="S30" s="217">
        <f t="shared" ref="S30:S37" si="10">R30</f>
        <v>22568444</v>
      </c>
      <c r="T30" s="217"/>
      <c r="U30" s="213"/>
    </row>
    <row r="31" spans="1:21" s="214" customFormat="1">
      <c r="A31" s="215" t="s">
        <v>637</v>
      </c>
      <c r="B31" s="216">
        <f t="shared" si="7"/>
        <v>2813592</v>
      </c>
      <c r="C31" s="217">
        <v>2813592</v>
      </c>
      <c r="D31" s="217"/>
      <c r="E31" s="217">
        <f t="shared" si="9"/>
        <v>2813592</v>
      </c>
      <c r="F31" s="217"/>
      <c r="G31" s="217"/>
      <c r="H31" s="217"/>
      <c r="I31" s="217"/>
      <c r="J31" s="217"/>
      <c r="K31" s="217"/>
      <c r="L31" s="217"/>
      <c r="M31" s="217"/>
      <c r="N31" s="217"/>
      <c r="O31" s="217"/>
      <c r="P31" s="217"/>
      <c r="Q31" s="217"/>
      <c r="R31" s="880">
        <f t="shared" si="8"/>
        <v>2813592</v>
      </c>
      <c r="S31" s="217">
        <f t="shared" si="10"/>
        <v>2813592</v>
      </c>
      <c r="T31" s="217"/>
      <c r="U31" s="213"/>
    </row>
    <row r="32" spans="1:21" s="214" customFormat="1">
      <c r="A32" s="215" t="s">
        <v>142</v>
      </c>
      <c r="B32" s="216">
        <f t="shared" si="7"/>
        <v>603790</v>
      </c>
      <c r="C32" s="217">
        <v>603790</v>
      </c>
      <c r="D32" s="217"/>
      <c r="E32" s="217">
        <f t="shared" si="9"/>
        <v>603790</v>
      </c>
      <c r="F32" s="217"/>
      <c r="G32" s="217"/>
      <c r="H32" s="217"/>
      <c r="I32" s="217"/>
      <c r="J32" s="217"/>
      <c r="K32" s="217"/>
      <c r="L32" s="217"/>
      <c r="M32" s="217"/>
      <c r="N32" s="217"/>
      <c r="O32" s="217"/>
      <c r="P32" s="217"/>
      <c r="Q32" s="217"/>
      <c r="R32" s="880">
        <f t="shared" si="8"/>
        <v>603790</v>
      </c>
      <c r="S32" s="217">
        <f t="shared" si="10"/>
        <v>603790</v>
      </c>
      <c r="T32" s="217"/>
      <c r="U32" s="213"/>
    </row>
    <row r="33" spans="1:21" s="214" customFormat="1">
      <c r="A33" s="215" t="s">
        <v>143</v>
      </c>
      <c r="B33" s="216">
        <f t="shared" si="7"/>
        <v>537373</v>
      </c>
      <c r="C33" s="217">
        <v>537373</v>
      </c>
      <c r="D33" s="217"/>
      <c r="E33" s="217">
        <f t="shared" si="9"/>
        <v>537373</v>
      </c>
      <c r="F33" s="217"/>
      <c r="G33" s="217"/>
      <c r="H33" s="217"/>
      <c r="I33" s="217"/>
      <c r="J33" s="217"/>
      <c r="K33" s="217"/>
      <c r="L33" s="217"/>
      <c r="M33" s="217"/>
      <c r="N33" s="217"/>
      <c r="O33" s="217"/>
      <c r="P33" s="217"/>
      <c r="Q33" s="217"/>
      <c r="R33" s="880">
        <f t="shared" si="8"/>
        <v>537373</v>
      </c>
      <c r="S33" s="217">
        <f t="shared" si="10"/>
        <v>537373</v>
      </c>
      <c r="T33" s="217"/>
      <c r="U33" s="213"/>
    </row>
    <row r="34" spans="1:21" s="214" customFormat="1">
      <c r="A34" s="215" t="s">
        <v>144</v>
      </c>
      <c r="B34" s="216">
        <f t="shared" si="7"/>
        <v>0</v>
      </c>
      <c r="C34" s="217">
        <v>0</v>
      </c>
      <c r="D34" s="217"/>
      <c r="E34" s="217">
        <f t="shared" si="9"/>
        <v>0</v>
      </c>
      <c r="F34" s="217"/>
      <c r="G34" s="217"/>
      <c r="H34" s="217"/>
      <c r="I34" s="217"/>
      <c r="J34" s="217"/>
      <c r="K34" s="217"/>
      <c r="L34" s="217"/>
      <c r="M34" s="217"/>
      <c r="N34" s="217"/>
      <c r="O34" s="217"/>
      <c r="P34" s="217"/>
      <c r="Q34" s="217"/>
      <c r="R34" s="880">
        <f t="shared" si="8"/>
        <v>0</v>
      </c>
      <c r="S34" s="217">
        <f t="shared" si="10"/>
        <v>0</v>
      </c>
      <c r="T34" s="217"/>
      <c r="U34" s="213"/>
    </row>
    <row r="35" spans="1:21" s="214" customFormat="1">
      <c r="A35" s="215" t="s">
        <v>145</v>
      </c>
      <c r="B35" s="216">
        <f t="shared" si="7"/>
        <v>219678</v>
      </c>
      <c r="C35" s="217">
        <v>219678</v>
      </c>
      <c r="D35" s="217"/>
      <c r="E35" s="217">
        <f t="shared" si="9"/>
        <v>219678</v>
      </c>
      <c r="F35" s="217"/>
      <c r="G35" s="217"/>
      <c r="H35" s="217"/>
      <c r="I35" s="217"/>
      <c r="J35" s="217"/>
      <c r="K35" s="217"/>
      <c r="L35" s="217"/>
      <c r="M35" s="217"/>
      <c r="N35" s="217"/>
      <c r="O35" s="217"/>
      <c r="P35" s="217"/>
      <c r="Q35" s="217"/>
      <c r="R35" s="880">
        <f t="shared" si="8"/>
        <v>219678</v>
      </c>
      <c r="S35" s="217">
        <f t="shared" si="10"/>
        <v>219678</v>
      </c>
      <c r="T35" s="217"/>
      <c r="U35" s="213"/>
    </row>
    <row r="36" spans="1:21" s="214" customFormat="1">
      <c r="A36" s="1826" t="s">
        <v>2007</v>
      </c>
      <c r="B36" s="216"/>
      <c r="C36" s="217"/>
      <c r="D36" s="217"/>
      <c r="E36" s="217">
        <f t="shared" si="9"/>
        <v>0</v>
      </c>
      <c r="F36" s="217"/>
      <c r="G36" s="217"/>
      <c r="H36" s="217"/>
      <c r="I36" s="217"/>
      <c r="J36" s="217"/>
      <c r="K36" s="217"/>
      <c r="L36" s="217"/>
      <c r="M36" s="217"/>
      <c r="N36" s="217"/>
      <c r="O36" s="217"/>
      <c r="P36" s="217"/>
      <c r="Q36" s="217"/>
      <c r="R36" s="880"/>
      <c r="S36" s="217">
        <f t="shared" si="10"/>
        <v>0</v>
      </c>
      <c r="T36" s="217"/>
      <c r="U36" s="213"/>
    </row>
    <row r="37" spans="1:21" s="214" customFormat="1">
      <c r="A37" s="1847" t="s">
        <v>2605</v>
      </c>
      <c r="B37" s="216">
        <f t="shared" si="7"/>
        <v>525000</v>
      </c>
      <c r="C37" s="217">
        <v>525000</v>
      </c>
      <c r="D37" s="217"/>
      <c r="E37" s="217">
        <f t="shared" si="9"/>
        <v>525000</v>
      </c>
      <c r="F37" s="217"/>
      <c r="G37" s="217"/>
      <c r="H37" s="217"/>
      <c r="I37" s="217"/>
      <c r="J37" s="217"/>
      <c r="K37" s="217"/>
      <c r="L37" s="217"/>
      <c r="M37" s="217"/>
      <c r="N37" s="217"/>
      <c r="O37" s="217"/>
      <c r="P37" s="217"/>
      <c r="Q37" s="217"/>
      <c r="R37" s="880">
        <f t="shared" si="8"/>
        <v>525000</v>
      </c>
      <c r="S37" s="217">
        <f t="shared" si="10"/>
        <v>525000</v>
      </c>
      <c r="T37" s="217"/>
      <c r="U37" s="213"/>
    </row>
    <row r="38" spans="1:21" s="214" customFormat="1">
      <c r="A38" s="219" t="s">
        <v>148</v>
      </c>
      <c r="B38" s="216">
        <f t="shared" si="7"/>
        <v>32082557</v>
      </c>
      <c r="C38" s="216">
        <f>SUM(C29:C37)</f>
        <v>32082557</v>
      </c>
      <c r="D38" s="216">
        <f t="shared" ref="D38:Q38" si="11">SUM(D29:D37)</f>
        <v>0</v>
      </c>
      <c r="E38" s="216">
        <f t="shared" si="11"/>
        <v>11118450.735663008</v>
      </c>
      <c r="F38" s="216">
        <f t="shared" si="11"/>
        <v>2376400</v>
      </c>
      <c r="G38" s="216">
        <f t="shared" si="11"/>
        <v>0</v>
      </c>
      <c r="H38" s="216">
        <f t="shared" si="11"/>
        <v>791557</v>
      </c>
      <c r="I38" s="216">
        <f t="shared" si="11"/>
        <v>410000</v>
      </c>
      <c r="J38" s="216">
        <f t="shared" si="11"/>
        <v>2343222</v>
      </c>
      <c r="K38" s="216">
        <f t="shared" si="11"/>
        <v>11463076</v>
      </c>
      <c r="L38" s="216">
        <f t="shared" si="11"/>
        <v>0</v>
      </c>
      <c r="M38" s="216">
        <f t="shared" si="11"/>
        <v>3579851.2643369911</v>
      </c>
      <c r="N38" s="216">
        <f t="shared" si="11"/>
        <v>0</v>
      </c>
      <c r="O38" s="216">
        <f t="shared" si="11"/>
        <v>0</v>
      </c>
      <c r="P38" s="216">
        <f t="shared" si="11"/>
        <v>0</v>
      </c>
      <c r="Q38" s="216">
        <f t="shared" si="11"/>
        <v>0</v>
      </c>
      <c r="R38" s="534">
        <f>SUM(R29:R37)</f>
        <v>32082557</v>
      </c>
      <c r="S38" s="220">
        <f>SUM(S29:S37)</f>
        <v>32082557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1081526.4000000001</v>
      </c>
      <c r="C40" s="217">
        <f>+[9]EVERYTHING!$N$58</f>
        <v>1081526.4000000001</v>
      </c>
      <c r="D40" s="217"/>
      <c r="E40" s="217">
        <f>+C40</f>
        <v>1081526.4000000001</v>
      </c>
      <c r="F40" s="217"/>
      <c r="G40" s="217"/>
      <c r="H40" s="217"/>
      <c r="I40" s="217"/>
      <c r="J40" s="217"/>
      <c r="K40" s="217"/>
      <c r="L40" s="217"/>
      <c r="M40" s="217"/>
      <c r="N40" s="217"/>
      <c r="O40" s="217"/>
      <c r="P40" s="217"/>
      <c r="Q40" s="217"/>
      <c r="R40" s="880">
        <f>SUM(E40:Q40)</f>
        <v>1081526.4000000001</v>
      </c>
      <c r="S40" s="217">
        <f>R40</f>
        <v>1081526.4000000001</v>
      </c>
      <c r="T40" s="217"/>
      <c r="U40" s="213"/>
    </row>
    <row r="41" spans="1:21" s="214" customFormat="1">
      <c r="A41" s="215" t="s">
        <v>151</v>
      </c>
      <c r="B41" s="216">
        <f>SUM(C41+D41)</f>
        <v>270381.59999999986</v>
      </c>
      <c r="C41" s="217">
        <f>+[9]EVERYTHING!$N$59</f>
        <v>270381.59999999986</v>
      </c>
      <c r="D41" s="217"/>
      <c r="E41" s="217">
        <f>+C41</f>
        <v>270381.59999999986</v>
      </c>
      <c r="F41" s="217"/>
      <c r="G41" s="217"/>
      <c r="H41" s="217"/>
      <c r="I41" s="217"/>
      <c r="J41" s="217"/>
      <c r="K41" s="217"/>
      <c r="L41" s="217"/>
      <c r="M41" s="217"/>
      <c r="N41" s="217"/>
      <c r="O41" s="217"/>
      <c r="P41" s="217"/>
      <c r="Q41" s="217"/>
      <c r="R41" s="880">
        <f>SUM(E41:Q41)</f>
        <v>270381.59999999986</v>
      </c>
      <c r="S41" s="217">
        <f>R41</f>
        <v>270381.59999999986</v>
      </c>
      <c r="T41" s="217"/>
      <c r="U41" s="213"/>
    </row>
    <row r="42" spans="1:21" s="214" customFormat="1">
      <c r="A42" s="219" t="s">
        <v>152</v>
      </c>
      <c r="B42" s="216">
        <f>SUM(C42:D42)</f>
        <v>1351908</v>
      </c>
      <c r="C42" s="216">
        <f>SUM(C39:C41)</f>
        <v>1351908</v>
      </c>
      <c r="D42" s="216">
        <f>SUM(D39:D41)</f>
        <v>0</v>
      </c>
      <c r="E42" s="216">
        <f t="shared" ref="E42:T42" si="12">SUM(E40:E41)</f>
        <v>1351908</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1351908</v>
      </c>
      <c r="S42" s="220">
        <f t="shared" si="12"/>
        <v>1351908</v>
      </c>
      <c r="T42" s="220">
        <f t="shared" si="12"/>
        <v>0</v>
      </c>
      <c r="U42" s="213"/>
    </row>
    <row r="43" spans="1:21" s="214" customFormat="1">
      <c r="A43" s="219" t="s">
        <v>153</v>
      </c>
      <c r="B43" s="216">
        <f>SUM(C43:D43)</f>
        <v>438000</v>
      </c>
      <c r="C43" s="217">
        <f>+[9]EVERYTHING!$N$61</f>
        <v>438000</v>
      </c>
      <c r="D43" s="217"/>
      <c r="E43" s="217">
        <f>+C43</f>
        <v>438000</v>
      </c>
      <c r="F43" s="217"/>
      <c r="G43" s="217"/>
      <c r="H43" s="217"/>
      <c r="I43" s="217"/>
      <c r="J43" s="217"/>
      <c r="K43" s="217"/>
      <c r="L43" s="217"/>
      <c r="M43" s="217"/>
      <c r="N43" s="217"/>
      <c r="O43" s="217"/>
      <c r="P43" s="217"/>
      <c r="Q43" s="217"/>
      <c r="R43" s="880">
        <f>SUM(E43:Q43)</f>
        <v>438000</v>
      </c>
      <c r="S43" s="217">
        <f>R43</f>
        <v>438000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1892832.0137632161</v>
      </c>
      <c r="C45" s="217">
        <f>+[9]EVERYTHING!$N$63</f>
        <v>1892832.0137632161</v>
      </c>
      <c r="D45" s="217"/>
      <c r="E45" s="217">
        <f>+C45</f>
        <v>1892832.0137632161</v>
      </c>
      <c r="F45" s="217"/>
      <c r="G45" s="217"/>
      <c r="H45" s="217"/>
      <c r="I45" s="217"/>
      <c r="J45" s="217"/>
      <c r="K45" s="217"/>
      <c r="L45" s="217"/>
      <c r="M45" s="217"/>
      <c r="N45" s="217"/>
      <c r="O45" s="217"/>
      <c r="P45" s="217"/>
      <c r="Q45" s="217"/>
      <c r="R45" s="880">
        <f t="shared" ref="R45:R53" si="14">SUM(E45:Q45)</f>
        <v>1892832.0137632161</v>
      </c>
      <c r="S45" s="217">
        <f>+[9]EVERYTHING!$O$63</f>
        <v>1104152.0080285426</v>
      </c>
      <c r="T45" s="217"/>
      <c r="U45" s="213"/>
    </row>
    <row r="46" spans="1:21" s="214" customFormat="1">
      <c r="A46" s="215" t="s">
        <v>156</v>
      </c>
      <c r="B46" s="216">
        <f t="shared" si="13"/>
        <v>259500.3145042471</v>
      </c>
      <c r="C46" s="1705">
        <f>+[9]EVERYTHING!$N$65</f>
        <v>259500.3145042471</v>
      </c>
      <c r="D46" s="217"/>
      <c r="E46" s="217">
        <f t="shared" ref="E46:E53" si="15">+C46</f>
        <v>259500.3145042471</v>
      </c>
      <c r="F46" s="217"/>
      <c r="G46" s="217"/>
      <c r="H46" s="217"/>
      <c r="I46" s="217"/>
      <c r="J46" s="217"/>
      <c r="K46" s="217"/>
      <c r="L46" s="217"/>
      <c r="M46" s="217"/>
      <c r="N46" s="217"/>
      <c r="O46" s="217"/>
      <c r="P46" s="217"/>
      <c r="Q46" s="217"/>
      <c r="R46" s="880">
        <f t="shared" si="14"/>
        <v>259500.3145042471</v>
      </c>
      <c r="S46" s="217">
        <f>+[9]EVERYTHING!$O$65</f>
        <v>181650.22015297296</v>
      </c>
      <c r="T46" s="217"/>
      <c r="U46" s="213"/>
    </row>
    <row r="47" spans="1:21" s="214" customFormat="1">
      <c r="A47" s="297" t="s">
        <v>157</v>
      </c>
      <c r="B47" s="216">
        <f t="shared" si="13"/>
        <v>0</v>
      </c>
      <c r="C47" s="217"/>
      <c r="D47" s="217"/>
      <c r="E47" s="217">
        <f t="shared" si="15"/>
        <v>0</v>
      </c>
      <c r="F47" s="217"/>
      <c r="G47" s="217"/>
      <c r="H47" s="217"/>
      <c r="I47" s="217"/>
      <c r="J47" s="217"/>
      <c r="K47" s="217"/>
      <c r="L47" s="217"/>
      <c r="M47" s="217"/>
      <c r="N47" s="217"/>
      <c r="O47" s="217"/>
      <c r="P47" s="217"/>
      <c r="Q47" s="217"/>
      <c r="R47" s="880">
        <f t="shared" si="14"/>
        <v>0</v>
      </c>
      <c r="S47" s="217"/>
      <c r="T47" s="217"/>
      <c r="U47" s="213"/>
    </row>
    <row r="48" spans="1:21" s="214" customFormat="1">
      <c r="A48" s="215" t="s">
        <v>158</v>
      </c>
      <c r="B48" s="216">
        <f t="shared" si="13"/>
        <v>0</v>
      </c>
      <c r="C48" s="217"/>
      <c r="D48" s="217"/>
      <c r="E48" s="217">
        <f t="shared" si="15"/>
        <v>0</v>
      </c>
      <c r="F48" s="217"/>
      <c r="G48" s="217"/>
      <c r="H48" s="217"/>
      <c r="I48" s="217"/>
      <c r="J48" s="217"/>
      <c r="K48" s="217"/>
      <c r="L48" s="217"/>
      <c r="M48" s="217"/>
      <c r="N48" s="217"/>
      <c r="O48" s="217"/>
      <c r="P48" s="217"/>
      <c r="Q48" s="217"/>
      <c r="R48" s="880">
        <f t="shared" si="14"/>
        <v>0</v>
      </c>
      <c r="S48" s="217"/>
      <c r="T48" s="217"/>
      <c r="U48" s="213"/>
    </row>
    <row r="49" spans="1:21" s="214" customFormat="1">
      <c r="A49" s="215" t="s">
        <v>60</v>
      </c>
      <c r="B49" s="216">
        <f t="shared" si="13"/>
        <v>430464</v>
      </c>
      <c r="C49" s="217">
        <f>+[9]EVERYTHING!$N$73</f>
        <v>430464</v>
      </c>
      <c r="D49" s="217"/>
      <c r="E49" s="217">
        <f t="shared" si="15"/>
        <v>430464</v>
      </c>
      <c r="F49" s="217"/>
      <c r="G49" s="217"/>
      <c r="H49" s="217"/>
      <c r="I49" s="217"/>
      <c r="J49" s="217"/>
      <c r="K49" s="217"/>
      <c r="L49" s="217"/>
      <c r="M49" s="217"/>
      <c r="N49" s="217"/>
      <c r="O49" s="217"/>
      <c r="P49" s="217"/>
      <c r="Q49" s="217"/>
      <c r="R49" s="880">
        <f t="shared" si="14"/>
        <v>430464</v>
      </c>
      <c r="S49" s="217"/>
      <c r="T49" s="217"/>
      <c r="U49" s="213"/>
    </row>
    <row r="50" spans="1:21" s="214" customFormat="1">
      <c r="A50" s="215" t="s">
        <v>161</v>
      </c>
      <c r="B50" s="216">
        <f t="shared" si="13"/>
        <v>0</v>
      </c>
      <c r="C50" s="217"/>
      <c r="D50" s="217"/>
      <c r="E50" s="217">
        <f t="shared" si="15"/>
        <v>0</v>
      </c>
      <c r="F50" s="217"/>
      <c r="G50" s="217"/>
      <c r="H50" s="217"/>
      <c r="I50" s="217"/>
      <c r="J50" s="217"/>
      <c r="K50" s="217"/>
      <c r="L50" s="217"/>
      <c r="M50" s="217"/>
      <c r="N50" s="217"/>
      <c r="O50" s="217"/>
      <c r="P50" s="217"/>
      <c r="Q50" s="217"/>
      <c r="R50" s="880">
        <f t="shared" si="14"/>
        <v>0</v>
      </c>
      <c r="S50" s="217"/>
      <c r="T50" s="217"/>
      <c r="U50" s="213"/>
    </row>
    <row r="51" spans="1:21" s="214" customFormat="1">
      <c r="A51" s="440" t="s">
        <v>159</v>
      </c>
      <c r="B51" s="216">
        <f t="shared" si="13"/>
        <v>180000</v>
      </c>
      <c r="C51" s="217">
        <f>+[9]EVERYTHING!$N$67</f>
        <v>180000</v>
      </c>
      <c r="D51" s="217"/>
      <c r="E51" s="217">
        <f t="shared" si="15"/>
        <v>180000</v>
      </c>
      <c r="F51" s="217"/>
      <c r="G51" s="217"/>
      <c r="H51" s="217"/>
      <c r="I51" s="217"/>
      <c r="J51" s="217"/>
      <c r="K51" s="217"/>
      <c r="L51" s="217"/>
      <c r="M51" s="217"/>
      <c r="N51" s="217"/>
      <c r="O51" s="217"/>
      <c r="P51" s="217"/>
      <c r="Q51" s="217"/>
      <c r="R51" s="880">
        <f t="shared" si="14"/>
        <v>180000</v>
      </c>
      <c r="S51" s="217">
        <f>R51</f>
        <v>180000</v>
      </c>
      <c r="T51" s="217"/>
      <c r="U51" s="213"/>
    </row>
    <row r="52" spans="1:21" s="214" customFormat="1">
      <c r="A52" s="215" t="s">
        <v>160</v>
      </c>
      <c r="B52" s="216">
        <f t="shared" si="13"/>
        <v>120000</v>
      </c>
      <c r="C52" s="217">
        <f>+[9]EVERYTHING!$N$68</f>
        <v>120000</v>
      </c>
      <c r="D52" s="217"/>
      <c r="E52" s="217">
        <f t="shared" si="15"/>
        <v>120000</v>
      </c>
      <c r="F52" s="217"/>
      <c r="G52" s="217"/>
      <c r="H52" s="217"/>
      <c r="I52" s="217"/>
      <c r="J52" s="217"/>
      <c r="K52" s="217"/>
      <c r="L52" s="217"/>
      <c r="M52" s="217"/>
      <c r="N52" s="217"/>
      <c r="O52" s="217"/>
      <c r="P52" s="217"/>
      <c r="Q52" s="217"/>
      <c r="R52" s="880">
        <f t="shared" si="14"/>
        <v>120000</v>
      </c>
      <c r="S52" s="217">
        <f>R52</f>
        <v>120000</v>
      </c>
      <c r="T52" s="217"/>
      <c r="U52" s="213"/>
    </row>
    <row r="53" spans="1:21" s="214" customFormat="1">
      <c r="A53" s="1847" t="s">
        <v>2606</v>
      </c>
      <c r="B53" s="216">
        <f t="shared" si="13"/>
        <v>91840.12</v>
      </c>
      <c r="C53" s="217">
        <f>+[9]EVERYTHING!$N$66</f>
        <v>91840.12</v>
      </c>
      <c r="D53" s="217"/>
      <c r="E53" s="217">
        <f t="shared" si="15"/>
        <v>91840.12</v>
      </c>
      <c r="F53" s="217"/>
      <c r="G53" s="217"/>
      <c r="H53" s="217"/>
      <c r="I53" s="217"/>
      <c r="J53" s="217"/>
      <c r="K53" s="217"/>
      <c r="L53" s="217"/>
      <c r="M53" s="217"/>
      <c r="N53" s="217"/>
      <c r="O53" s="217"/>
      <c r="P53" s="217"/>
      <c r="Q53" s="217"/>
      <c r="R53" s="880">
        <f t="shared" si="14"/>
        <v>91840.12</v>
      </c>
      <c r="S53" s="217"/>
      <c r="T53" s="217"/>
      <c r="U53" s="213"/>
    </row>
    <row r="54" spans="1:21" s="223" customFormat="1">
      <c r="A54" s="219" t="s">
        <v>162</v>
      </c>
      <c r="B54" s="220">
        <f>SUM(C54:D54)</f>
        <v>2974636.4482674631</v>
      </c>
      <c r="C54" s="220">
        <f t="shared" ref="C54:T54" si="16">SUM(C45:C53)</f>
        <v>2974636.4482674631</v>
      </c>
      <c r="D54" s="220">
        <f t="shared" si="16"/>
        <v>0</v>
      </c>
      <c r="E54" s="220">
        <f t="shared" si="16"/>
        <v>2974636.4482674631</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2974636.4482674631</v>
      </c>
      <c r="S54" s="220">
        <f t="shared" si="16"/>
        <v>1585802.2281815156</v>
      </c>
      <c r="T54" s="220">
        <f t="shared" si="16"/>
        <v>0</v>
      </c>
      <c r="U54" s="222"/>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0</v>
      </c>
      <c r="C56" s="217"/>
      <c r="D56" s="217"/>
      <c r="E56" s="217"/>
      <c r="F56" s="217"/>
      <c r="G56" s="217"/>
      <c r="H56" s="217"/>
      <c r="I56" s="217"/>
      <c r="J56" s="217"/>
      <c r="K56" s="217"/>
      <c r="L56" s="217"/>
      <c r="M56" s="217"/>
      <c r="N56" s="217"/>
      <c r="O56" s="217"/>
      <c r="P56" s="217"/>
      <c r="Q56" s="217"/>
      <c r="R56" s="880">
        <f t="shared" ref="R56:R61" si="18">SUM(E56:Q56)</f>
        <v>0</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80">
        <f t="shared" si="18"/>
        <v>0</v>
      </c>
      <c r="S57" s="305"/>
      <c r="T57" s="305"/>
      <c r="U57" s="302"/>
    </row>
    <row r="58" spans="1:21" s="214" customFormat="1">
      <c r="A58" s="215" t="s">
        <v>161</v>
      </c>
      <c r="B58" s="216">
        <f t="shared" si="17"/>
        <v>15000</v>
      </c>
      <c r="C58" s="217">
        <f>+[9]EVERYTHING!$N$74</f>
        <v>15000</v>
      </c>
      <c r="D58" s="217"/>
      <c r="E58" s="217">
        <f>+C58</f>
        <v>15000</v>
      </c>
      <c r="F58" s="217"/>
      <c r="G58" s="217"/>
      <c r="H58" s="217"/>
      <c r="I58" s="217"/>
      <c r="J58" s="217"/>
      <c r="K58" s="217"/>
      <c r="L58" s="217"/>
      <c r="M58" s="217"/>
      <c r="N58" s="217"/>
      <c r="O58" s="217"/>
      <c r="P58" s="217"/>
      <c r="Q58" s="217"/>
      <c r="R58" s="880">
        <f t="shared" si="18"/>
        <v>15000</v>
      </c>
      <c r="S58" s="218"/>
      <c r="T58" s="218"/>
      <c r="U58" s="213"/>
    </row>
    <row r="59" spans="1:21" s="214" customFormat="1">
      <c r="A59" s="440" t="s">
        <v>159</v>
      </c>
      <c r="B59" s="216">
        <f t="shared" si="17"/>
        <v>0</v>
      </c>
      <c r="C59" s="217"/>
      <c r="D59" s="217"/>
      <c r="E59" s="217"/>
      <c r="F59" s="217"/>
      <c r="G59" s="217"/>
      <c r="H59" s="217"/>
      <c r="I59" s="217"/>
      <c r="J59" s="217"/>
      <c r="K59" s="217"/>
      <c r="L59" s="217"/>
      <c r="M59" s="217"/>
      <c r="N59" s="217"/>
      <c r="O59" s="217"/>
      <c r="P59" s="217"/>
      <c r="Q59" s="217"/>
      <c r="R59" s="880">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80">
        <f t="shared" si="18"/>
        <v>0</v>
      </c>
      <c r="S60" s="218"/>
      <c r="T60" s="218"/>
      <c r="U60" s="213"/>
    </row>
    <row r="61" spans="1:21" s="214" customFormat="1">
      <c r="A61" s="1847" t="s">
        <v>2630</v>
      </c>
      <c r="B61" s="216">
        <f t="shared" si="17"/>
        <v>35000</v>
      </c>
      <c r="C61" s="217">
        <f>+[9]EVERYTHING!$N$76+[9]EVERYTHING!$N$75</f>
        <v>35000</v>
      </c>
      <c r="D61" s="217"/>
      <c r="E61" s="217">
        <f>+C61</f>
        <v>35000</v>
      </c>
      <c r="F61" s="217"/>
      <c r="G61" s="217"/>
      <c r="H61" s="217"/>
      <c r="I61" s="217"/>
      <c r="J61" s="217"/>
      <c r="K61" s="217"/>
      <c r="L61" s="217"/>
      <c r="M61" s="217"/>
      <c r="N61" s="217"/>
      <c r="O61" s="217"/>
      <c r="P61" s="217"/>
      <c r="Q61" s="217"/>
      <c r="R61" s="880">
        <f t="shared" si="18"/>
        <v>35000</v>
      </c>
      <c r="S61" s="218"/>
      <c r="T61" s="218"/>
      <c r="U61" s="213"/>
    </row>
    <row r="62" spans="1:21" s="214" customFormat="1" ht="13.7" customHeight="1">
      <c r="A62" s="219" t="s">
        <v>311</v>
      </c>
      <c r="B62" s="216">
        <f>SUM(C62:D62)</f>
        <v>50000</v>
      </c>
      <c r="C62" s="216">
        <f t="shared" ref="C62:R62" si="19">SUM(C56:C61)</f>
        <v>50000</v>
      </c>
      <c r="D62" s="216">
        <f t="shared" si="19"/>
        <v>0</v>
      </c>
      <c r="E62" s="216">
        <f t="shared" si="19"/>
        <v>50000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50000</v>
      </c>
      <c r="S62" s="218"/>
      <c r="T62" s="218"/>
      <c r="U62" s="213"/>
    </row>
    <row r="63" spans="1:21" s="214" customFormat="1">
      <c r="A63" s="224" t="s">
        <v>312</v>
      </c>
      <c r="B63" s="216">
        <f t="shared" ref="B63:R63" si="20">SUM(B8+B11+B13+B14+B15+B26+B27+B38+B42+B43+B54+B62)</f>
        <v>44605544.44826746</v>
      </c>
      <c r="C63" s="216">
        <f t="shared" si="20"/>
        <v>44605544.44826746</v>
      </c>
      <c r="D63" s="216">
        <f t="shared" si="20"/>
        <v>0</v>
      </c>
      <c r="E63" s="216">
        <f t="shared" si="20"/>
        <v>17340989.183930472</v>
      </c>
      <c r="F63" s="216">
        <f t="shared" si="20"/>
        <v>2376400</v>
      </c>
      <c r="G63" s="216">
        <f t="shared" si="20"/>
        <v>2500000</v>
      </c>
      <c r="H63" s="216">
        <f t="shared" si="20"/>
        <v>4592006</v>
      </c>
      <c r="I63" s="216">
        <f t="shared" si="20"/>
        <v>410000</v>
      </c>
      <c r="J63" s="216">
        <f t="shared" si="20"/>
        <v>2343222</v>
      </c>
      <c r="K63" s="216">
        <f t="shared" si="20"/>
        <v>11463076</v>
      </c>
      <c r="L63" s="216">
        <f t="shared" si="20"/>
        <v>0</v>
      </c>
      <c r="M63" s="216">
        <f t="shared" si="20"/>
        <v>3579851.2643369911</v>
      </c>
      <c r="N63" s="216">
        <f t="shared" si="20"/>
        <v>0</v>
      </c>
      <c r="O63" s="216">
        <f t="shared" si="20"/>
        <v>0</v>
      </c>
      <c r="P63" s="216">
        <f t="shared" si="20"/>
        <v>0</v>
      </c>
      <c r="Q63" s="216">
        <f t="shared" si="20"/>
        <v>0</v>
      </c>
      <c r="R63" s="534">
        <f t="shared" si="20"/>
        <v>44605544.44826746</v>
      </c>
      <c r="S63" s="216">
        <f>SUM(S10+S13+S14+S15+S26+S27+S38+S42+S43+S54)</f>
        <v>35680175.228181519</v>
      </c>
      <c r="T63" s="216">
        <f>SUM(T11+T13+T14+T15+T26+T27+T38+T42+T43+T54)</f>
        <v>0</v>
      </c>
      <c r="U63" s="213"/>
    </row>
    <row r="64" spans="1:21" s="214" customFormat="1" ht="23.25">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80">
        <f>SUM(E65:Q65)</f>
        <v>0</v>
      </c>
      <c r="S65" s="217">
        <f>R65</f>
        <v>0</v>
      </c>
      <c r="T65" s="217"/>
      <c r="U65" s="213"/>
    </row>
    <row r="66" spans="1:21" s="214" customFormat="1" ht="24" customHeight="1">
      <c r="A66" s="440" t="s">
        <v>2008</v>
      </c>
      <c r="B66" s="216"/>
      <c r="C66" s="217"/>
      <c r="D66" s="217"/>
      <c r="E66" s="217"/>
      <c r="F66" s="217"/>
      <c r="G66" s="217"/>
      <c r="H66" s="217"/>
      <c r="I66" s="217"/>
      <c r="J66" s="217"/>
      <c r="K66" s="217"/>
      <c r="L66" s="217"/>
      <c r="M66" s="217"/>
      <c r="N66" s="217"/>
      <c r="O66" s="217"/>
      <c r="P66" s="217"/>
      <c r="Q66" s="217"/>
      <c r="R66" s="880">
        <f t="shared" ref="R66:R68" si="21">SUM(E66:Q66)</f>
        <v>0</v>
      </c>
      <c r="S66" s="217"/>
      <c r="T66" s="217"/>
      <c r="U66" s="213"/>
    </row>
    <row r="67" spans="1:21" s="214" customFormat="1" ht="24" customHeight="1">
      <c r="A67" s="440" t="s">
        <v>2009</v>
      </c>
      <c r="B67" s="216"/>
      <c r="C67" s="217"/>
      <c r="D67" s="217"/>
      <c r="E67" s="217"/>
      <c r="F67" s="217"/>
      <c r="G67" s="217"/>
      <c r="H67" s="217"/>
      <c r="I67" s="217"/>
      <c r="J67" s="217"/>
      <c r="K67" s="217"/>
      <c r="L67" s="217"/>
      <c r="M67" s="217"/>
      <c r="N67" s="217"/>
      <c r="O67" s="217"/>
      <c r="P67" s="217"/>
      <c r="Q67" s="217"/>
      <c r="R67" s="880">
        <f t="shared" si="21"/>
        <v>0</v>
      </c>
      <c r="S67" s="217"/>
      <c r="T67" s="217"/>
      <c r="U67" s="213"/>
    </row>
    <row r="68" spans="1:21" s="214" customFormat="1" ht="12" customHeight="1">
      <c r="A68" s="440" t="s">
        <v>2015</v>
      </c>
      <c r="B68" s="216"/>
      <c r="C68" s="217"/>
      <c r="D68" s="217"/>
      <c r="E68" s="217"/>
      <c r="F68" s="217"/>
      <c r="G68" s="217"/>
      <c r="H68" s="217"/>
      <c r="I68" s="217"/>
      <c r="J68" s="217"/>
      <c r="K68" s="217"/>
      <c r="L68" s="217"/>
      <c r="M68" s="217"/>
      <c r="N68" s="217"/>
      <c r="O68" s="217"/>
      <c r="P68" s="217"/>
      <c r="Q68" s="217"/>
      <c r="R68" s="880">
        <f t="shared" si="21"/>
        <v>0</v>
      </c>
      <c r="S68" s="217"/>
      <c r="T68" s="217"/>
      <c r="U68" s="213"/>
    </row>
    <row r="69" spans="1:21" s="214" customFormat="1">
      <c r="A69" s="1847" t="s">
        <v>2628</v>
      </c>
      <c r="B69" s="216">
        <f>SUM(C69+D69)</f>
        <v>15000</v>
      </c>
      <c r="C69" s="217">
        <f>+[9]EVERYTHING!$N$80</f>
        <v>15000</v>
      </c>
      <c r="D69" s="217"/>
      <c r="E69" s="217">
        <f>+C69</f>
        <v>15000</v>
      </c>
      <c r="F69" s="217"/>
      <c r="G69" s="217"/>
      <c r="H69" s="217"/>
      <c r="I69" s="217"/>
      <c r="J69" s="217"/>
      <c r="K69" s="217"/>
      <c r="L69" s="217"/>
      <c r="M69" s="217"/>
      <c r="N69" s="217"/>
      <c r="O69" s="217"/>
      <c r="P69" s="217"/>
      <c r="Q69" s="217"/>
      <c r="R69" s="880">
        <f>SUM(E69:Q69)</f>
        <v>15000</v>
      </c>
      <c r="S69" s="217">
        <f>+R69</f>
        <v>15000</v>
      </c>
      <c r="T69" s="217"/>
      <c r="U69" s="213"/>
    </row>
    <row r="70" spans="1:21" s="214" customFormat="1">
      <c r="A70" s="219" t="s">
        <v>2012</v>
      </c>
      <c r="B70" s="216">
        <f>SUM(C70:D70)</f>
        <v>15000</v>
      </c>
      <c r="C70" s="216">
        <f>SUM(C65:C69)</f>
        <v>15000</v>
      </c>
      <c r="D70" s="216">
        <f>SUM(D65:D69)</f>
        <v>0</v>
      </c>
      <c r="E70" s="216">
        <f t="shared" ref="E70:T70" si="22">SUM(E65:E69)</f>
        <v>15000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15000</v>
      </c>
      <c r="S70" s="220">
        <f t="shared" si="22"/>
        <v>15000</v>
      </c>
      <c r="T70" s="220">
        <f t="shared" si="22"/>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0">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0">
        <f>SUM(E73:Q73)</f>
        <v>0</v>
      </c>
      <c r="S73" s="218"/>
      <c r="T73" s="218"/>
      <c r="U73" s="213"/>
    </row>
    <row r="74" spans="1:21" s="214" customFormat="1">
      <c r="A74" s="738" t="s">
        <v>1087</v>
      </c>
      <c r="B74" s="216">
        <f>SUM(C74+D74)</f>
        <v>76000</v>
      </c>
      <c r="C74" s="217">
        <f>+[9]EVERYTHING!$N$84</f>
        <v>76000</v>
      </c>
      <c r="D74" s="217"/>
      <c r="E74" s="217">
        <f>+C74</f>
        <v>76000</v>
      </c>
      <c r="F74" s="217"/>
      <c r="G74" s="217"/>
      <c r="H74" s="217"/>
      <c r="I74" s="217"/>
      <c r="J74" s="217"/>
      <c r="K74" s="217"/>
      <c r="L74" s="217"/>
      <c r="M74" s="217"/>
      <c r="N74" s="217"/>
      <c r="O74" s="217"/>
      <c r="P74" s="217"/>
      <c r="Q74" s="217"/>
      <c r="R74" s="880">
        <f>SUM(E74:Q74)</f>
        <v>76000</v>
      </c>
      <c r="S74" s="218"/>
      <c r="T74" s="218"/>
      <c r="U74" s="213"/>
    </row>
    <row r="75" spans="1:21" s="214" customFormat="1">
      <c r="A75" s="215" t="s">
        <v>642</v>
      </c>
      <c r="B75" s="216">
        <f>SUM(C75+D75)</f>
        <v>251425.49228366278</v>
      </c>
      <c r="C75" s="217">
        <f>+[9]EVERYTHING!$N$83</f>
        <v>251425.49228366278</v>
      </c>
      <c r="D75" s="217"/>
      <c r="E75" s="217">
        <f t="shared" ref="E75:E76" si="23">+C75</f>
        <v>251425.49228366278</v>
      </c>
      <c r="F75" s="217"/>
      <c r="G75" s="217"/>
      <c r="H75" s="217"/>
      <c r="I75" s="217"/>
      <c r="J75" s="217"/>
      <c r="K75" s="217"/>
      <c r="L75" s="217"/>
      <c r="M75" s="217"/>
      <c r="N75" s="217"/>
      <c r="O75" s="217"/>
      <c r="P75" s="217"/>
      <c r="Q75" s="217"/>
      <c r="R75" s="880">
        <f>SUM(E75:Q75)</f>
        <v>251425.49228366278</v>
      </c>
      <c r="S75" s="218"/>
      <c r="T75" s="218"/>
      <c r="U75" s="213"/>
    </row>
    <row r="76" spans="1:21" s="214" customFormat="1">
      <c r="A76" s="1847" t="s">
        <v>2607</v>
      </c>
      <c r="B76" s="216">
        <f>SUM(C76+D76)</f>
        <v>250000</v>
      </c>
      <c r="C76" s="217">
        <f>+[9]EVERYTHING!$N$85</f>
        <v>250000</v>
      </c>
      <c r="D76" s="217"/>
      <c r="E76" s="217">
        <f t="shared" si="23"/>
        <v>250000</v>
      </c>
      <c r="F76" s="217"/>
      <c r="G76" s="217"/>
      <c r="H76" s="217"/>
      <c r="I76" s="217"/>
      <c r="J76" s="217"/>
      <c r="K76" s="217"/>
      <c r="L76" s="217"/>
      <c r="M76" s="217"/>
      <c r="N76" s="217"/>
      <c r="O76" s="217"/>
      <c r="P76" s="217"/>
      <c r="Q76" s="217"/>
      <c r="R76" s="880">
        <f>SUM(E76:Q76)</f>
        <v>250000</v>
      </c>
      <c r="S76" s="218"/>
      <c r="T76" s="218"/>
      <c r="U76" s="213"/>
    </row>
    <row r="77" spans="1:21" s="214" customFormat="1">
      <c r="A77" s="219" t="s">
        <v>643</v>
      </c>
      <c r="B77" s="216">
        <f>SUM(C77:D77)</f>
        <v>577425.49228366278</v>
      </c>
      <c r="C77" s="216">
        <f>SUM(C72:C76)</f>
        <v>577425.49228366278</v>
      </c>
      <c r="D77" s="216">
        <f>SUM(D72:D76)</f>
        <v>0</v>
      </c>
      <c r="E77" s="216">
        <f t="shared" ref="E77:Q77" si="24">SUM(E72:E76)</f>
        <v>577425.49228366278</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577425.49228366278</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1427</v>
      </c>
      <c r="B79" s="216">
        <f>SUM(C79:D79)</f>
        <v>3208255.7639627154</v>
      </c>
      <c r="C79" s="217">
        <f>+[9]EVERYTHING!$N$88</f>
        <v>3208255.7639627154</v>
      </c>
      <c r="D79" s="217"/>
      <c r="E79" s="217">
        <f>+C79</f>
        <v>3208255.7639627154</v>
      </c>
      <c r="F79" s="217"/>
      <c r="G79" s="217"/>
      <c r="H79" s="217"/>
      <c r="I79" s="217"/>
      <c r="J79" s="217"/>
      <c r="K79" s="217"/>
      <c r="L79" s="217"/>
      <c r="M79" s="217"/>
      <c r="N79" s="217"/>
      <c r="O79" s="217"/>
      <c r="P79" s="217"/>
      <c r="Q79" s="217"/>
      <c r="R79" s="880">
        <f>SUM(E79:Q79)</f>
        <v>3208255.7639627154</v>
      </c>
      <c r="S79" s="217">
        <f>R79</f>
        <v>3208255.7639627154</v>
      </c>
      <c r="T79" s="217"/>
      <c r="U79" s="213"/>
    </row>
    <row r="80" spans="1:21" s="214" customFormat="1">
      <c r="A80" s="440" t="s">
        <v>61</v>
      </c>
      <c r="B80" s="216">
        <f>SUM(C80:D80)</f>
        <v>294552.87990125001</v>
      </c>
      <c r="C80" s="217">
        <f>+[9]EVERYTHING!$N$100</f>
        <v>294552.87990125001</v>
      </c>
      <c r="D80" s="217"/>
      <c r="E80" s="217">
        <f>+C80</f>
        <v>294552.87990125001</v>
      </c>
      <c r="F80" s="217"/>
      <c r="G80" s="217"/>
      <c r="H80" s="217"/>
      <c r="I80" s="217"/>
      <c r="J80" s="217"/>
      <c r="K80" s="217"/>
      <c r="L80" s="217"/>
      <c r="M80" s="217"/>
      <c r="N80" s="217"/>
      <c r="O80" s="217"/>
      <c r="P80" s="217"/>
      <c r="Q80" s="217"/>
      <c r="R80" s="880">
        <f>SUM(E80:Q80)</f>
        <v>294552.87990125001</v>
      </c>
      <c r="S80" s="217">
        <f>R80</f>
        <v>294552.87990125001</v>
      </c>
      <c r="T80" s="217"/>
      <c r="U80" s="213"/>
    </row>
    <row r="81" spans="1:21" s="214" customFormat="1">
      <c r="A81" s="219" t="s">
        <v>1424</v>
      </c>
      <c r="B81" s="216">
        <f>SUM(C81:D81)</f>
        <v>3502808.6438639653</v>
      </c>
      <c r="C81" s="860">
        <f>SUM(C79:C80)</f>
        <v>3502808.6438639653</v>
      </c>
      <c r="D81" s="860">
        <f t="shared" ref="D81:T81" si="25">SUM(D79:D80)</f>
        <v>0</v>
      </c>
      <c r="E81" s="860">
        <f t="shared" si="25"/>
        <v>3502808.6438639653</v>
      </c>
      <c r="F81" s="860">
        <f t="shared" si="25"/>
        <v>0</v>
      </c>
      <c r="G81" s="860">
        <f t="shared" si="25"/>
        <v>0</v>
      </c>
      <c r="H81" s="860">
        <f t="shared" si="25"/>
        <v>0</v>
      </c>
      <c r="I81" s="860">
        <f t="shared" si="25"/>
        <v>0</v>
      </c>
      <c r="J81" s="860">
        <f t="shared" si="25"/>
        <v>0</v>
      </c>
      <c r="K81" s="860">
        <f t="shared" si="25"/>
        <v>0</v>
      </c>
      <c r="L81" s="860">
        <f t="shared" si="25"/>
        <v>0</v>
      </c>
      <c r="M81" s="860">
        <f t="shared" si="25"/>
        <v>0</v>
      </c>
      <c r="N81" s="860">
        <f t="shared" si="25"/>
        <v>0</v>
      </c>
      <c r="O81" s="860">
        <f t="shared" si="25"/>
        <v>0</v>
      </c>
      <c r="P81" s="860">
        <f t="shared" si="25"/>
        <v>0</v>
      </c>
      <c r="Q81" s="860">
        <f t="shared" si="25"/>
        <v>0</v>
      </c>
      <c r="R81" s="860">
        <f t="shared" si="25"/>
        <v>3502808.6438639653</v>
      </c>
      <c r="S81" s="860">
        <f t="shared" si="25"/>
        <v>3502808.6438639653</v>
      </c>
      <c r="T81" s="860">
        <f t="shared" si="25"/>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828</v>
      </c>
      <c r="B83" s="216">
        <f t="shared" ref="B83:B95" si="26">SUM(C83+D83)</f>
        <v>56779.465689020231</v>
      </c>
      <c r="C83" s="217">
        <f>+[9]EVERYTHING!$N$90</f>
        <v>56779.465689020231</v>
      </c>
      <c r="D83" s="217"/>
      <c r="E83" s="217">
        <f>+C83</f>
        <v>56779.465689020231</v>
      </c>
      <c r="F83" s="217"/>
      <c r="G83" s="217"/>
      <c r="H83" s="217"/>
      <c r="I83" s="217"/>
      <c r="J83" s="217"/>
      <c r="K83" s="217"/>
      <c r="L83" s="217"/>
      <c r="M83" s="217"/>
      <c r="N83" s="217"/>
      <c r="O83" s="217"/>
      <c r="P83" s="217"/>
      <c r="Q83" s="217"/>
      <c r="R83" s="880">
        <f t="shared" ref="R83:R95" si="27">SUM(E83:Q83)</f>
        <v>56779.465689020231</v>
      </c>
      <c r="S83" s="218"/>
      <c r="T83" s="218"/>
      <c r="U83" s="213"/>
    </row>
    <row r="84" spans="1:21" s="214" customFormat="1">
      <c r="A84" s="215" t="s">
        <v>829</v>
      </c>
      <c r="B84" s="216">
        <f t="shared" si="26"/>
        <v>35000</v>
      </c>
      <c r="C84" s="217">
        <f>+[9]EVERYTHING!$N$92</f>
        <v>35000</v>
      </c>
      <c r="D84" s="217"/>
      <c r="E84" s="217">
        <f t="shared" ref="E84:E95" si="28">+C84</f>
        <v>35000</v>
      </c>
      <c r="F84" s="217"/>
      <c r="G84" s="217"/>
      <c r="H84" s="217"/>
      <c r="I84" s="217"/>
      <c r="J84" s="217"/>
      <c r="K84" s="217"/>
      <c r="L84" s="217"/>
      <c r="M84" s="217"/>
      <c r="N84" s="217"/>
      <c r="O84" s="217"/>
      <c r="P84" s="217"/>
      <c r="Q84" s="217"/>
      <c r="R84" s="880">
        <f t="shared" si="27"/>
        <v>35000</v>
      </c>
      <c r="S84" s="217">
        <f>R84</f>
        <v>35000</v>
      </c>
      <c r="T84" s="217"/>
      <c r="U84" s="213"/>
    </row>
    <row r="85" spans="1:21" s="214" customFormat="1">
      <c r="A85" s="215" t="s">
        <v>830</v>
      </c>
      <c r="B85" s="216">
        <f t="shared" si="26"/>
        <v>115000</v>
      </c>
      <c r="C85" s="217">
        <f>+[9]EVERYTHING!$N$93</f>
        <v>115000</v>
      </c>
      <c r="D85" s="217"/>
      <c r="E85" s="217">
        <f t="shared" si="28"/>
        <v>115000</v>
      </c>
      <c r="F85" s="217"/>
      <c r="G85" s="217"/>
      <c r="H85" s="217"/>
      <c r="I85" s="217"/>
      <c r="J85" s="217"/>
      <c r="K85" s="217"/>
      <c r="L85" s="217"/>
      <c r="M85" s="217"/>
      <c r="N85" s="217"/>
      <c r="O85" s="217"/>
      <c r="P85" s="217"/>
      <c r="Q85" s="217"/>
      <c r="R85" s="880">
        <f t="shared" si="27"/>
        <v>115000</v>
      </c>
      <c r="S85" s="217">
        <f t="shared" ref="S85:S87" si="29">R85</f>
        <v>115000</v>
      </c>
      <c r="T85" s="217"/>
      <c r="U85" s="213"/>
    </row>
    <row r="86" spans="1:21" s="214" customFormat="1">
      <c r="A86" s="215" t="s">
        <v>831</v>
      </c>
      <c r="B86" s="216">
        <f t="shared" si="26"/>
        <v>480568.48</v>
      </c>
      <c r="C86" s="217">
        <f>+[9]EVERYTHING!$N$94</f>
        <v>480568.48</v>
      </c>
      <c r="D86" s="217"/>
      <c r="E86" s="217">
        <f t="shared" si="28"/>
        <v>480568.48</v>
      </c>
      <c r="F86" s="217"/>
      <c r="G86" s="217"/>
      <c r="H86" s="217"/>
      <c r="I86" s="217"/>
      <c r="J86" s="217"/>
      <c r="K86" s="217"/>
      <c r="L86" s="217"/>
      <c r="M86" s="217"/>
      <c r="N86" s="217"/>
      <c r="O86" s="217"/>
      <c r="P86" s="217"/>
      <c r="Q86" s="217"/>
      <c r="R86" s="880">
        <f t="shared" si="27"/>
        <v>480568.48</v>
      </c>
      <c r="S86" s="217">
        <f t="shared" si="29"/>
        <v>480568.48</v>
      </c>
      <c r="T86" s="217"/>
      <c r="U86" s="213"/>
    </row>
    <row r="87" spans="1:21" s="214" customFormat="1">
      <c r="A87" s="215" t="s">
        <v>832</v>
      </c>
      <c r="B87" s="216">
        <f t="shared" si="26"/>
        <v>0</v>
      </c>
      <c r="C87" s="217"/>
      <c r="D87" s="217"/>
      <c r="E87" s="217">
        <f t="shared" si="28"/>
        <v>0</v>
      </c>
      <c r="F87" s="217"/>
      <c r="G87" s="217"/>
      <c r="H87" s="217"/>
      <c r="I87" s="217"/>
      <c r="J87" s="217"/>
      <c r="K87" s="217"/>
      <c r="L87" s="217"/>
      <c r="M87" s="217"/>
      <c r="N87" s="217"/>
      <c r="O87" s="217"/>
      <c r="P87" s="217"/>
      <c r="Q87" s="217"/>
      <c r="R87" s="880">
        <f t="shared" si="27"/>
        <v>0</v>
      </c>
      <c r="S87" s="217">
        <f t="shared" si="29"/>
        <v>0</v>
      </c>
      <c r="T87" s="217"/>
      <c r="U87" s="213"/>
    </row>
    <row r="88" spans="1:21" s="214" customFormat="1">
      <c r="A88" s="215" t="s">
        <v>833</v>
      </c>
      <c r="B88" s="216">
        <f t="shared" si="26"/>
        <v>148097.60197499997</v>
      </c>
      <c r="C88" s="217">
        <f>+[9]EVERYTHING!$N$96</f>
        <v>148097.60197499997</v>
      </c>
      <c r="D88" s="217"/>
      <c r="E88" s="217">
        <f t="shared" si="28"/>
        <v>148097.60197499997</v>
      </c>
      <c r="F88" s="217"/>
      <c r="G88" s="217"/>
      <c r="H88" s="217"/>
      <c r="I88" s="217"/>
      <c r="J88" s="217"/>
      <c r="K88" s="217"/>
      <c r="L88" s="217"/>
      <c r="M88" s="217"/>
      <c r="N88" s="217"/>
      <c r="O88" s="217"/>
      <c r="P88" s="217"/>
      <c r="Q88" s="217"/>
      <c r="R88" s="880">
        <f t="shared" si="27"/>
        <v>148097.60197499997</v>
      </c>
      <c r="S88" s="218"/>
      <c r="T88" s="218"/>
      <c r="U88" s="213"/>
    </row>
    <row r="89" spans="1:21" s="214" customFormat="1">
      <c r="A89" s="215" t="s">
        <v>834</v>
      </c>
      <c r="B89" s="216">
        <f t="shared" si="26"/>
        <v>165000</v>
      </c>
      <c r="C89" s="217">
        <f>+[9]EVERYTHING!$N$99</f>
        <v>165000</v>
      </c>
      <c r="D89" s="217"/>
      <c r="E89" s="217">
        <f t="shared" si="28"/>
        <v>165000</v>
      </c>
      <c r="F89" s="217"/>
      <c r="G89" s="217"/>
      <c r="H89" s="217"/>
      <c r="I89" s="217"/>
      <c r="J89" s="217"/>
      <c r="K89" s="217"/>
      <c r="L89" s="217"/>
      <c r="M89" s="217"/>
      <c r="N89" s="217"/>
      <c r="O89" s="217"/>
      <c r="P89" s="217"/>
      <c r="Q89" s="217"/>
      <c r="R89" s="880">
        <f t="shared" si="27"/>
        <v>165000</v>
      </c>
      <c r="S89" s="217">
        <f>R89</f>
        <v>165000</v>
      </c>
      <c r="T89" s="217"/>
      <c r="U89" s="213"/>
    </row>
    <row r="90" spans="1:21" s="214" customFormat="1">
      <c r="A90" s="215" t="s">
        <v>835</v>
      </c>
      <c r="B90" s="216">
        <f t="shared" si="26"/>
        <v>15000</v>
      </c>
      <c r="C90" s="217">
        <f>+[9]EVERYTHING!$N$95</f>
        <v>15000</v>
      </c>
      <c r="D90" s="217"/>
      <c r="E90" s="217">
        <f t="shared" si="28"/>
        <v>15000</v>
      </c>
      <c r="F90" s="217"/>
      <c r="G90" s="217"/>
      <c r="H90" s="217"/>
      <c r="I90" s="217"/>
      <c r="J90" s="217"/>
      <c r="K90" s="217"/>
      <c r="L90" s="217"/>
      <c r="M90" s="217"/>
      <c r="N90" s="217"/>
      <c r="O90" s="217"/>
      <c r="P90" s="217"/>
      <c r="Q90" s="217"/>
      <c r="R90" s="880">
        <f t="shared" si="27"/>
        <v>15000</v>
      </c>
      <c r="S90" s="217"/>
      <c r="T90" s="217"/>
      <c r="U90" s="213"/>
    </row>
    <row r="91" spans="1:21" s="214" customFormat="1">
      <c r="A91" s="1827" t="s">
        <v>392</v>
      </c>
      <c r="B91" s="216">
        <f t="shared" si="26"/>
        <v>0</v>
      </c>
      <c r="C91" s="1705"/>
      <c r="D91" s="217"/>
      <c r="E91" s="217">
        <f t="shared" si="28"/>
        <v>0</v>
      </c>
      <c r="F91" s="217"/>
      <c r="G91" s="217"/>
      <c r="H91" s="217"/>
      <c r="I91" s="217"/>
      <c r="J91" s="217"/>
      <c r="K91" s="217"/>
      <c r="L91" s="217"/>
      <c r="M91" s="217"/>
      <c r="N91" s="217"/>
      <c r="O91" s="217"/>
      <c r="P91" s="217"/>
      <c r="Q91" s="217"/>
      <c r="R91" s="880">
        <f t="shared" si="27"/>
        <v>0</v>
      </c>
      <c r="S91" s="217">
        <f t="shared" ref="S91:S95" si="30">R91</f>
        <v>0</v>
      </c>
      <c r="T91" s="217"/>
      <c r="U91" s="213"/>
    </row>
    <row r="92" spans="1:21" s="214" customFormat="1">
      <c r="A92" s="1826" t="s">
        <v>1426</v>
      </c>
      <c r="B92" s="216">
        <f t="shared" si="26"/>
        <v>7500</v>
      </c>
      <c r="C92" s="217">
        <f>+[9]EVERYTHING!$N$87</f>
        <v>7500</v>
      </c>
      <c r="D92" s="217"/>
      <c r="E92" s="217">
        <f t="shared" si="28"/>
        <v>7500</v>
      </c>
      <c r="F92" s="217"/>
      <c r="G92" s="217"/>
      <c r="H92" s="217"/>
      <c r="I92" s="217"/>
      <c r="J92" s="217"/>
      <c r="K92" s="217"/>
      <c r="L92" s="217"/>
      <c r="M92" s="217"/>
      <c r="N92" s="217"/>
      <c r="O92" s="217"/>
      <c r="P92" s="217"/>
      <c r="Q92" s="217"/>
      <c r="R92" s="880">
        <f t="shared" si="27"/>
        <v>7500</v>
      </c>
      <c r="S92" s="217">
        <f t="shared" si="30"/>
        <v>7500</v>
      </c>
      <c r="T92" s="217"/>
      <c r="U92" s="213"/>
    </row>
    <row r="93" spans="1:21" s="214" customFormat="1">
      <c r="A93" s="1847" t="s">
        <v>2608</v>
      </c>
      <c r="B93" s="216">
        <f t="shared" si="26"/>
        <v>125000</v>
      </c>
      <c r="C93" s="217">
        <f>+[9]EVERYTHING!$N$91</f>
        <v>125000</v>
      </c>
      <c r="D93" s="217"/>
      <c r="E93" s="217">
        <f t="shared" si="28"/>
        <v>125000</v>
      </c>
      <c r="F93" s="217"/>
      <c r="G93" s="217"/>
      <c r="H93" s="217"/>
      <c r="I93" s="217"/>
      <c r="J93" s="217"/>
      <c r="K93" s="217"/>
      <c r="L93" s="217"/>
      <c r="M93" s="217"/>
      <c r="N93" s="217"/>
      <c r="O93" s="217"/>
      <c r="P93" s="217"/>
      <c r="Q93" s="217"/>
      <c r="R93" s="880">
        <f t="shared" si="27"/>
        <v>125000</v>
      </c>
      <c r="S93" s="217">
        <f t="shared" si="30"/>
        <v>125000</v>
      </c>
      <c r="T93" s="217"/>
      <c r="U93" s="213"/>
    </row>
    <row r="94" spans="1:21" s="214" customFormat="1">
      <c r="A94" s="1847" t="s">
        <v>2609</v>
      </c>
      <c r="B94" s="216">
        <f t="shared" si="26"/>
        <v>15000</v>
      </c>
      <c r="C94" s="217">
        <f>+[9]EVERYTHING!$N$97</f>
        <v>15000</v>
      </c>
      <c r="D94" s="217"/>
      <c r="E94" s="217">
        <f t="shared" si="28"/>
        <v>15000</v>
      </c>
      <c r="F94" s="217"/>
      <c r="G94" s="217"/>
      <c r="H94" s="217"/>
      <c r="I94" s="217"/>
      <c r="J94" s="217"/>
      <c r="K94" s="217"/>
      <c r="L94" s="217"/>
      <c r="M94" s="217"/>
      <c r="N94" s="217"/>
      <c r="O94" s="217"/>
      <c r="P94" s="217"/>
      <c r="Q94" s="217"/>
      <c r="R94" s="880">
        <f t="shared" si="27"/>
        <v>15000</v>
      </c>
      <c r="S94" s="217">
        <f t="shared" si="30"/>
        <v>15000</v>
      </c>
      <c r="T94" s="217"/>
      <c r="U94" s="213"/>
    </row>
    <row r="95" spans="1:21" s="214" customFormat="1">
      <c r="A95" s="1847" t="s">
        <v>2610</v>
      </c>
      <c r="B95" s="216">
        <f t="shared" si="26"/>
        <v>42000</v>
      </c>
      <c r="C95" s="217">
        <f>+[9]EVERYTHING!$N$98</f>
        <v>42000</v>
      </c>
      <c r="D95" s="217"/>
      <c r="E95" s="217">
        <f t="shared" si="28"/>
        <v>42000</v>
      </c>
      <c r="F95" s="217"/>
      <c r="G95" s="217"/>
      <c r="H95" s="217"/>
      <c r="I95" s="217"/>
      <c r="J95" s="217"/>
      <c r="K95" s="217"/>
      <c r="L95" s="217"/>
      <c r="M95" s="217"/>
      <c r="N95" s="217"/>
      <c r="O95" s="217"/>
      <c r="P95" s="217"/>
      <c r="Q95" s="217"/>
      <c r="R95" s="880">
        <f t="shared" si="27"/>
        <v>42000</v>
      </c>
      <c r="S95" s="217">
        <f t="shared" si="30"/>
        <v>42000</v>
      </c>
      <c r="T95" s="217"/>
      <c r="U95" s="213"/>
    </row>
    <row r="96" spans="1:21" s="214" customFormat="1">
      <c r="A96" s="219" t="s">
        <v>836</v>
      </c>
      <c r="B96" s="216">
        <f>SUM(C96:D96)</f>
        <v>1204945.5476640202</v>
      </c>
      <c r="C96" s="216">
        <f t="shared" ref="C96:R96" si="31">SUM(C83:C95)</f>
        <v>1204945.5476640202</v>
      </c>
      <c r="D96" s="216">
        <f t="shared" si="31"/>
        <v>0</v>
      </c>
      <c r="E96" s="216">
        <f t="shared" si="31"/>
        <v>1204945.5476640202</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4">
        <f t="shared" si="31"/>
        <v>1204945.5476640202</v>
      </c>
      <c r="S96" s="220">
        <f>SUM(S84:S87,S89:S95)</f>
        <v>985068.48</v>
      </c>
      <c r="T96" s="216">
        <f>SUM(T84:T87,T89:T95)</f>
        <v>0</v>
      </c>
      <c r="U96" s="213"/>
    </row>
    <row r="97" spans="1:21" s="214" customFormat="1">
      <c r="A97" s="219" t="s">
        <v>837</v>
      </c>
      <c r="B97" s="216">
        <f>SUM(C97:D97)</f>
        <v>49905724.13207911</v>
      </c>
      <c r="C97" s="216">
        <f t="shared" ref="C97:R97" si="32">SUM(C63+C70+C77+C81+C96)</f>
        <v>49905724.13207911</v>
      </c>
      <c r="D97" s="216">
        <f t="shared" si="32"/>
        <v>0</v>
      </c>
      <c r="E97" s="216">
        <f t="shared" si="32"/>
        <v>22641168.867742121</v>
      </c>
      <c r="F97" s="216">
        <f t="shared" si="32"/>
        <v>2376400</v>
      </c>
      <c r="G97" s="216">
        <f t="shared" si="32"/>
        <v>2500000</v>
      </c>
      <c r="H97" s="216">
        <f t="shared" si="32"/>
        <v>4592006</v>
      </c>
      <c r="I97" s="216">
        <f t="shared" si="32"/>
        <v>410000</v>
      </c>
      <c r="J97" s="216">
        <f t="shared" si="32"/>
        <v>2343222</v>
      </c>
      <c r="K97" s="216">
        <f t="shared" si="32"/>
        <v>11463076</v>
      </c>
      <c r="L97" s="216">
        <f t="shared" si="32"/>
        <v>0</v>
      </c>
      <c r="M97" s="216">
        <f t="shared" si="32"/>
        <v>3579851.2643369911</v>
      </c>
      <c r="N97" s="216">
        <f t="shared" si="32"/>
        <v>0</v>
      </c>
      <c r="O97" s="216">
        <f t="shared" si="32"/>
        <v>0</v>
      </c>
      <c r="P97" s="216">
        <f t="shared" si="32"/>
        <v>0</v>
      </c>
      <c r="Q97" s="216">
        <f t="shared" si="32"/>
        <v>0</v>
      </c>
      <c r="R97" s="216">
        <f t="shared" si="32"/>
        <v>49905724.13207911</v>
      </c>
      <c r="S97" s="216">
        <f>SUM(S63+S70+S81+S96)</f>
        <v>40183052.352045484</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6027457.9487508954</v>
      </c>
      <c r="C99" s="1705">
        <f>+[9]EVERYTHING!$N$104</f>
        <v>6027457.9487508954</v>
      </c>
      <c r="D99" s="1705"/>
      <c r="E99" s="1705">
        <f>+C99-SUM(F99:Q99)</f>
        <v>5696760.419520041</v>
      </c>
      <c r="F99" s="217"/>
      <c r="G99" s="217"/>
      <c r="H99" s="217"/>
      <c r="I99" s="217"/>
      <c r="J99" s="217"/>
      <c r="K99" s="217"/>
      <c r="L99" s="217">
        <f>+[9]EVERYTHING!$N$19</f>
        <v>330697.52923085424</v>
      </c>
      <c r="M99" s="217"/>
      <c r="N99" s="217"/>
      <c r="O99" s="217"/>
      <c r="P99" s="217"/>
      <c r="Q99" s="217"/>
      <c r="R99" s="880">
        <f t="shared" ref="R99:R103" si="33">SUM(E99:Q99)</f>
        <v>6027457.9487508954</v>
      </c>
      <c r="S99" s="217">
        <f>R99</f>
        <v>6027457.9487508954</v>
      </c>
      <c r="T99" s="217"/>
      <c r="U99" s="213"/>
    </row>
    <row r="100" spans="1:21" s="214" customFormat="1">
      <c r="A100" s="440" t="s">
        <v>2013</v>
      </c>
      <c r="B100" s="216">
        <f t="shared" ref="B100:B103" si="34">SUM(C100+D100)</f>
        <v>0</v>
      </c>
      <c r="C100" s="1705"/>
      <c r="D100" s="217"/>
      <c r="E100" s="217"/>
      <c r="F100" s="217"/>
      <c r="G100" s="217"/>
      <c r="H100" s="217"/>
      <c r="I100" s="217"/>
      <c r="J100" s="217"/>
      <c r="K100" s="217"/>
      <c r="L100" s="217"/>
      <c r="M100" s="217"/>
      <c r="N100" s="217"/>
      <c r="O100" s="217"/>
      <c r="P100" s="217"/>
      <c r="Q100" s="217"/>
      <c r="R100" s="880">
        <f t="shared" si="33"/>
        <v>0</v>
      </c>
      <c r="S100" s="217"/>
      <c r="T100" s="217"/>
      <c r="U100" s="213"/>
    </row>
    <row r="101" spans="1:21" s="214" customFormat="1" ht="12" customHeight="1">
      <c r="A101" s="215" t="s">
        <v>840</v>
      </c>
      <c r="B101" s="216">
        <f t="shared" si="34"/>
        <v>0</v>
      </c>
      <c r="C101" s="217"/>
      <c r="D101" s="217"/>
      <c r="E101" s="217"/>
      <c r="F101" s="217"/>
      <c r="G101" s="217"/>
      <c r="H101" s="217"/>
      <c r="I101" s="217"/>
      <c r="J101" s="217"/>
      <c r="K101" s="217"/>
      <c r="L101" s="217"/>
      <c r="M101" s="217"/>
      <c r="N101" s="217"/>
      <c r="O101" s="217"/>
      <c r="P101" s="217"/>
      <c r="Q101" s="217"/>
      <c r="R101" s="880">
        <f t="shared" si="33"/>
        <v>0</v>
      </c>
      <c r="S101" s="217"/>
      <c r="T101" s="217"/>
      <c r="U101" s="213"/>
    </row>
    <row r="102" spans="1:21" s="214" customFormat="1">
      <c r="A102" s="440" t="s">
        <v>2014</v>
      </c>
      <c r="B102" s="216">
        <f t="shared" si="34"/>
        <v>0</v>
      </c>
      <c r="C102" s="217"/>
      <c r="D102" s="217"/>
      <c r="E102" s="217"/>
      <c r="F102" s="217"/>
      <c r="G102" s="217"/>
      <c r="H102" s="217"/>
      <c r="I102" s="217"/>
      <c r="J102" s="217"/>
      <c r="K102" s="217"/>
      <c r="L102" s="217"/>
      <c r="M102" s="217"/>
      <c r="N102" s="217"/>
      <c r="O102" s="217"/>
      <c r="P102" s="217"/>
      <c r="Q102" s="217"/>
      <c r="R102" s="880">
        <f t="shared" si="33"/>
        <v>0</v>
      </c>
      <c r="S102" s="217"/>
      <c r="T102" s="217"/>
      <c r="U102" s="213"/>
    </row>
    <row r="103" spans="1:21" s="214" customFormat="1">
      <c r="A103" s="1847" t="s">
        <v>2629</v>
      </c>
      <c r="B103" s="216">
        <f t="shared" si="34"/>
        <v>0</v>
      </c>
      <c r="C103" s="217"/>
      <c r="D103" s="217"/>
      <c r="E103" s="217"/>
      <c r="F103" s="217"/>
      <c r="G103" s="217"/>
      <c r="H103" s="217"/>
      <c r="I103" s="217"/>
      <c r="J103" s="217"/>
      <c r="K103" s="217"/>
      <c r="L103" s="217"/>
      <c r="M103" s="217"/>
      <c r="N103" s="217"/>
      <c r="O103" s="217"/>
      <c r="P103" s="217"/>
      <c r="Q103" s="217"/>
      <c r="R103" s="880">
        <f t="shared" si="33"/>
        <v>0</v>
      </c>
      <c r="S103" s="217"/>
      <c r="T103" s="217"/>
      <c r="U103" s="213"/>
    </row>
    <row r="104" spans="1:21" s="214" customFormat="1">
      <c r="A104" s="219" t="s">
        <v>841</v>
      </c>
      <c r="B104" s="216">
        <f>SUM(C104:D104)</f>
        <v>6027457.9487508954</v>
      </c>
      <c r="C104" s="216">
        <f>SUM(C99:C103)</f>
        <v>6027457.9487508954</v>
      </c>
      <c r="D104" s="216">
        <f t="shared" ref="D104:T104" si="35">SUM(D99:D103)</f>
        <v>0</v>
      </c>
      <c r="E104" s="216">
        <f t="shared" si="35"/>
        <v>5696760.419520041</v>
      </c>
      <c r="F104" s="216">
        <f t="shared" si="35"/>
        <v>0</v>
      </c>
      <c r="G104" s="216">
        <f t="shared" si="35"/>
        <v>0</v>
      </c>
      <c r="H104" s="216">
        <f t="shared" si="35"/>
        <v>0</v>
      </c>
      <c r="I104" s="216">
        <f t="shared" si="35"/>
        <v>0</v>
      </c>
      <c r="J104" s="216">
        <f t="shared" si="35"/>
        <v>0</v>
      </c>
      <c r="K104" s="216">
        <f t="shared" si="35"/>
        <v>0</v>
      </c>
      <c r="L104" s="216">
        <f t="shared" si="35"/>
        <v>330697.52923085424</v>
      </c>
      <c r="M104" s="216">
        <f t="shared" si="35"/>
        <v>0</v>
      </c>
      <c r="N104" s="216">
        <f t="shared" si="35"/>
        <v>0</v>
      </c>
      <c r="O104" s="216">
        <f t="shared" si="35"/>
        <v>0</v>
      </c>
      <c r="P104" s="216">
        <f t="shared" si="35"/>
        <v>0</v>
      </c>
      <c r="Q104" s="216">
        <f t="shared" si="35"/>
        <v>0</v>
      </c>
      <c r="R104" s="534">
        <f t="shared" si="35"/>
        <v>6027457.9487508954</v>
      </c>
      <c r="S104" s="220">
        <f t="shared" si="35"/>
        <v>6027457.9487508954</v>
      </c>
      <c r="T104" s="220">
        <f t="shared" si="35"/>
        <v>0</v>
      </c>
      <c r="U104" s="213"/>
    </row>
    <row r="105" spans="1:21" s="214" customFormat="1">
      <c r="A105" s="219" t="s">
        <v>842</v>
      </c>
      <c r="B105" s="220">
        <f>SUM(C105:D105)</f>
        <v>55933182.080830008</v>
      </c>
      <c r="C105" s="220">
        <f t="shared" ref="C105:R105" si="36">SUM(C97+C104)</f>
        <v>55933182.080830008</v>
      </c>
      <c r="D105" s="220">
        <f t="shared" si="36"/>
        <v>0</v>
      </c>
      <c r="E105" s="220">
        <f t="shared" si="36"/>
        <v>28337929.287262164</v>
      </c>
      <c r="F105" s="220">
        <f t="shared" si="36"/>
        <v>2376400</v>
      </c>
      <c r="G105" s="220">
        <f t="shared" si="36"/>
        <v>2500000</v>
      </c>
      <c r="H105" s="220">
        <f t="shared" si="36"/>
        <v>4592006</v>
      </c>
      <c r="I105" s="220">
        <f t="shared" si="36"/>
        <v>410000</v>
      </c>
      <c r="J105" s="220">
        <f t="shared" si="36"/>
        <v>2343222</v>
      </c>
      <c r="K105" s="220">
        <f t="shared" si="36"/>
        <v>11463076</v>
      </c>
      <c r="L105" s="220">
        <f t="shared" si="36"/>
        <v>330697.52923085424</v>
      </c>
      <c r="M105" s="220">
        <f t="shared" si="36"/>
        <v>3579851.2643369911</v>
      </c>
      <c r="N105" s="220">
        <f t="shared" si="36"/>
        <v>0</v>
      </c>
      <c r="O105" s="220">
        <f t="shared" si="36"/>
        <v>0</v>
      </c>
      <c r="P105" s="220">
        <f t="shared" si="36"/>
        <v>0</v>
      </c>
      <c r="Q105" s="220">
        <f t="shared" si="36"/>
        <v>0</v>
      </c>
      <c r="R105" s="534">
        <f t="shared" si="36"/>
        <v>55933182.080830008</v>
      </c>
      <c r="S105" s="220">
        <f>S97+S104</f>
        <v>46210510.300796382</v>
      </c>
      <c r="T105" s="220">
        <f>T97+T104</f>
        <v>0</v>
      </c>
      <c r="U105" s="213"/>
    </row>
    <row r="106" spans="1:21">
      <c r="A106" s="867" t="s">
        <v>1134</v>
      </c>
      <c r="B106" s="227"/>
      <c r="C106" s="227"/>
      <c r="D106" s="227"/>
      <c r="H106" s="229" t="s">
        <v>97</v>
      </c>
      <c r="I106" s="229"/>
      <c r="J106" s="229"/>
      <c r="R106" s="230" t="s">
        <v>98</v>
      </c>
      <c r="S106" s="217"/>
      <c r="T106" s="217"/>
    </row>
    <row r="107" spans="1:21">
      <c r="A107" s="227" t="s">
        <v>189</v>
      </c>
      <c r="C107" s="227"/>
      <c r="D107" s="227"/>
      <c r="I107" s="232" t="s">
        <v>362</v>
      </c>
      <c r="J107" s="232"/>
      <c r="R107" s="230" t="s">
        <v>99</v>
      </c>
      <c r="S107" s="233">
        <f>S105+S106</f>
        <v>46210510.300796382</v>
      </c>
      <c r="T107" s="233">
        <f>T105+T106</f>
        <v>0</v>
      </c>
    </row>
    <row r="108" spans="1:21" s="300" customFormat="1">
      <c r="A108" s="232" t="s">
        <v>947</v>
      </c>
      <c r="B108" s="227"/>
      <c r="C108" s="227"/>
      <c r="D108" s="227"/>
      <c r="E108" s="464">
        <f>Application!AO650</f>
        <v>28337929.926889312</v>
      </c>
      <c r="F108" s="464">
        <f>Application!AO637</f>
        <v>2376400</v>
      </c>
      <c r="G108" s="464">
        <f>Application!AO638</f>
        <v>2500000</v>
      </c>
      <c r="H108" s="464">
        <f>Application!AO639</f>
        <v>4592006</v>
      </c>
      <c r="I108" s="464">
        <f>Application!AO640</f>
        <v>410000</v>
      </c>
      <c r="J108" s="464">
        <f>Application!AO641</f>
        <v>2343222</v>
      </c>
      <c r="K108" s="464">
        <f>Application!AO642</f>
        <v>11463076</v>
      </c>
      <c r="L108" s="464">
        <f>Application!AO643</f>
        <v>330697.52923085424</v>
      </c>
      <c r="M108" s="464">
        <f>Application!AO644</f>
        <v>3579851.2643369911</v>
      </c>
      <c r="N108" s="464">
        <f>Application!AO645</f>
        <v>0</v>
      </c>
      <c r="O108" s="464">
        <f>Application!AO646</f>
        <v>0</v>
      </c>
      <c r="P108" s="464">
        <f>Application!AO647</f>
        <v>0</v>
      </c>
      <c r="Q108" s="464">
        <f>Application!AO648</f>
        <v>0</v>
      </c>
      <c r="R108" s="228"/>
      <c r="S108" s="228"/>
      <c r="T108" s="228"/>
      <c r="U108" s="299"/>
    </row>
    <row r="109" spans="1:21" ht="10.15" customHeight="1">
      <c r="A109" s="227"/>
      <c r="B109" s="227"/>
      <c r="C109" s="227"/>
      <c r="D109" s="227"/>
    </row>
    <row r="110" spans="1:21">
      <c r="A110" s="232" t="s">
        <v>1038</v>
      </c>
      <c r="B110" s="227"/>
      <c r="C110" s="227"/>
      <c r="D110" s="227"/>
    </row>
    <row r="111" spans="1:21">
      <c r="A111" s="226" t="s">
        <v>1039</v>
      </c>
      <c r="B111" s="227"/>
      <c r="C111" s="227"/>
      <c r="D111" s="227"/>
    </row>
    <row r="112" spans="1:21" ht="12" customHeight="1">
      <c r="A112" s="485"/>
      <c r="B112" s="227"/>
      <c r="C112" s="227"/>
      <c r="D112" s="227"/>
    </row>
    <row r="113" spans="1:21">
      <c r="A113" s="226" t="s">
        <v>1128</v>
      </c>
      <c r="B113" s="227"/>
      <c r="C113" s="227"/>
      <c r="D113" s="227"/>
    </row>
    <row r="114" spans="1:21">
      <c r="A114" s="226" t="s">
        <v>1129</v>
      </c>
      <c r="B114" s="227"/>
      <c r="C114" s="227"/>
      <c r="D114" s="227"/>
    </row>
    <row r="115" spans="1:21" ht="12" customHeight="1">
      <c r="A115" s="485"/>
      <c r="B115" s="227"/>
      <c r="C115" s="227"/>
      <c r="D115" s="227"/>
    </row>
    <row r="116" spans="1:21">
      <c r="A116" s="537" t="s">
        <v>1136</v>
      </c>
      <c r="B116" s="227"/>
      <c r="C116" s="227"/>
      <c r="D116" s="227"/>
    </row>
    <row r="117" spans="1:21">
      <c r="A117" s="537" t="s">
        <v>1443</v>
      </c>
      <c r="B117" s="227"/>
      <c r="C117" s="227"/>
      <c r="D117" s="227"/>
    </row>
    <row r="118" spans="1:21">
      <c r="A118" s="537" t="s">
        <v>1135</v>
      </c>
      <c r="B118" s="227"/>
      <c r="C118" s="227"/>
      <c r="D118" s="227"/>
    </row>
    <row r="119" spans="1:21">
      <c r="A119" s="537" t="s">
        <v>1137</v>
      </c>
      <c r="B119" s="227"/>
      <c r="C119" s="227"/>
      <c r="D119" s="227"/>
    </row>
    <row r="120" spans="1:21" ht="12" customHeight="1">
      <c r="A120" s="536"/>
      <c r="B120" s="227"/>
      <c r="C120" s="227"/>
      <c r="D120" s="227"/>
    </row>
    <row r="121" spans="1:21" ht="15">
      <c r="A121" s="530" t="s">
        <v>1112</v>
      </c>
      <c r="B121" s="227"/>
      <c r="C121" s="227"/>
      <c r="D121" s="227"/>
    </row>
    <row r="122" spans="1:21">
      <c r="A122" s="515" t="s">
        <v>1096</v>
      </c>
      <c r="B122" s="514"/>
      <c r="C122" s="514"/>
      <c r="D122" s="2575" t="s">
        <v>1097</v>
      </c>
      <c r="E122" s="2575"/>
      <c r="F122" s="2575"/>
      <c r="G122" s="514"/>
      <c r="H122" s="514"/>
      <c r="I122" s="514"/>
      <c r="J122" s="514"/>
      <c r="K122" s="514"/>
      <c r="L122" s="514"/>
      <c r="M122" s="514"/>
      <c r="N122" s="514"/>
      <c r="O122" s="514"/>
      <c r="P122" s="514"/>
      <c r="Q122" s="514"/>
      <c r="R122" s="514"/>
      <c r="S122" s="514"/>
      <c r="T122" s="514"/>
      <c r="U122" s="516"/>
    </row>
    <row r="123" spans="1:21">
      <c r="A123" s="514" t="s">
        <v>1098</v>
      </c>
      <c r="B123" s="523"/>
      <c r="C123" s="514"/>
      <c r="D123" s="2565" t="s">
        <v>1444</v>
      </c>
      <c r="E123" s="2566"/>
      <c r="F123" s="2566"/>
      <c r="G123" s="2566"/>
      <c r="H123" s="2566"/>
      <c r="I123" s="2566"/>
      <c r="J123" s="2566"/>
      <c r="K123" s="2566"/>
      <c r="L123" s="2566"/>
      <c r="M123" s="2566"/>
      <c r="N123" s="2566"/>
      <c r="O123" s="2566"/>
      <c r="P123" s="2566"/>
      <c r="Q123" s="2566"/>
      <c r="R123" s="2566"/>
      <c r="S123" s="2566"/>
      <c r="T123" s="514"/>
      <c r="U123" s="516"/>
    </row>
    <row r="124" spans="1:21" ht="12.75">
      <c r="A124" s="513" t="s">
        <v>1099</v>
      </c>
      <c r="B124" s="523"/>
      <c r="C124" s="513"/>
      <c r="D124" s="2566"/>
      <c r="E124" s="2566"/>
      <c r="F124" s="2566"/>
      <c r="G124" s="2566"/>
      <c r="H124" s="2566"/>
      <c r="I124" s="2566"/>
      <c r="J124" s="2566"/>
      <c r="K124" s="2566"/>
      <c r="L124" s="2566"/>
      <c r="M124" s="2566"/>
      <c r="N124" s="2566"/>
      <c r="O124" s="2566"/>
      <c r="P124" s="2566"/>
      <c r="Q124" s="2566"/>
      <c r="R124" s="2566"/>
      <c r="S124" s="2566"/>
      <c r="T124" s="514"/>
      <c r="U124" s="516"/>
    </row>
    <row r="125" spans="1:21" ht="12.75">
      <c r="A125" s="513" t="s">
        <v>1100</v>
      </c>
      <c r="B125" s="523"/>
      <c r="C125" s="513"/>
      <c r="D125" s="2566"/>
      <c r="E125" s="2566"/>
      <c r="F125" s="2566"/>
      <c r="G125" s="2566"/>
      <c r="H125" s="2566"/>
      <c r="I125" s="2566"/>
      <c r="J125" s="2566"/>
      <c r="K125" s="2566"/>
      <c r="L125" s="2566"/>
      <c r="M125" s="2566"/>
      <c r="N125" s="2566"/>
      <c r="O125" s="2566"/>
      <c r="P125" s="2566"/>
      <c r="Q125" s="2566"/>
      <c r="R125" s="2566"/>
      <c r="S125" s="2566"/>
      <c r="T125" s="514"/>
      <c r="U125" s="516"/>
    </row>
    <row r="126" spans="1:21" ht="12.75">
      <c r="A126" s="513" t="s">
        <v>1101</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1102</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1103</v>
      </c>
      <c r="B128" s="523"/>
      <c r="C128" s="513"/>
      <c r="D128" s="2573"/>
      <c r="E128" s="2573"/>
      <c r="F128" s="2573"/>
      <c r="G128" s="2573"/>
      <c r="H128" s="2573"/>
      <c r="I128" s="513"/>
      <c r="J128" s="2564"/>
      <c r="K128" s="2564"/>
      <c r="L128" s="513"/>
      <c r="M128" s="513"/>
      <c r="N128" s="513"/>
      <c r="O128" s="513"/>
      <c r="P128" s="513"/>
      <c r="Q128" s="513"/>
      <c r="R128" s="513"/>
      <c r="S128" s="513"/>
      <c r="T128" s="514"/>
      <c r="U128" s="516"/>
    </row>
    <row r="129" spans="1:21" ht="12.75">
      <c r="A129" s="513" t="s">
        <v>310</v>
      </c>
      <c r="B129" s="523"/>
      <c r="C129" s="513"/>
      <c r="D129" s="2574" t="s">
        <v>1104</v>
      </c>
      <c r="E129" s="2574"/>
      <c r="F129" s="2574"/>
      <c r="G129" s="2574"/>
      <c r="H129" s="2574"/>
      <c r="I129" s="513"/>
      <c r="J129" s="513" t="s">
        <v>1105</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15">
      <c r="A131" s="526" t="s">
        <v>1106</v>
      </c>
      <c r="B131" s="524">
        <f>SUM(B123:B129)</f>
        <v>0</v>
      </c>
      <c r="C131" s="513"/>
      <c r="D131" s="2056"/>
      <c r="E131" s="2056"/>
      <c r="F131" s="2056"/>
      <c r="G131" s="2056"/>
      <c r="H131" s="2056"/>
      <c r="I131" s="513"/>
      <c r="J131" s="2056"/>
      <c r="K131" s="2056"/>
      <c r="L131" s="2056"/>
      <c r="M131" s="2056"/>
      <c r="N131" s="513"/>
      <c r="O131" s="513"/>
      <c r="P131" s="513"/>
      <c r="Q131" s="513"/>
      <c r="R131" s="513"/>
      <c r="S131" s="513"/>
      <c r="T131" s="514"/>
      <c r="U131" s="516"/>
    </row>
    <row r="132" spans="1:21" ht="12" customHeight="1">
      <c r="A132" s="527"/>
      <c r="B132" s="513"/>
      <c r="C132" s="513"/>
      <c r="D132" s="2567" t="s">
        <v>1107</v>
      </c>
      <c r="E132" s="2567"/>
      <c r="F132" s="2567"/>
      <c r="G132" s="2567"/>
      <c r="H132" s="2567"/>
      <c r="I132" s="513"/>
      <c r="J132" s="2567" t="s">
        <v>1108</v>
      </c>
      <c r="K132" s="2567"/>
      <c r="L132" s="2567"/>
      <c r="M132" s="256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1109</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15">
      <c r="A135" s="485" t="s">
        <v>1110</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68"/>
      <c r="B138" s="2569"/>
      <c r="C138" s="2569"/>
      <c r="D138" s="518"/>
      <c r="E138" s="2564"/>
      <c r="F138" s="2564"/>
      <c r="G138" s="513"/>
      <c r="H138" s="513"/>
      <c r="I138" s="513"/>
      <c r="J138" s="513"/>
      <c r="K138" s="513"/>
      <c r="L138" s="513"/>
      <c r="M138" s="513"/>
      <c r="N138" s="513"/>
      <c r="O138" s="513"/>
      <c r="P138" s="513"/>
      <c r="Q138" s="513"/>
      <c r="R138" s="513"/>
      <c r="S138" s="513"/>
      <c r="T138" s="520"/>
      <c r="U138" s="521"/>
    </row>
    <row r="139" spans="1:21" ht="13.15">
      <c r="A139" s="2562" t="s">
        <v>1111</v>
      </c>
      <c r="B139" s="2563"/>
      <c r="C139" s="2563"/>
      <c r="D139" s="518"/>
      <c r="E139" s="513" t="s">
        <v>1105</v>
      </c>
      <c r="F139" s="513"/>
      <c r="G139" s="513"/>
      <c r="H139" s="513"/>
      <c r="I139" s="513"/>
      <c r="J139" s="513"/>
      <c r="K139" s="513"/>
      <c r="L139" s="513"/>
      <c r="M139" s="513"/>
      <c r="N139" s="513"/>
      <c r="O139" s="513"/>
      <c r="P139" s="513"/>
      <c r="Q139" s="513"/>
      <c r="R139" s="513"/>
      <c r="S139" s="513"/>
      <c r="T139" s="520"/>
      <c r="U139" s="521"/>
    </row>
    <row r="140" spans="1:21" ht="13.1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9" priority="246" stopIfTrue="1">
      <formula>T9&gt;C9</formula>
    </cfRule>
  </conditionalFormatting>
  <conditionalFormatting sqref="S10">
    <cfRule type="expression" dxfId="128" priority="245" stopIfTrue="1">
      <formula>(S10+T10)&gt;C10</formula>
    </cfRule>
  </conditionalFormatting>
  <conditionalFormatting sqref="R8">
    <cfRule type="cellIs" dxfId="127" priority="234" stopIfTrue="1" operator="notEqual">
      <formula>$B8</formula>
    </cfRule>
    <cfRule type="cellIs" priority="237" stopIfTrue="1" operator="notEqual">
      <formula>$B8</formula>
    </cfRule>
  </conditionalFormatting>
  <conditionalFormatting sqref="R4:R7 R56:R61 R45:R53 R83:R95 R99:R103">
    <cfRule type="cellIs" dxfId="126" priority="236" stopIfTrue="1" operator="notEqual">
      <formula>$B4</formula>
    </cfRule>
  </conditionalFormatting>
  <conditionalFormatting sqref="R9:R10">
    <cfRule type="cellIs" dxfId="125" priority="235" stopIfTrue="1" operator="notEqual">
      <formula>$B9</formula>
    </cfRule>
  </conditionalFormatting>
  <conditionalFormatting sqref="R11:R12">
    <cfRule type="cellIs" dxfId="124" priority="232" stopIfTrue="1" operator="notEqual">
      <formula>$B11</formula>
    </cfRule>
    <cfRule type="cellIs" priority="233" stopIfTrue="1" operator="notEqual">
      <formula>$B11</formula>
    </cfRule>
  </conditionalFormatting>
  <conditionalFormatting sqref="R13:R15">
    <cfRule type="cellIs" dxfId="123" priority="231" stopIfTrue="1" operator="notEqual">
      <formula>$B13</formula>
    </cfRule>
  </conditionalFormatting>
  <conditionalFormatting sqref="R26">
    <cfRule type="cellIs" dxfId="122" priority="229" stopIfTrue="1" operator="notEqual">
      <formula>$B26</formula>
    </cfRule>
    <cfRule type="cellIs" priority="230" stopIfTrue="1" operator="notEqual">
      <formula>$B26</formula>
    </cfRule>
  </conditionalFormatting>
  <conditionalFormatting sqref="R17:R25">
    <cfRule type="cellIs" dxfId="121" priority="228" stopIfTrue="1" operator="notEqual">
      <formula>$B17</formula>
    </cfRule>
  </conditionalFormatting>
  <conditionalFormatting sqref="R27">
    <cfRule type="cellIs" dxfId="120" priority="227" stopIfTrue="1" operator="notEqual">
      <formula>$B27</formula>
    </cfRule>
  </conditionalFormatting>
  <conditionalFormatting sqref="R38">
    <cfRule type="cellIs" dxfId="119" priority="225" stopIfTrue="1" operator="notEqual">
      <formula>$B38</formula>
    </cfRule>
    <cfRule type="cellIs" priority="226" stopIfTrue="1" operator="notEqual">
      <formula>$B38</formula>
    </cfRule>
  </conditionalFormatting>
  <conditionalFormatting sqref="R29:R37">
    <cfRule type="cellIs" dxfId="118" priority="224" stopIfTrue="1" operator="notEqual">
      <formula>$B29</formula>
    </cfRule>
  </conditionalFormatting>
  <conditionalFormatting sqref="R42">
    <cfRule type="cellIs" dxfId="117" priority="222" stopIfTrue="1" operator="notEqual">
      <formula>$B42</formula>
    </cfRule>
    <cfRule type="cellIs" priority="223" stopIfTrue="1" operator="notEqual">
      <formula>$B42</formula>
    </cfRule>
  </conditionalFormatting>
  <conditionalFormatting sqref="R40:R41">
    <cfRule type="cellIs" dxfId="116" priority="221" stopIfTrue="1" operator="notEqual">
      <formula>$B40</formula>
    </cfRule>
  </conditionalFormatting>
  <conditionalFormatting sqref="R43">
    <cfRule type="cellIs" dxfId="115" priority="220" stopIfTrue="1" operator="notEqual">
      <formula>$B43</formula>
    </cfRule>
  </conditionalFormatting>
  <conditionalFormatting sqref="R54">
    <cfRule type="cellIs" dxfId="114" priority="218" stopIfTrue="1" operator="notEqual">
      <formula>$B54</formula>
    </cfRule>
    <cfRule type="cellIs" priority="219" stopIfTrue="1" operator="notEqual">
      <formula>$B54</formula>
    </cfRule>
  </conditionalFormatting>
  <conditionalFormatting sqref="R62:R63">
    <cfRule type="cellIs" dxfId="113" priority="215" stopIfTrue="1" operator="notEqual">
      <formula>$B62</formula>
    </cfRule>
    <cfRule type="cellIs" priority="216" stopIfTrue="1" operator="notEqual">
      <formula>$B62</formula>
    </cfRule>
  </conditionalFormatting>
  <conditionalFormatting sqref="R70">
    <cfRule type="cellIs" dxfId="112" priority="212" stopIfTrue="1" operator="notEqual">
      <formula>$B70</formula>
    </cfRule>
    <cfRule type="cellIs" priority="213" stopIfTrue="1" operator="notEqual">
      <formula>$B70</formula>
    </cfRule>
  </conditionalFormatting>
  <conditionalFormatting sqref="R65:R69">
    <cfRule type="cellIs" dxfId="111" priority="211" stopIfTrue="1" operator="notEqual">
      <formula>$B65</formula>
    </cfRule>
  </conditionalFormatting>
  <conditionalFormatting sqref="R77">
    <cfRule type="cellIs" dxfId="110" priority="209" stopIfTrue="1" operator="notEqual">
      <formula>$B77</formula>
    </cfRule>
    <cfRule type="cellIs" priority="210" stopIfTrue="1" operator="notEqual">
      <formula>$B77</formula>
    </cfRule>
  </conditionalFormatting>
  <conditionalFormatting sqref="R96">
    <cfRule type="cellIs" dxfId="109" priority="207" stopIfTrue="1" operator="notEqual">
      <formula>$B96</formula>
    </cfRule>
    <cfRule type="cellIs" priority="208" stopIfTrue="1" operator="notEqual">
      <formula>$B96</formula>
    </cfRule>
  </conditionalFormatting>
  <conditionalFormatting sqref="R72:R76">
    <cfRule type="cellIs" dxfId="108" priority="206" stopIfTrue="1" operator="notEqual">
      <formula>$B72</formula>
    </cfRule>
  </conditionalFormatting>
  <conditionalFormatting sqref="R79:R80">
    <cfRule type="cellIs" dxfId="107" priority="205" stopIfTrue="1" operator="notEqual">
      <formula>$B79</formula>
    </cfRule>
  </conditionalFormatting>
  <conditionalFormatting sqref="R104:R105">
    <cfRule type="cellIs" dxfId="106" priority="202" stopIfTrue="1" operator="notEqual">
      <formula>$B104</formula>
    </cfRule>
    <cfRule type="cellIs" priority="203" stopIfTrue="1" operator="notEqual">
      <formula>$B104</formula>
    </cfRule>
  </conditionalFormatting>
  <conditionalFormatting sqref="E105:Q105">
    <cfRule type="cellIs" dxfId="105" priority="200" stopIfTrue="1" operator="notEqual">
      <formula>E$108</formula>
    </cfRule>
  </conditionalFormatting>
  <conditionalFormatting sqref="S13">
    <cfRule type="expression" dxfId="104" priority="197" stopIfTrue="1">
      <formula>(S13+T13)&gt;C13</formula>
    </cfRule>
  </conditionalFormatting>
  <conditionalFormatting sqref="S14">
    <cfRule type="expression" dxfId="103" priority="194" stopIfTrue="1">
      <formula>(S14+T14)&gt;C14</formula>
    </cfRule>
  </conditionalFormatting>
  <conditionalFormatting sqref="S17">
    <cfRule type="expression" dxfId="102" priority="193" stopIfTrue="1">
      <formula>(S17+T17)&gt;C17</formula>
    </cfRule>
  </conditionalFormatting>
  <conditionalFormatting sqref="S18">
    <cfRule type="expression" dxfId="101" priority="185" stopIfTrue="1">
      <formula>(S18+T18)&gt;C18</formula>
    </cfRule>
  </conditionalFormatting>
  <conditionalFormatting sqref="S19">
    <cfRule type="expression" dxfId="100" priority="183" stopIfTrue="1">
      <formula>(S19+T19)&gt;C19</formula>
    </cfRule>
  </conditionalFormatting>
  <conditionalFormatting sqref="S20">
    <cfRule type="expression" dxfId="99" priority="182" stopIfTrue="1">
      <formula>(S20+T20)&gt;C20</formula>
    </cfRule>
  </conditionalFormatting>
  <conditionalFormatting sqref="S21">
    <cfRule type="expression" dxfId="98" priority="181" stopIfTrue="1">
      <formula>(S21+T21)&gt;C21</formula>
    </cfRule>
  </conditionalFormatting>
  <conditionalFormatting sqref="S22">
    <cfRule type="expression" dxfId="97" priority="180" stopIfTrue="1">
      <formula>(S22+T22)&gt;C22</formula>
    </cfRule>
  </conditionalFormatting>
  <conditionalFormatting sqref="S23:S24">
    <cfRule type="expression" dxfId="96" priority="179" stopIfTrue="1">
      <formula>(S23+T23)&gt;C23</formula>
    </cfRule>
  </conditionalFormatting>
  <conditionalFormatting sqref="S25">
    <cfRule type="expression" dxfId="95" priority="178" stopIfTrue="1">
      <formula>(S25+T25)&gt;C25</formula>
    </cfRule>
  </conditionalFormatting>
  <conditionalFormatting sqref="S27">
    <cfRule type="expression" dxfId="94" priority="171" stopIfTrue="1">
      <formula>(S27+T27)&gt;C27</formula>
    </cfRule>
  </conditionalFormatting>
  <conditionalFormatting sqref="S29:S37">
    <cfRule type="expression" dxfId="93" priority="169" stopIfTrue="1">
      <formula>(S29+T29)&gt;C29</formula>
    </cfRule>
  </conditionalFormatting>
  <conditionalFormatting sqref="S40:S41">
    <cfRule type="expression" dxfId="92" priority="153" stopIfTrue="1">
      <formula>(S40+T40)&gt;C40</formula>
    </cfRule>
  </conditionalFormatting>
  <conditionalFormatting sqref="S43">
    <cfRule type="expression" dxfId="91" priority="149" stopIfTrue="1">
      <formula>(S43+T43)&gt;C43</formula>
    </cfRule>
  </conditionalFormatting>
  <conditionalFormatting sqref="S45">
    <cfRule type="expression" dxfId="90" priority="147" stopIfTrue="1">
      <formula>(S45+T45)&gt;C45</formula>
    </cfRule>
  </conditionalFormatting>
  <conditionalFormatting sqref="S46">
    <cfRule type="expression" dxfId="89" priority="142" stopIfTrue="1">
      <formula>(S46+T46)&gt;C46</formula>
    </cfRule>
  </conditionalFormatting>
  <conditionalFormatting sqref="S47">
    <cfRule type="expression" dxfId="88" priority="141" stopIfTrue="1">
      <formula>(S47+T47)&gt;C47</formula>
    </cfRule>
  </conditionalFormatting>
  <conditionalFormatting sqref="S48">
    <cfRule type="expression" dxfId="87" priority="140" stopIfTrue="1">
      <formula>(S48+T48)&gt;C48</formula>
    </cfRule>
  </conditionalFormatting>
  <conditionalFormatting sqref="S49">
    <cfRule type="expression" dxfId="86" priority="139" stopIfTrue="1">
      <formula>(S49+T49)&gt;C49</formula>
    </cfRule>
  </conditionalFormatting>
  <conditionalFormatting sqref="S50">
    <cfRule type="expression" dxfId="85" priority="138" stopIfTrue="1">
      <formula>(S50+T50)&gt;C50</formula>
    </cfRule>
  </conditionalFormatting>
  <conditionalFormatting sqref="S51:S52">
    <cfRule type="expression" dxfId="84" priority="137" stopIfTrue="1">
      <formula>(S51+T51)&gt;C51</formula>
    </cfRule>
  </conditionalFormatting>
  <conditionalFormatting sqref="S53">
    <cfRule type="expression" dxfId="83" priority="134" stopIfTrue="1">
      <formula>(S53+T53)&gt;C53</formula>
    </cfRule>
  </conditionalFormatting>
  <conditionalFormatting sqref="S65:S68">
    <cfRule type="expression" dxfId="82" priority="124" stopIfTrue="1">
      <formula>(S65+T65)&gt;C65</formula>
    </cfRule>
  </conditionalFormatting>
  <conditionalFormatting sqref="S69">
    <cfRule type="expression" dxfId="81" priority="123" stopIfTrue="1">
      <formula>(S69+T69)&gt;C69</formula>
    </cfRule>
  </conditionalFormatting>
  <conditionalFormatting sqref="S79:S80">
    <cfRule type="expression" dxfId="80" priority="120" stopIfTrue="1">
      <formula>(S79+T79)&gt;C79</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107" sqref="F107"/>
    </sheetView>
  </sheetViews>
  <sheetFormatPr defaultColWidth="0" defaultRowHeight="11.65" zeroHeight="1"/>
  <cols>
    <col min="1" max="1" width="32.73046875" style="610" customWidth="1"/>
    <col min="2" max="3" width="12.1328125" style="603" customWidth="1"/>
    <col min="4" max="6" width="12.86328125" style="603" customWidth="1"/>
    <col min="7" max="9" width="12.1328125" style="603" customWidth="1"/>
    <col min="10" max="10" width="12.1328125" style="604" customWidth="1"/>
    <col min="11" max="11" width="8.86328125" style="605" hidden="1" customWidth="1"/>
    <col min="12" max="21" width="8.86328125" style="603" hidden="1" customWidth="1"/>
    <col min="22" max="23" width="0" style="603" hidden="1"/>
    <col min="24" max="256" width="8.86328125" style="603" hidden="1"/>
    <col min="257" max="257" width="32.73046875" style="603" hidden="1" customWidth="1"/>
    <col min="258" max="259" width="12.1328125" style="603" hidden="1" customWidth="1"/>
    <col min="260" max="260" width="12.86328125" style="603" hidden="1" customWidth="1"/>
    <col min="261" max="266" width="12.1328125" style="603" hidden="1" customWidth="1"/>
    <col min="267" max="277" width="8.86328125" style="603" hidden="1" customWidth="1"/>
    <col min="278" max="512" width="8.86328125" style="603" hidden="1"/>
    <col min="513" max="513" width="32.73046875" style="603" hidden="1" customWidth="1"/>
    <col min="514" max="515" width="12.1328125" style="603" hidden="1" customWidth="1"/>
    <col min="516" max="516" width="12.86328125" style="603" hidden="1" customWidth="1"/>
    <col min="517" max="522" width="12.1328125" style="603" hidden="1" customWidth="1"/>
    <col min="523" max="533" width="8.86328125" style="603" hidden="1" customWidth="1"/>
    <col min="534" max="768" width="8.86328125" style="603" hidden="1"/>
    <col min="769" max="769" width="32.73046875" style="603" hidden="1" customWidth="1"/>
    <col min="770" max="771" width="12.1328125" style="603" hidden="1" customWidth="1"/>
    <col min="772" max="772" width="12.86328125" style="603" hidden="1" customWidth="1"/>
    <col min="773" max="778" width="12.1328125" style="603" hidden="1" customWidth="1"/>
    <col min="779" max="789" width="8.86328125" style="603" hidden="1" customWidth="1"/>
    <col min="790" max="1024" width="8.86328125" style="603" hidden="1"/>
    <col min="1025" max="1025" width="32.73046875" style="603" hidden="1" customWidth="1"/>
    <col min="1026" max="1027" width="12.1328125" style="603" hidden="1" customWidth="1"/>
    <col min="1028" max="1028" width="12.86328125" style="603" hidden="1" customWidth="1"/>
    <col min="1029" max="1034" width="12.1328125" style="603" hidden="1" customWidth="1"/>
    <col min="1035" max="1045" width="8.86328125" style="603" hidden="1" customWidth="1"/>
    <col min="1046" max="1280" width="8.86328125" style="603" hidden="1"/>
    <col min="1281" max="1281" width="32.73046875" style="603" hidden="1" customWidth="1"/>
    <col min="1282" max="1283" width="12.1328125" style="603" hidden="1" customWidth="1"/>
    <col min="1284" max="1284" width="12.86328125" style="603" hidden="1" customWidth="1"/>
    <col min="1285" max="1290" width="12.1328125" style="603" hidden="1" customWidth="1"/>
    <col min="1291" max="1301" width="8.86328125" style="603" hidden="1" customWidth="1"/>
    <col min="1302" max="1536" width="8.86328125" style="603" hidden="1"/>
    <col min="1537" max="1537" width="32.73046875" style="603" hidden="1" customWidth="1"/>
    <col min="1538" max="1539" width="12.1328125" style="603" hidden="1" customWidth="1"/>
    <col min="1540" max="1540" width="12.86328125" style="603" hidden="1" customWidth="1"/>
    <col min="1541" max="1546" width="12.1328125" style="603" hidden="1" customWidth="1"/>
    <col min="1547" max="1557" width="8.86328125" style="603" hidden="1" customWidth="1"/>
    <col min="1558" max="1792" width="8.86328125" style="603" hidden="1"/>
    <col min="1793" max="1793" width="32.73046875" style="603" hidden="1" customWidth="1"/>
    <col min="1794" max="1795" width="12.1328125" style="603" hidden="1" customWidth="1"/>
    <col min="1796" max="1796" width="12.86328125" style="603" hidden="1" customWidth="1"/>
    <col min="1797" max="1802" width="12.1328125" style="603" hidden="1" customWidth="1"/>
    <col min="1803" max="1813" width="8.86328125" style="603" hidden="1" customWidth="1"/>
    <col min="1814" max="2048" width="8.86328125" style="603" hidden="1"/>
    <col min="2049" max="2049" width="32.73046875" style="603" hidden="1" customWidth="1"/>
    <col min="2050" max="2051" width="12.1328125" style="603" hidden="1" customWidth="1"/>
    <col min="2052" max="2052" width="12.86328125" style="603" hidden="1" customWidth="1"/>
    <col min="2053" max="2058" width="12.1328125" style="603" hidden="1" customWidth="1"/>
    <col min="2059" max="2069" width="8.86328125" style="603" hidden="1" customWidth="1"/>
    <col min="2070" max="2304" width="8.86328125" style="603" hidden="1"/>
    <col min="2305" max="2305" width="32.73046875" style="603" hidden="1" customWidth="1"/>
    <col min="2306" max="2307" width="12.1328125" style="603" hidden="1" customWidth="1"/>
    <col min="2308" max="2308" width="12.86328125" style="603" hidden="1" customWidth="1"/>
    <col min="2309" max="2314" width="12.1328125" style="603" hidden="1" customWidth="1"/>
    <col min="2315" max="2325" width="8.86328125" style="603" hidden="1" customWidth="1"/>
    <col min="2326" max="2560" width="8.86328125" style="603" hidden="1"/>
    <col min="2561" max="2561" width="32.73046875" style="603" hidden="1" customWidth="1"/>
    <col min="2562" max="2563" width="12.1328125" style="603" hidden="1" customWidth="1"/>
    <col min="2564" max="2564" width="12.86328125" style="603" hidden="1" customWidth="1"/>
    <col min="2565" max="2570" width="12.1328125" style="603" hidden="1" customWidth="1"/>
    <col min="2571" max="2581" width="8.86328125" style="603" hidden="1" customWidth="1"/>
    <col min="2582" max="2816" width="8.86328125" style="603" hidden="1"/>
    <col min="2817" max="2817" width="32.73046875" style="603" hidden="1" customWidth="1"/>
    <col min="2818" max="2819" width="12.1328125" style="603" hidden="1" customWidth="1"/>
    <col min="2820" max="2820" width="12.86328125" style="603" hidden="1" customWidth="1"/>
    <col min="2821" max="2826" width="12.1328125" style="603" hidden="1" customWidth="1"/>
    <col min="2827" max="2837" width="8.86328125" style="603" hidden="1" customWidth="1"/>
    <col min="2838" max="3072" width="8.86328125" style="603" hidden="1"/>
    <col min="3073" max="3073" width="32.73046875" style="603" hidden="1" customWidth="1"/>
    <col min="3074" max="3075" width="12.1328125" style="603" hidden="1" customWidth="1"/>
    <col min="3076" max="3076" width="12.86328125" style="603" hidden="1" customWidth="1"/>
    <col min="3077" max="3082" width="12.1328125" style="603" hidden="1" customWidth="1"/>
    <col min="3083" max="3093" width="8.86328125" style="603" hidden="1" customWidth="1"/>
    <col min="3094" max="3328" width="8.86328125" style="603" hidden="1"/>
    <col min="3329" max="3329" width="32.73046875" style="603" hidden="1" customWidth="1"/>
    <col min="3330" max="3331" width="12.1328125" style="603" hidden="1" customWidth="1"/>
    <col min="3332" max="3332" width="12.86328125" style="603" hidden="1" customWidth="1"/>
    <col min="3333" max="3338" width="12.1328125" style="603" hidden="1" customWidth="1"/>
    <col min="3339" max="3349" width="8.86328125" style="603" hidden="1" customWidth="1"/>
    <col min="3350" max="3584" width="8.86328125" style="603" hidden="1"/>
    <col min="3585" max="3585" width="32.73046875" style="603" hidden="1" customWidth="1"/>
    <col min="3586" max="3587" width="12.1328125" style="603" hidden="1" customWidth="1"/>
    <col min="3588" max="3588" width="12.86328125" style="603" hidden="1" customWidth="1"/>
    <col min="3589" max="3594" width="12.1328125" style="603" hidden="1" customWidth="1"/>
    <col min="3595" max="3605" width="8.86328125" style="603" hidden="1" customWidth="1"/>
    <col min="3606" max="3840" width="8.86328125" style="603" hidden="1"/>
    <col min="3841" max="3841" width="32.73046875" style="603" hidden="1" customWidth="1"/>
    <col min="3842" max="3843" width="12.1328125" style="603" hidden="1" customWidth="1"/>
    <col min="3844" max="3844" width="12.86328125" style="603" hidden="1" customWidth="1"/>
    <col min="3845" max="3850" width="12.1328125" style="603" hidden="1" customWidth="1"/>
    <col min="3851" max="3861" width="8.86328125" style="603" hidden="1" customWidth="1"/>
    <col min="3862" max="4096" width="8.86328125" style="603" hidden="1"/>
    <col min="4097" max="4097" width="32.73046875" style="603" hidden="1" customWidth="1"/>
    <col min="4098" max="4099" width="12.1328125" style="603" hidden="1" customWidth="1"/>
    <col min="4100" max="4100" width="12.86328125" style="603" hidden="1" customWidth="1"/>
    <col min="4101" max="4106" width="12.1328125" style="603" hidden="1" customWidth="1"/>
    <col min="4107" max="4117" width="8.86328125" style="603" hidden="1" customWidth="1"/>
    <col min="4118" max="4352" width="8.86328125" style="603" hidden="1"/>
    <col min="4353" max="4353" width="32.73046875" style="603" hidden="1" customWidth="1"/>
    <col min="4354" max="4355" width="12.1328125" style="603" hidden="1" customWidth="1"/>
    <col min="4356" max="4356" width="12.86328125" style="603" hidden="1" customWidth="1"/>
    <col min="4357" max="4362" width="12.1328125" style="603" hidden="1" customWidth="1"/>
    <col min="4363" max="4373" width="8.86328125" style="603" hidden="1" customWidth="1"/>
    <col min="4374" max="4608" width="8.86328125" style="603" hidden="1"/>
    <col min="4609" max="4609" width="32.73046875" style="603" hidden="1" customWidth="1"/>
    <col min="4610" max="4611" width="12.1328125" style="603" hidden="1" customWidth="1"/>
    <col min="4612" max="4612" width="12.86328125" style="603" hidden="1" customWidth="1"/>
    <col min="4613" max="4618" width="12.1328125" style="603" hidden="1" customWidth="1"/>
    <col min="4619" max="4629" width="8.86328125" style="603" hidden="1" customWidth="1"/>
    <col min="4630" max="4864" width="8.86328125" style="603" hidden="1"/>
    <col min="4865" max="4865" width="32.73046875" style="603" hidden="1" customWidth="1"/>
    <col min="4866" max="4867" width="12.1328125" style="603" hidden="1" customWidth="1"/>
    <col min="4868" max="4868" width="12.86328125" style="603" hidden="1" customWidth="1"/>
    <col min="4869" max="4874" width="12.1328125" style="603" hidden="1" customWidth="1"/>
    <col min="4875" max="4885" width="8.86328125" style="603" hidden="1" customWidth="1"/>
    <col min="4886" max="5120" width="8.86328125" style="603" hidden="1"/>
    <col min="5121" max="5121" width="32.73046875" style="603" hidden="1" customWidth="1"/>
    <col min="5122" max="5123" width="12.1328125" style="603" hidden="1" customWidth="1"/>
    <col min="5124" max="5124" width="12.86328125" style="603" hidden="1" customWidth="1"/>
    <col min="5125" max="5130" width="12.1328125" style="603" hidden="1" customWidth="1"/>
    <col min="5131" max="5141" width="8.86328125" style="603" hidden="1" customWidth="1"/>
    <col min="5142" max="5376" width="8.86328125" style="603" hidden="1"/>
    <col min="5377" max="5377" width="32.73046875" style="603" hidden="1" customWidth="1"/>
    <col min="5378" max="5379" width="12.1328125" style="603" hidden="1" customWidth="1"/>
    <col min="5380" max="5380" width="12.86328125" style="603" hidden="1" customWidth="1"/>
    <col min="5381" max="5386" width="12.1328125" style="603" hidden="1" customWidth="1"/>
    <col min="5387" max="5397" width="8.86328125" style="603" hidden="1" customWidth="1"/>
    <col min="5398" max="5632" width="8.86328125" style="603" hidden="1"/>
    <col min="5633" max="5633" width="32.73046875" style="603" hidden="1" customWidth="1"/>
    <col min="5634" max="5635" width="12.1328125" style="603" hidden="1" customWidth="1"/>
    <col min="5636" max="5636" width="12.86328125" style="603" hidden="1" customWidth="1"/>
    <col min="5637" max="5642" width="12.1328125" style="603" hidden="1" customWidth="1"/>
    <col min="5643" max="5653" width="8.86328125" style="603" hidden="1" customWidth="1"/>
    <col min="5654" max="5888" width="8.86328125" style="603" hidden="1"/>
    <col min="5889" max="5889" width="32.73046875" style="603" hidden="1" customWidth="1"/>
    <col min="5890" max="5891" width="12.1328125" style="603" hidden="1" customWidth="1"/>
    <col min="5892" max="5892" width="12.86328125" style="603" hidden="1" customWidth="1"/>
    <col min="5893" max="5898" width="12.1328125" style="603" hidden="1" customWidth="1"/>
    <col min="5899" max="5909" width="8.86328125" style="603" hidden="1" customWidth="1"/>
    <col min="5910" max="6144" width="8.86328125" style="603" hidden="1"/>
    <col min="6145" max="6145" width="32.73046875" style="603" hidden="1" customWidth="1"/>
    <col min="6146" max="6147" width="12.1328125" style="603" hidden="1" customWidth="1"/>
    <col min="6148" max="6148" width="12.86328125" style="603" hidden="1" customWidth="1"/>
    <col min="6149" max="6154" width="12.1328125" style="603" hidden="1" customWidth="1"/>
    <col min="6155" max="6165" width="8.86328125" style="603" hidden="1" customWidth="1"/>
    <col min="6166" max="6400" width="8.86328125" style="603" hidden="1"/>
    <col min="6401" max="6401" width="32.73046875" style="603" hidden="1" customWidth="1"/>
    <col min="6402" max="6403" width="12.1328125" style="603" hidden="1" customWidth="1"/>
    <col min="6404" max="6404" width="12.86328125" style="603" hidden="1" customWidth="1"/>
    <col min="6405" max="6410" width="12.1328125" style="603" hidden="1" customWidth="1"/>
    <col min="6411" max="6421" width="8.86328125" style="603" hidden="1" customWidth="1"/>
    <col min="6422" max="6656" width="8.86328125" style="603" hidden="1"/>
    <col min="6657" max="6657" width="32.73046875" style="603" hidden="1" customWidth="1"/>
    <col min="6658" max="6659" width="12.1328125" style="603" hidden="1" customWidth="1"/>
    <col min="6660" max="6660" width="12.86328125" style="603" hidden="1" customWidth="1"/>
    <col min="6661" max="6666" width="12.1328125" style="603" hidden="1" customWidth="1"/>
    <col min="6667" max="6677" width="8.86328125" style="603" hidden="1" customWidth="1"/>
    <col min="6678" max="6912" width="8.86328125" style="603" hidden="1"/>
    <col min="6913" max="6913" width="32.73046875" style="603" hidden="1" customWidth="1"/>
    <col min="6914" max="6915" width="12.1328125" style="603" hidden="1" customWidth="1"/>
    <col min="6916" max="6916" width="12.86328125" style="603" hidden="1" customWidth="1"/>
    <col min="6917" max="6922" width="12.1328125" style="603" hidden="1" customWidth="1"/>
    <col min="6923" max="6933" width="8.86328125" style="603" hidden="1" customWidth="1"/>
    <col min="6934" max="7168" width="8.86328125" style="603" hidden="1"/>
    <col min="7169" max="7169" width="32.73046875" style="603" hidden="1" customWidth="1"/>
    <col min="7170" max="7171" width="12.1328125" style="603" hidden="1" customWidth="1"/>
    <col min="7172" max="7172" width="12.86328125" style="603" hidden="1" customWidth="1"/>
    <col min="7173" max="7178" width="12.1328125" style="603" hidden="1" customWidth="1"/>
    <col min="7179" max="7189" width="8.86328125" style="603" hidden="1" customWidth="1"/>
    <col min="7190" max="7424" width="8.86328125" style="603" hidden="1"/>
    <col min="7425" max="7425" width="32.73046875" style="603" hidden="1" customWidth="1"/>
    <col min="7426" max="7427" width="12.1328125" style="603" hidden="1" customWidth="1"/>
    <col min="7428" max="7428" width="12.86328125" style="603" hidden="1" customWidth="1"/>
    <col min="7429" max="7434" width="12.1328125" style="603" hidden="1" customWidth="1"/>
    <col min="7435" max="7445" width="8.86328125" style="603" hidden="1" customWidth="1"/>
    <col min="7446" max="7680" width="8.86328125" style="603" hidden="1"/>
    <col min="7681" max="7681" width="32.73046875" style="603" hidden="1" customWidth="1"/>
    <col min="7682" max="7683" width="12.1328125" style="603" hidden="1" customWidth="1"/>
    <col min="7684" max="7684" width="12.86328125" style="603" hidden="1" customWidth="1"/>
    <col min="7685" max="7690" width="12.1328125" style="603" hidden="1" customWidth="1"/>
    <col min="7691" max="7701" width="8.86328125" style="603" hidden="1" customWidth="1"/>
    <col min="7702" max="7936" width="8.86328125" style="603" hidden="1"/>
    <col min="7937" max="7937" width="32.73046875" style="603" hidden="1" customWidth="1"/>
    <col min="7938" max="7939" width="12.1328125" style="603" hidden="1" customWidth="1"/>
    <col min="7940" max="7940" width="12.86328125" style="603" hidden="1" customWidth="1"/>
    <col min="7941" max="7946" width="12.1328125" style="603" hidden="1" customWidth="1"/>
    <col min="7947" max="7957" width="8.86328125" style="603" hidden="1" customWidth="1"/>
    <col min="7958" max="8192" width="8.86328125" style="603" hidden="1"/>
    <col min="8193" max="8193" width="32.73046875" style="603" hidden="1" customWidth="1"/>
    <col min="8194" max="8195" width="12.1328125" style="603" hidden="1" customWidth="1"/>
    <col min="8196" max="8196" width="12.86328125" style="603" hidden="1" customWidth="1"/>
    <col min="8197" max="8202" width="12.1328125" style="603" hidden="1" customWidth="1"/>
    <col min="8203" max="8213" width="8.86328125" style="603" hidden="1" customWidth="1"/>
    <col min="8214" max="8448" width="8.86328125" style="603" hidden="1"/>
    <col min="8449" max="8449" width="32.73046875" style="603" hidden="1" customWidth="1"/>
    <col min="8450" max="8451" width="12.1328125" style="603" hidden="1" customWidth="1"/>
    <col min="8452" max="8452" width="12.86328125" style="603" hidden="1" customWidth="1"/>
    <col min="8453" max="8458" width="12.1328125" style="603" hidden="1" customWidth="1"/>
    <col min="8459" max="8469" width="8.86328125" style="603" hidden="1" customWidth="1"/>
    <col min="8470" max="8704" width="8.86328125" style="603" hidden="1"/>
    <col min="8705" max="8705" width="32.73046875" style="603" hidden="1" customWidth="1"/>
    <col min="8706" max="8707" width="12.1328125" style="603" hidden="1" customWidth="1"/>
    <col min="8708" max="8708" width="12.86328125" style="603" hidden="1" customWidth="1"/>
    <col min="8709" max="8714" width="12.1328125" style="603" hidden="1" customWidth="1"/>
    <col min="8715" max="8725" width="8.86328125" style="603" hidden="1" customWidth="1"/>
    <col min="8726" max="8960" width="8.86328125" style="603" hidden="1"/>
    <col min="8961" max="8961" width="32.73046875" style="603" hidden="1" customWidth="1"/>
    <col min="8962" max="8963" width="12.1328125" style="603" hidden="1" customWidth="1"/>
    <col min="8964" max="8964" width="12.86328125" style="603" hidden="1" customWidth="1"/>
    <col min="8965" max="8970" width="12.1328125" style="603" hidden="1" customWidth="1"/>
    <col min="8971" max="8981" width="8.86328125" style="603" hidden="1" customWidth="1"/>
    <col min="8982" max="9216" width="8.86328125" style="603" hidden="1"/>
    <col min="9217" max="9217" width="32.73046875" style="603" hidden="1" customWidth="1"/>
    <col min="9218" max="9219" width="12.1328125" style="603" hidden="1" customWidth="1"/>
    <col min="9220" max="9220" width="12.86328125" style="603" hidden="1" customWidth="1"/>
    <col min="9221" max="9226" width="12.1328125" style="603" hidden="1" customWidth="1"/>
    <col min="9227" max="9237" width="8.86328125" style="603" hidden="1" customWidth="1"/>
    <col min="9238" max="9472" width="8.86328125" style="603" hidden="1"/>
    <col min="9473" max="9473" width="32.73046875" style="603" hidden="1" customWidth="1"/>
    <col min="9474" max="9475" width="12.1328125" style="603" hidden="1" customWidth="1"/>
    <col min="9476" max="9476" width="12.86328125" style="603" hidden="1" customWidth="1"/>
    <col min="9477" max="9482" width="12.1328125" style="603" hidden="1" customWidth="1"/>
    <col min="9483" max="9493" width="8.86328125" style="603" hidden="1" customWidth="1"/>
    <col min="9494" max="9728" width="8.86328125" style="603" hidden="1"/>
    <col min="9729" max="9729" width="32.73046875" style="603" hidden="1" customWidth="1"/>
    <col min="9730" max="9731" width="12.1328125" style="603" hidden="1" customWidth="1"/>
    <col min="9732" max="9732" width="12.86328125" style="603" hidden="1" customWidth="1"/>
    <col min="9733" max="9738" width="12.1328125" style="603" hidden="1" customWidth="1"/>
    <col min="9739" max="9749" width="8.86328125" style="603" hidden="1" customWidth="1"/>
    <col min="9750" max="9984" width="8.86328125" style="603" hidden="1"/>
    <col min="9985" max="9985" width="32.73046875" style="603" hidden="1" customWidth="1"/>
    <col min="9986" max="9987" width="12.1328125" style="603" hidden="1" customWidth="1"/>
    <col min="9988" max="9988" width="12.86328125" style="603" hidden="1" customWidth="1"/>
    <col min="9989" max="9994" width="12.1328125" style="603" hidden="1" customWidth="1"/>
    <col min="9995" max="10005" width="8.86328125" style="603" hidden="1" customWidth="1"/>
    <col min="10006" max="10240" width="8.86328125" style="603" hidden="1"/>
    <col min="10241" max="10241" width="32.73046875" style="603" hidden="1" customWidth="1"/>
    <col min="10242" max="10243" width="12.1328125" style="603" hidden="1" customWidth="1"/>
    <col min="10244" max="10244" width="12.86328125" style="603" hidden="1" customWidth="1"/>
    <col min="10245" max="10250" width="12.1328125" style="603" hidden="1" customWidth="1"/>
    <col min="10251" max="10261" width="8.86328125" style="603" hidden="1" customWidth="1"/>
    <col min="10262" max="10496" width="8.86328125" style="603" hidden="1"/>
    <col min="10497" max="10497" width="32.73046875" style="603" hidden="1" customWidth="1"/>
    <col min="10498" max="10499" width="12.1328125" style="603" hidden="1" customWidth="1"/>
    <col min="10500" max="10500" width="12.86328125" style="603" hidden="1" customWidth="1"/>
    <col min="10501" max="10506" width="12.1328125" style="603" hidden="1" customWidth="1"/>
    <col min="10507" max="10517" width="8.86328125" style="603" hidden="1" customWidth="1"/>
    <col min="10518" max="10752" width="8.86328125" style="603" hidden="1"/>
    <col min="10753" max="10753" width="32.73046875" style="603" hidden="1" customWidth="1"/>
    <col min="10754" max="10755" width="12.1328125" style="603" hidden="1" customWidth="1"/>
    <col min="10756" max="10756" width="12.86328125" style="603" hidden="1" customWidth="1"/>
    <col min="10757" max="10762" width="12.1328125" style="603" hidden="1" customWidth="1"/>
    <col min="10763" max="10773" width="8.86328125" style="603" hidden="1" customWidth="1"/>
    <col min="10774" max="11008" width="8.86328125" style="603" hidden="1"/>
    <col min="11009" max="11009" width="32.73046875" style="603" hidden="1" customWidth="1"/>
    <col min="11010" max="11011" width="12.1328125" style="603" hidden="1" customWidth="1"/>
    <col min="11012" max="11012" width="12.86328125" style="603" hidden="1" customWidth="1"/>
    <col min="11013" max="11018" width="12.1328125" style="603" hidden="1" customWidth="1"/>
    <col min="11019" max="11029" width="8.86328125" style="603" hidden="1" customWidth="1"/>
    <col min="11030" max="11264" width="8.86328125" style="603" hidden="1"/>
    <col min="11265" max="11265" width="32.73046875" style="603" hidden="1" customWidth="1"/>
    <col min="11266" max="11267" width="12.1328125" style="603" hidden="1" customWidth="1"/>
    <col min="11268" max="11268" width="12.86328125" style="603" hidden="1" customWidth="1"/>
    <col min="11269" max="11274" width="12.1328125" style="603" hidden="1" customWidth="1"/>
    <col min="11275" max="11285" width="8.86328125" style="603" hidden="1" customWidth="1"/>
    <col min="11286" max="11520" width="8.86328125" style="603" hidden="1"/>
    <col min="11521" max="11521" width="32.73046875" style="603" hidden="1" customWidth="1"/>
    <col min="11522" max="11523" width="12.1328125" style="603" hidden="1" customWidth="1"/>
    <col min="11524" max="11524" width="12.86328125" style="603" hidden="1" customWidth="1"/>
    <col min="11525" max="11530" width="12.1328125" style="603" hidden="1" customWidth="1"/>
    <col min="11531" max="11541" width="8.86328125" style="603" hidden="1" customWidth="1"/>
    <col min="11542" max="11776" width="8.86328125" style="603" hidden="1"/>
    <col min="11777" max="11777" width="32.73046875" style="603" hidden="1" customWidth="1"/>
    <col min="11778" max="11779" width="12.1328125" style="603" hidden="1" customWidth="1"/>
    <col min="11780" max="11780" width="12.86328125" style="603" hidden="1" customWidth="1"/>
    <col min="11781" max="11786" width="12.1328125" style="603" hidden="1" customWidth="1"/>
    <col min="11787" max="11797" width="8.86328125" style="603" hidden="1" customWidth="1"/>
    <col min="11798" max="12032" width="8.86328125" style="603" hidden="1"/>
    <col min="12033" max="12033" width="32.73046875" style="603" hidden="1" customWidth="1"/>
    <col min="12034" max="12035" width="12.1328125" style="603" hidden="1" customWidth="1"/>
    <col min="12036" max="12036" width="12.86328125" style="603" hidden="1" customWidth="1"/>
    <col min="12037" max="12042" width="12.1328125" style="603" hidden="1" customWidth="1"/>
    <col min="12043" max="12053" width="8.86328125" style="603" hidden="1" customWidth="1"/>
    <col min="12054" max="12288" width="8.86328125" style="603" hidden="1"/>
    <col min="12289" max="12289" width="32.73046875" style="603" hidden="1" customWidth="1"/>
    <col min="12290" max="12291" width="12.1328125" style="603" hidden="1" customWidth="1"/>
    <col min="12292" max="12292" width="12.86328125" style="603" hidden="1" customWidth="1"/>
    <col min="12293" max="12298" width="12.1328125" style="603" hidden="1" customWidth="1"/>
    <col min="12299" max="12309" width="8.86328125" style="603" hidden="1" customWidth="1"/>
    <col min="12310" max="12544" width="8.86328125" style="603" hidden="1"/>
    <col min="12545" max="12545" width="32.73046875" style="603" hidden="1" customWidth="1"/>
    <col min="12546" max="12547" width="12.1328125" style="603" hidden="1" customWidth="1"/>
    <col min="12548" max="12548" width="12.86328125" style="603" hidden="1" customWidth="1"/>
    <col min="12549" max="12554" width="12.1328125" style="603" hidden="1" customWidth="1"/>
    <col min="12555" max="12565" width="8.86328125" style="603" hidden="1" customWidth="1"/>
    <col min="12566" max="12800" width="8.86328125" style="603" hidden="1"/>
    <col min="12801" max="12801" width="32.73046875" style="603" hidden="1" customWidth="1"/>
    <col min="12802" max="12803" width="12.1328125" style="603" hidden="1" customWidth="1"/>
    <col min="12804" max="12804" width="12.86328125" style="603" hidden="1" customWidth="1"/>
    <col min="12805" max="12810" width="12.1328125" style="603" hidden="1" customWidth="1"/>
    <col min="12811" max="12821" width="8.86328125" style="603" hidden="1" customWidth="1"/>
    <col min="12822" max="13056" width="8.86328125" style="603" hidden="1"/>
    <col min="13057" max="13057" width="32.73046875" style="603" hidden="1" customWidth="1"/>
    <col min="13058" max="13059" width="12.1328125" style="603" hidden="1" customWidth="1"/>
    <col min="13060" max="13060" width="12.86328125" style="603" hidden="1" customWidth="1"/>
    <col min="13061" max="13066" width="12.1328125" style="603" hidden="1" customWidth="1"/>
    <col min="13067" max="13077" width="8.86328125" style="603" hidden="1" customWidth="1"/>
    <col min="13078" max="13312" width="8.86328125" style="603" hidden="1"/>
    <col min="13313" max="13313" width="32.73046875" style="603" hidden="1" customWidth="1"/>
    <col min="13314" max="13315" width="12.1328125" style="603" hidden="1" customWidth="1"/>
    <col min="13316" max="13316" width="12.86328125" style="603" hidden="1" customWidth="1"/>
    <col min="13317" max="13322" width="12.1328125" style="603" hidden="1" customWidth="1"/>
    <col min="13323" max="13333" width="8.86328125" style="603" hidden="1" customWidth="1"/>
    <col min="13334" max="13568" width="8.86328125" style="603" hidden="1"/>
    <col min="13569" max="13569" width="32.73046875" style="603" hidden="1" customWidth="1"/>
    <col min="13570" max="13571" width="12.1328125" style="603" hidden="1" customWidth="1"/>
    <col min="13572" max="13572" width="12.86328125" style="603" hidden="1" customWidth="1"/>
    <col min="13573" max="13578" width="12.1328125" style="603" hidden="1" customWidth="1"/>
    <col min="13579" max="13589" width="8.86328125" style="603" hidden="1" customWidth="1"/>
    <col min="13590" max="13824" width="8.86328125" style="603" hidden="1"/>
    <col min="13825" max="13825" width="32.73046875" style="603" hidden="1" customWidth="1"/>
    <col min="13826" max="13827" width="12.1328125" style="603" hidden="1" customWidth="1"/>
    <col min="13828" max="13828" width="12.86328125" style="603" hidden="1" customWidth="1"/>
    <col min="13829" max="13834" width="12.1328125" style="603" hidden="1" customWidth="1"/>
    <col min="13835" max="13845" width="8.86328125" style="603" hidden="1" customWidth="1"/>
    <col min="13846" max="14080" width="8.86328125" style="603" hidden="1"/>
    <col min="14081" max="14081" width="32.73046875" style="603" hidden="1" customWidth="1"/>
    <col min="14082" max="14083" width="12.1328125" style="603" hidden="1" customWidth="1"/>
    <col min="14084" max="14084" width="12.86328125" style="603" hidden="1" customWidth="1"/>
    <col min="14085" max="14090" width="12.1328125" style="603" hidden="1" customWidth="1"/>
    <col min="14091" max="14101" width="8.86328125" style="603" hidden="1" customWidth="1"/>
    <col min="14102" max="14336" width="8.86328125" style="603" hidden="1"/>
    <col min="14337" max="14337" width="32.73046875" style="603" hidden="1" customWidth="1"/>
    <col min="14338" max="14339" width="12.1328125" style="603" hidden="1" customWidth="1"/>
    <col min="14340" max="14340" width="12.86328125" style="603" hidden="1" customWidth="1"/>
    <col min="14341" max="14346" width="12.1328125" style="603" hidden="1" customWidth="1"/>
    <col min="14347" max="14357" width="8.86328125" style="603" hidden="1" customWidth="1"/>
    <col min="14358" max="14592" width="8.86328125" style="603" hidden="1"/>
    <col min="14593" max="14593" width="32.73046875" style="603" hidden="1" customWidth="1"/>
    <col min="14594" max="14595" width="12.1328125" style="603" hidden="1" customWidth="1"/>
    <col min="14596" max="14596" width="12.86328125" style="603" hidden="1" customWidth="1"/>
    <col min="14597" max="14602" width="12.1328125" style="603" hidden="1" customWidth="1"/>
    <col min="14603" max="14613" width="8.86328125" style="603" hidden="1" customWidth="1"/>
    <col min="14614" max="14848" width="8.86328125" style="603" hidden="1"/>
    <col min="14849" max="14849" width="32.73046875" style="603" hidden="1" customWidth="1"/>
    <col min="14850" max="14851" width="12.1328125" style="603" hidden="1" customWidth="1"/>
    <col min="14852" max="14852" width="12.86328125" style="603" hidden="1" customWidth="1"/>
    <col min="14853" max="14858" width="12.1328125" style="603" hidden="1" customWidth="1"/>
    <col min="14859" max="14869" width="8.86328125" style="603" hidden="1" customWidth="1"/>
    <col min="14870" max="15104" width="8.86328125" style="603" hidden="1"/>
    <col min="15105" max="15105" width="32.73046875" style="603" hidden="1" customWidth="1"/>
    <col min="15106" max="15107" width="12.1328125" style="603" hidden="1" customWidth="1"/>
    <col min="15108" max="15108" width="12.86328125" style="603" hidden="1" customWidth="1"/>
    <col min="15109" max="15114" width="12.1328125" style="603" hidden="1" customWidth="1"/>
    <col min="15115" max="15125" width="8.86328125" style="603" hidden="1" customWidth="1"/>
    <col min="15126" max="15360" width="8.86328125" style="603" hidden="1"/>
    <col min="15361" max="15361" width="32.73046875" style="603" hidden="1" customWidth="1"/>
    <col min="15362" max="15363" width="12.1328125" style="603" hidden="1" customWidth="1"/>
    <col min="15364" max="15364" width="12.86328125" style="603" hidden="1" customWidth="1"/>
    <col min="15365" max="15370" width="12.1328125" style="603" hidden="1" customWidth="1"/>
    <col min="15371" max="15381" width="8.86328125" style="603" hidden="1" customWidth="1"/>
    <col min="15382" max="15616" width="8.86328125" style="603" hidden="1"/>
    <col min="15617" max="15617" width="32.73046875" style="603" hidden="1" customWidth="1"/>
    <col min="15618" max="15619" width="12.1328125" style="603" hidden="1" customWidth="1"/>
    <col min="15620" max="15620" width="12.86328125" style="603" hidden="1" customWidth="1"/>
    <col min="15621" max="15626" width="12.1328125" style="603" hidden="1" customWidth="1"/>
    <col min="15627" max="15637" width="8.86328125" style="603" hidden="1" customWidth="1"/>
    <col min="15638" max="15872" width="8.86328125" style="603" hidden="1"/>
    <col min="15873" max="15873" width="32.73046875" style="603" hidden="1" customWidth="1"/>
    <col min="15874" max="15875" width="12.1328125" style="603" hidden="1" customWidth="1"/>
    <col min="15876" max="15876" width="12.86328125" style="603" hidden="1" customWidth="1"/>
    <col min="15877" max="15882" width="12.1328125" style="603" hidden="1" customWidth="1"/>
    <col min="15883" max="15893" width="8.86328125" style="603" hidden="1" customWidth="1"/>
    <col min="15894" max="16128" width="8.86328125" style="603" hidden="1"/>
    <col min="16129" max="16129" width="32.73046875" style="603" hidden="1" customWidth="1"/>
    <col min="16130" max="16131" width="12.1328125" style="603" hidden="1" customWidth="1"/>
    <col min="16132" max="16132" width="12.86328125" style="603" hidden="1" customWidth="1"/>
    <col min="16133" max="16138" width="12.1328125" style="603" hidden="1" customWidth="1"/>
    <col min="16139" max="16149" width="8.86328125" style="603" hidden="1" customWidth="1"/>
    <col min="16150" max="16384" width="8.86328125" style="603" hidden="1"/>
  </cols>
  <sheetData>
    <row r="1" spans="1:11" s="560" customFormat="1" ht="13.15">
      <c r="A1" s="2582" t="s">
        <v>1447</v>
      </c>
      <c r="B1" s="2583"/>
      <c r="C1" s="2583"/>
      <c r="D1" s="2583"/>
      <c r="E1" s="2583"/>
      <c r="F1" s="2583"/>
      <c r="G1" s="2583"/>
      <c r="H1" s="2583"/>
      <c r="I1" s="2583"/>
      <c r="J1" s="2584"/>
      <c r="K1" s="559"/>
    </row>
    <row r="2" spans="1:11" s="615" customFormat="1" ht="69.75">
      <c r="A2" s="611"/>
      <c r="B2" s="612" t="s">
        <v>1141</v>
      </c>
      <c r="C2" s="612" t="s">
        <v>1449</v>
      </c>
      <c r="D2" s="613" t="s">
        <v>1450</v>
      </c>
      <c r="E2" s="612" t="s">
        <v>1353</v>
      </c>
      <c r="F2" s="612" t="s">
        <v>1451</v>
      </c>
      <c r="G2" s="612" t="s">
        <v>1452</v>
      </c>
      <c r="H2" s="612" t="s">
        <v>1142</v>
      </c>
      <c r="I2" s="612" t="s">
        <v>1453</v>
      </c>
      <c r="J2" s="612" t="s">
        <v>1454</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6000000</v>
      </c>
      <c r="C4" s="566">
        <f>+B4</f>
        <v>6000000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364325</v>
      </c>
      <c r="C6" s="566">
        <f>+B6</f>
        <v>364325</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630</v>
      </c>
      <c r="B8" s="565">
        <f>'Sources and Uses Budget'!C8</f>
        <v>6364325</v>
      </c>
      <c r="C8" s="565">
        <f>SUM(C4:C7)</f>
        <v>6364325</v>
      </c>
      <c r="D8" s="565">
        <f>SUM(D4:D7)</f>
        <v>0</v>
      </c>
      <c r="E8" s="567"/>
      <c r="F8" s="567"/>
      <c r="G8" s="567"/>
      <c r="H8" s="567"/>
      <c r="I8" s="567"/>
      <c r="J8" s="567"/>
      <c r="K8" s="563"/>
    </row>
    <row r="9" spans="1:11" s="564" customFormat="1">
      <c r="A9" s="568" t="s">
        <v>631</v>
      </c>
      <c r="B9" s="565">
        <f>'Sources and Uses Budget'!C9</f>
        <v>0</v>
      </c>
      <c r="C9" s="566"/>
      <c r="D9" s="566"/>
      <c r="E9" s="567"/>
      <c r="F9" s="567"/>
      <c r="G9" s="567"/>
      <c r="H9" s="565">
        <f>'Sources and Uses Budget'!T9</f>
        <v>0</v>
      </c>
      <c r="I9" s="566"/>
      <c r="J9" s="566"/>
      <c r="K9" s="563"/>
    </row>
    <row r="10" spans="1:11" s="564" customFormat="1">
      <c r="A10" s="568" t="s">
        <v>632</v>
      </c>
      <c r="B10" s="565">
        <f>'Sources and Uses Budget'!C10</f>
        <v>221908</v>
      </c>
      <c r="C10" s="566">
        <f>+B10</f>
        <v>221908</v>
      </c>
      <c r="D10" s="566"/>
      <c r="E10" s="565">
        <f>'Sources and Uses Budget'!S10</f>
        <v>221908</v>
      </c>
      <c r="F10" s="566">
        <f>E10</f>
        <v>221908</v>
      </c>
      <c r="G10" s="566"/>
      <c r="H10" s="565">
        <f>'Sources and Uses Budget'!T10</f>
        <v>0</v>
      </c>
      <c r="I10" s="566"/>
      <c r="J10" s="566"/>
      <c r="K10" s="563"/>
    </row>
    <row r="11" spans="1:11" s="564" customFormat="1">
      <c r="A11" s="569" t="s">
        <v>633</v>
      </c>
      <c r="B11" s="565">
        <f>'Sources and Uses Budget'!C11</f>
        <v>221908</v>
      </c>
      <c r="C11" s="565">
        <f>SUM(C9:C10)</f>
        <v>221908</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6586233</v>
      </c>
      <c r="C12" s="565">
        <f>SUM(C8+C11)</f>
        <v>6586233</v>
      </c>
      <c r="D12" s="565">
        <f>SUM(D8+D11)</f>
        <v>0</v>
      </c>
      <c r="E12" s="567"/>
      <c r="F12" s="567"/>
      <c r="G12" s="567"/>
      <c r="H12" s="567"/>
      <c r="I12" s="567"/>
      <c r="J12" s="567"/>
      <c r="K12" s="563"/>
    </row>
    <row r="13" spans="1:11" s="564" customFormat="1">
      <c r="A13" s="570" t="s">
        <v>974</v>
      </c>
      <c r="B13" s="565">
        <f>'Sources and Uses Budget'!C13</f>
        <v>1122210</v>
      </c>
      <c r="C13" s="566">
        <f>+B13</f>
        <v>1122210</v>
      </c>
      <c r="D13" s="566"/>
      <c r="E13" s="565">
        <f>'Sources and Uses Budget'!S13</f>
        <v>0</v>
      </c>
      <c r="F13" s="566"/>
      <c r="G13" s="566"/>
      <c r="H13" s="565">
        <f>'Sources and Uses Budget'!T13</f>
        <v>0</v>
      </c>
      <c r="I13" s="566"/>
      <c r="J13" s="566"/>
      <c r="K13" s="563"/>
    </row>
    <row r="14" spans="1:11" s="564" customFormat="1" ht="23.25">
      <c r="A14" s="571" t="s">
        <v>975</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1357</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634</v>
      </c>
      <c r="B16" s="562"/>
      <c r="C16" s="562"/>
      <c r="D16" s="562"/>
      <c r="E16" s="562"/>
      <c r="F16" s="562"/>
      <c r="G16" s="562"/>
      <c r="H16" s="562"/>
      <c r="I16" s="562"/>
      <c r="J16" s="562"/>
      <c r="K16" s="563"/>
    </row>
    <row r="17" spans="1:11" s="564" customFormat="1">
      <c r="A17" s="568" t="s">
        <v>635</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636</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637</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9" t="s">
        <v>2007</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f>'Sources and Uses Budget'!$A25</f>
        <v>0</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635</v>
      </c>
      <c r="B29" s="565">
        <f>'Sources and Uses Budget'!C29</f>
        <v>4814680</v>
      </c>
      <c r="C29" s="566">
        <f>+B29</f>
        <v>4814680</v>
      </c>
      <c r="D29" s="566"/>
      <c r="E29" s="565">
        <f>'Sources and Uses Budget'!S29</f>
        <v>4814680</v>
      </c>
      <c r="F29" s="566">
        <f>E29</f>
        <v>4814680</v>
      </c>
      <c r="G29" s="566"/>
      <c r="H29" s="565">
        <f>'Sources and Uses Budget'!T29</f>
        <v>0</v>
      </c>
      <c r="I29" s="566"/>
      <c r="J29" s="566"/>
      <c r="K29" s="563"/>
    </row>
    <row r="30" spans="1:11" s="564" customFormat="1">
      <c r="A30" s="215" t="s">
        <v>636</v>
      </c>
      <c r="B30" s="565">
        <f>'Sources and Uses Budget'!C30</f>
        <v>22568444</v>
      </c>
      <c r="C30" s="566">
        <f>+B30</f>
        <v>22568444</v>
      </c>
      <c r="D30" s="566"/>
      <c r="E30" s="565">
        <f>'Sources and Uses Budget'!S30</f>
        <v>22568444</v>
      </c>
      <c r="F30" s="566">
        <f t="shared" ref="F30:F37" si="0">E30</f>
        <v>22568444</v>
      </c>
      <c r="G30" s="566"/>
      <c r="H30" s="565">
        <f>'Sources and Uses Budget'!T30</f>
        <v>0</v>
      </c>
      <c r="I30" s="566"/>
      <c r="J30" s="566"/>
      <c r="K30" s="563"/>
    </row>
    <row r="31" spans="1:11" s="564" customFormat="1">
      <c r="A31" s="215" t="s">
        <v>637</v>
      </c>
      <c r="B31" s="565">
        <f>'Sources and Uses Budget'!C31</f>
        <v>2813592</v>
      </c>
      <c r="C31" s="566">
        <f>+B31</f>
        <v>2813592</v>
      </c>
      <c r="D31" s="566"/>
      <c r="E31" s="565">
        <f>'Sources and Uses Budget'!S31</f>
        <v>2813592</v>
      </c>
      <c r="F31" s="566">
        <f t="shared" si="0"/>
        <v>2813592</v>
      </c>
      <c r="G31" s="566"/>
      <c r="H31" s="565">
        <f>'Sources and Uses Budget'!T31</f>
        <v>0</v>
      </c>
      <c r="I31" s="566"/>
      <c r="J31" s="566"/>
      <c r="K31" s="563"/>
    </row>
    <row r="32" spans="1:11" s="564" customFormat="1">
      <c r="A32" s="215" t="s">
        <v>142</v>
      </c>
      <c r="B32" s="565">
        <f>'Sources and Uses Budget'!C32</f>
        <v>603790</v>
      </c>
      <c r="C32" s="566">
        <f>+B32</f>
        <v>603790</v>
      </c>
      <c r="D32" s="566"/>
      <c r="E32" s="565">
        <f>'Sources and Uses Budget'!S32</f>
        <v>603790</v>
      </c>
      <c r="F32" s="566">
        <f t="shared" si="0"/>
        <v>603790</v>
      </c>
      <c r="G32" s="566"/>
      <c r="H32" s="565">
        <f>'Sources and Uses Budget'!T32</f>
        <v>0</v>
      </c>
      <c r="I32" s="566"/>
      <c r="J32" s="566"/>
      <c r="K32" s="563"/>
    </row>
    <row r="33" spans="1:11" s="564" customFormat="1">
      <c r="A33" s="215" t="s">
        <v>143</v>
      </c>
      <c r="B33" s="565">
        <f>'Sources and Uses Budget'!C33</f>
        <v>537373</v>
      </c>
      <c r="C33" s="566">
        <f t="shared" ref="C33:C37" si="1">+B33</f>
        <v>537373</v>
      </c>
      <c r="D33" s="566"/>
      <c r="E33" s="565">
        <f>'Sources and Uses Budget'!S33</f>
        <v>537373</v>
      </c>
      <c r="F33" s="566">
        <f t="shared" si="0"/>
        <v>537373</v>
      </c>
      <c r="G33" s="566"/>
      <c r="H33" s="565">
        <f>'Sources and Uses Budget'!T33</f>
        <v>0</v>
      </c>
      <c r="I33" s="566"/>
      <c r="J33" s="566"/>
      <c r="K33" s="563"/>
    </row>
    <row r="34" spans="1:11" s="564" customFormat="1">
      <c r="A34" s="215" t="s">
        <v>144</v>
      </c>
      <c r="B34" s="565">
        <f>'Sources and Uses Budget'!C34</f>
        <v>0</v>
      </c>
      <c r="C34" s="566">
        <f t="shared" si="1"/>
        <v>0</v>
      </c>
      <c r="D34" s="566"/>
      <c r="E34" s="565">
        <f>'Sources and Uses Budget'!S34</f>
        <v>0</v>
      </c>
      <c r="F34" s="566">
        <f t="shared" si="0"/>
        <v>0</v>
      </c>
      <c r="G34" s="566"/>
      <c r="H34" s="565">
        <f>'Sources and Uses Budget'!T34</f>
        <v>0</v>
      </c>
      <c r="I34" s="566"/>
      <c r="J34" s="566"/>
      <c r="K34" s="563"/>
    </row>
    <row r="35" spans="1:11" s="564" customFormat="1">
      <c r="A35" s="215" t="s">
        <v>145</v>
      </c>
      <c r="B35" s="565">
        <f>'Sources and Uses Budget'!C35</f>
        <v>219678</v>
      </c>
      <c r="C35" s="566">
        <f t="shared" si="1"/>
        <v>219678</v>
      </c>
      <c r="D35" s="566"/>
      <c r="E35" s="565">
        <f>'Sources and Uses Budget'!S35</f>
        <v>219678</v>
      </c>
      <c r="F35" s="566">
        <f t="shared" si="0"/>
        <v>219678</v>
      </c>
      <c r="G35" s="566"/>
      <c r="H35" s="565">
        <f>'Sources and Uses Budget'!T35</f>
        <v>0</v>
      </c>
      <c r="I35" s="566"/>
      <c r="J35" s="566"/>
      <c r="K35" s="563"/>
    </row>
    <row r="36" spans="1:11" s="564" customFormat="1">
      <c r="A36" s="859" t="s">
        <v>2007</v>
      </c>
      <c r="B36" s="565">
        <f>'Sources and Uses Budget'!C36</f>
        <v>0</v>
      </c>
      <c r="C36" s="566">
        <f t="shared" si="1"/>
        <v>0</v>
      </c>
      <c r="D36" s="566"/>
      <c r="E36" s="565">
        <f>'Sources and Uses Budget'!S36</f>
        <v>0</v>
      </c>
      <c r="F36" s="566">
        <f t="shared" si="0"/>
        <v>0</v>
      </c>
      <c r="G36" s="566"/>
      <c r="H36" s="565">
        <f>'Sources and Uses Budget'!T36</f>
        <v>0</v>
      </c>
      <c r="I36" s="566"/>
      <c r="J36" s="566"/>
      <c r="K36" s="563"/>
    </row>
    <row r="37" spans="1:11" s="564" customFormat="1">
      <c r="A37" s="571" t="str">
        <f>'Sources and Uses Budget'!$A37</f>
        <v>GC Contingency</v>
      </c>
      <c r="B37" s="565">
        <f>'Sources and Uses Budget'!C37</f>
        <v>525000</v>
      </c>
      <c r="C37" s="566">
        <f t="shared" si="1"/>
        <v>525000</v>
      </c>
      <c r="D37" s="566"/>
      <c r="E37" s="565">
        <f>'Sources and Uses Budget'!S37</f>
        <v>525000</v>
      </c>
      <c r="F37" s="566">
        <f t="shared" si="0"/>
        <v>525000</v>
      </c>
      <c r="G37" s="566"/>
      <c r="H37" s="565">
        <f>'Sources and Uses Budget'!T37</f>
        <v>0</v>
      </c>
      <c r="I37" s="566"/>
      <c r="J37" s="566"/>
      <c r="K37" s="563"/>
    </row>
    <row r="38" spans="1:11" s="564" customFormat="1">
      <c r="A38" s="573" t="s">
        <v>148</v>
      </c>
      <c r="B38" s="565">
        <f>'Sources and Uses Budget'!C38</f>
        <v>32082557</v>
      </c>
      <c r="C38" s="565">
        <f>SUM(C29:C37)</f>
        <v>32082557</v>
      </c>
      <c r="D38" s="565">
        <f>SUM(D29:D37)</f>
        <v>0</v>
      </c>
      <c r="E38" s="565">
        <f>'Sources and Uses Budget'!S38</f>
        <v>32082557</v>
      </c>
      <c r="F38" s="572">
        <f>SUM(F29:F37)</f>
        <v>32082557</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1081526.4000000001</v>
      </c>
      <c r="C40" s="566">
        <f>+B40</f>
        <v>1081526.4000000001</v>
      </c>
      <c r="D40" s="566"/>
      <c r="E40" s="565">
        <f>'Sources and Uses Budget'!S40</f>
        <v>1081526.4000000001</v>
      </c>
      <c r="F40" s="566">
        <f>E40</f>
        <v>1081526.4000000001</v>
      </c>
      <c r="G40" s="566"/>
      <c r="H40" s="565">
        <f>'Sources and Uses Budget'!T40</f>
        <v>0</v>
      </c>
      <c r="I40" s="566"/>
      <c r="J40" s="566"/>
      <c r="K40" s="563"/>
    </row>
    <row r="41" spans="1:11" s="564" customFormat="1">
      <c r="A41" s="568" t="s">
        <v>151</v>
      </c>
      <c r="B41" s="565">
        <f>'Sources and Uses Budget'!C41</f>
        <v>270381.59999999986</v>
      </c>
      <c r="C41" s="566">
        <f>+B41</f>
        <v>270381.59999999986</v>
      </c>
      <c r="D41" s="566"/>
      <c r="E41" s="565">
        <f>'Sources and Uses Budget'!S41</f>
        <v>270381.59999999986</v>
      </c>
      <c r="F41" s="566">
        <f>E41</f>
        <v>270381.59999999986</v>
      </c>
      <c r="G41" s="566"/>
      <c r="H41" s="565">
        <f>'Sources and Uses Budget'!T41</f>
        <v>0</v>
      </c>
      <c r="I41" s="566"/>
      <c r="J41" s="566"/>
      <c r="K41" s="563"/>
    </row>
    <row r="42" spans="1:11" s="564" customFormat="1">
      <c r="A42" s="569" t="s">
        <v>152</v>
      </c>
      <c r="B42" s="565">
        <f>'Sources and Uses Budget'!C42</f>
        <v>1351908</v>
      </c>
      <c r="C42" s="565">
        <f>SUM(C39:C41)</f>
        <v>1351908</v>
      </c>
      <c r="D42" s="565">
        <f>SUM(D39:D41)</f>
        <v>0</v>
      </c>
      <c r="E42" s="565">
        <f>'Sources and Uses Budget'!S42</f>
        <v>1351908</v>
      </c>
      <c r="F42" s="572">
        <f>SUM(F40:F41)</f>
        <v>1351908</v>
      </c>
      <c r="G42" s="572">
        <f>SUM(G40:G41)</f>
        <v>0</v>
      </c>
      <c r="H42" s="565">
        <f>'Sources and Uses Budget'!T42</f>
        <v>0</v>
      </c>
      <c r="I42" s="572">
        <f>SUM(I40:I41)</f>
        <v>0</v>
      </c>
      <c r="J42" s="572">
        <f>SUM(J40:J41)</f>
        <v>0</v>
      </c>
      <c r="K42" s="563"/>
    </row>
    <row r="43" spans="1:11" s="564" customFormat="1">
      <c r="A43" s="569" t="s">
        <v>153</v>
      </c>
      <c r="B43" s="565">
        <f>'Sources and Uses Budget'!C43</f>
        <v>438000</v>
      </c>
      <c r="C43" s="566">
        <f>+B43</f>
        <v>438000</v>
      </c>
      <c r="D43" s="566"/>
      <c r="E43" s="565">
        <f>'Sources and Uses Budget'!S43</f>
        <v>438000</v>
      </c>
      <c r="F43" s="566">
        <f>E43</f>
        <v>438000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1892832.0137632161</v>
      </c>
      <c r="C45" s="566">
        <f>+B45</f>
        <v>1892832.0137632161</v>
      </c>
      <c r="D45" s="566"/>
      <c r="E45" s="565">
        <f>'Sources and Uses Budget'!S45</f>
        <v>1104152.0080285426</v>
      </c>
      <c r="F45" s="566">
        <f>E45</f>
        <v>1104152.0080285426</v>
      </c>
      <c r="G45" s="566"/>
      <c r="H45" s="565">
        <f>'Sources and Uses Budget'!T45</f>
        <v>0</v>
      </c>
      <c r="I45" s="566"/>
      <c r="J45" s="566"/>
      <c r="K45" s="563"/>
    </row>
    <row r="46" spans="1:11" s="564" customFormat="1">
      <c r="A46" s="568" t="s">
        <v>156</v>
      </c>
      <c r="B46" s="565">
        <f>'Sources and Uses Budget'!C46</f>
        <v>259500.3145042471</v>
      </c>
      <c r="C46" s="566">
        <f>+B46</f>
        <v>259500.3145042471</v>
      </c>
      <c r="D46" s="566"/>
      <c r="E46" s="565">
        <f>'Sources and Uses Budget'!S46</f>
        <v>181650.22015297296</v>
      </c>
      <c r="F46" s="566">
        <f t="shared" ref="F46:F52" si="2">E46</f>
        <v>181650.22015297296</v>
      </c>
      <c r="G46" s="566"/>
      <c r="H46" s="565">
        <f>'Sources and Uses Budget'!T46</f>
        <v>0</v>
      </c>
      <c r="I46" s="566"/>
      <c r="J46" s="566"/>
      <c r="K46" s="563"/>
    </row>
    <row r="47" spans="1:11" s="564" customFormat="1" ht="12" customHeight="1">
      <c r="A47" s="568" t="s">
        <v>157</v>
      </c>
      <c r="B47" s="565">
        <f>'Sources and Uses Budget'!C47</f>
        <v>0</v>
      </c>
      <c r="C47" s="566">
        <f t="shared" ref="C47:C53" si="3">+B47</f>
        <v>0</v>
      </c>
      <c r="D47" s="566"/>
      <c r="E47" s="565">
        <f>'Sources and Uses Budget'!S47</f>
        <v>0</v>
      </c>
      <c r="F47" s="566">
        <f t="shared" si="2"/>
        <v>0</v>
      </c>
      <c r="G47" s="566"/>
      <c r="H47" s="565">
        <f>'Sources and Uses Budget'!T47</f>
        <v>0</v>
      </c>
      <c r="I47" s="566"/>
      <c r="J47" s="566"/>
      <c r="K47" s="563"/>
    </row>
    <row r="48" spans="1:11" s="564" customFormat="1">
      <c r="A48" s="568" t="s">
        <v>158</v>
      </c>
      <c r="B48" s="565">
        <f>'Sources and Uses Budget'!C48</f>
        <v>0</v>
      </c>
      <c r="C48" s="566">
        <f t="shared" si="3"/>
        <v>0</v>
      </c>
      <c r="D48" s="566"/>
      <c r="E48" s="565">
        <f>'Sources and Uses Budget'!S48</f>
        <v>0</v>
      </c>
      <c r="F48" s="566">
        <f t="shared" si="2"/>
        <v>0</v>
      </c>
      <c r="G48" s="566"/>
      <c r="H48" s="565">
        <f>'Sources and Uses Budget'!T48</f>
        <v>0</v>
      </c>
      <c r="I48" s="566"/>
      <c r="J48" s="566"/>
      <c r="K48" s="563"/>
    </row>
    <row r="49" spans="1:11" s="564" customFormat="1">
      <c r="A49" s="440" t="s">
        <v>60</v>
      </c>
      <c r="B49" s="565">
        <f>'Sources and Uses Budget'!C49</f>
        <v>430464</v>
      </c>
      <c r="C49" s="566">
        <f t="shared" si="3"/>
        <v>430464</v>
      </c>
      <c r="D49" s="566"/>
      <c r="E49" s="565">
        <f>'Sources and Uses Budget'!S49</f>
        <v>0</v>
      </c>
      <c r="F49" s="566">
        <f t="shared" si="2"/>
        <v>0</v>
      </c>
      <c r="G49" s="566"/>
      <c r="H49" s="565">
        <f>'Sources and Uses Budget'!T49</f>
        <v>0</v>
      </c>
      <c r="I49" s="566"/>
      <c r="J49" s="566"/>
      <c r="K49" s="563"/>
    </row>
    <row r="50" spans="1:11" s="564" customFormat="1">
      <c r="A50" s="568" t="s">
        <v>161</v>
      </c>
      <c r="B50" s="565">
        <f>'Sources and Uses Budget'!C50</f>
        <v>0</v>
      </c>
      <c r="C50" s="566">
        <f t="shared" si="3"/>
        <v>0</v>
      </c>
      <c r="D50" s="566"/>
      <c r="E50" s="565">
        <f>'Sources and Uses Budget'!S50</f>
        <v>0</v>
      </c>
      <c r="F50" s="566">
        <f t="shared" si="2"/>
        <v>0</v>
      </c>
      <c r="G50" s="566"/>
      <c r="H50" s="565">
        <f>'Sources and Uses Budget'!T50</f>
        <v>0</v>
      </c>
      <c r="I50" s="566"/>
      <c r="J50" s="566"/>
      <c r="K50" s="563"/>
    </row>
    <row r="51" spans="1:11" s="564" customFormat="1">
      <c r="A51" s="568" t="s">
        <v>159</v>
      </c>
      <c r="B51" s="565">
        <f>'Sources and Uses Budget'!C51</f>
        <v>180000</v>
      </c>
      <c r="C51" s="566">
        <f t="shared" si="3"/>
        <v>180000</v>
      </c>
      <c r="D51" s="566"/>
      <c r="E51" s="565">
        <f>'Sources and Uses Budget'!S51</f>
        <v>180000</v>
      </c>
      <c r="F51" s="566">
        <f t="shared" si="2"/>
        <v>180000</v>
      </c>
      <c r="G51" s="566"/>
      <c r="H51" s="565">
        <f>'Sources and Uses Budget'!T51</f>
        <v>0</v>
      </c>
      <c r="I51" s="566"/>
      <c r="J51" s="566"/>
      <c r="K51" s="563"/>
    </row>
    <row r="52" spans="1:11" s="564" customFormat="1">
      <c r="A52" s="568" t="s">
        <v>160</v>
      </c>
      <c r="B52" s="565">
        <f>'Sources and Uses Budget'!C52</f>
        <v>120000</v>
      </c>
      <c r="C52" s="566">
        <f t="shared" si="3"/>
        <v>120000</v>
      </c>
      <c r="D52" s="566"/>
      <c r="E52" s="565">
        <f>'Sources and Uses Budget'!S52</f>
        <v>120000</v>
      </c>
      <c r="F52" s="566">
        <f t="shared" si="2"/>
        <v>120000</v>
      </c>
      <c r="G52" s="566"/>
      <c r="H52" s="565">
        <f>'Sources and Uses Budget'!T52</f>
        <v>0</v>
      </c>
      <c r="I52" s="566"/>
      <c r="J52" s="566"/>
      <c r="K52" s="563"/>
    </row>
    <row r="53" spans="1:11" s="564" customFormat="1">
      <c r="A53" s="571" t="str">
        <f>'Sources and Uses Budget'!$A53</f>
        <v>Other: County Loan Fee</v>
      </c>
      <c r="B53" s="565">
        <f>'Sources and Uses Budget'!C53</f>
        <v>91840.12</v>
      </c>
      <c r="C53" s="566">
        <f t="shared" si="3"/>
        <v>91840.12</v>
      </c>
      <c r="D53" s="566"/>
      <c r="E53" s="565">
        <f>'Sources and Uses Budget'!S53</f>
        <v>0</v>
      </c>
      <c r="F53" s="566">
        <f>E53</f>
        <v>0</v>
      </c>
      <c r="G53" s="566"/>
      <c r="H53" s="565">
        <f>'Sources and Uses Budget'!T53</f>
        <v>0</v>
      </c>
      <c r="I53" s="566"/>
      <c r="J53" s="566"/>
      <c r="K53" s="563"/>
    </row>
    <row r="54" spans="1:11" s="575" customFormat="1">
      <c r="A54" s="569" t="s">
        <v>162</v>
      </c>
      <c r="B54" s="565">
        <f>'Sources and Uses Budget'!C54</f>
        <v>2974636.4482674631</v>
      </c>
      <c r="C54" s="572">
        <f>SUM(C45:C53)</f>
        <v>2974636.4482674631</v>
      </c>
      <c r="D54" s="572">
        <f>SUM(D45:D53)</f>
        <v>0</v>
      </c>
      <c r="E54" s="565">
        <f>'Sources and Uses Budget'!S54</f>
        <v>1585802.2281815156</v>
      </c>
      <c r="F54" s="572">
        <f>SUM(F45:F53)</f>
        <v>1585802.2281815156</v>
      </c>
      <c r="G54" s="572">
        <f>SUM(G45:G53)</f>
        <v>0</v>
      </c>
      <c r="H54" s="565">
        <f>'Sources and Uses Budget'!T54</f>
        <v>0</v>
      </c>
      <c r="I54" s="572">
        <f>SUM(I45:I53)</f>
        <v>0</v>
      </c>
      <c r="J54" s="572">
        <f>SUM(J45:J53)</f>
        <v>0</v>
      </c>
      <c r="K54" s="574"/>
    </row>
    <row r="55" spans="1:11" s="564" customFormat="1">
      <c r="A55" s="561" t="s">
        <v>441</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15000</v>
      </c>
      <c r="C58" s="566">
        <f>+B58</f>
        <v>15000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 xml:space="preserve">Other: Perm Legal, County Legal </v>
      </c>
      <c r="B61" s="565">
        <f>'Sources and Uses Budget'!C61</f>
        <v>35000</v>
      </c>
      <c r="C61" s="566">
        <f>+B61</f>
        <v>35000</v>
      </c>
      <c r="D61" s="566"/>
      <c r="E61" s="567"/>
      <c r="F61" s="567"/>
      <c r="G61" s="567"/>
      <c r="H61" s="567"/>
      <c r="I61" s="567"/>
      <c r="J61" s="567"/>
      <c r="K61" s="563"/>
    </row>
    <row r="62" spans="1:11" s="564" customFormat="1" ht="13.7" customHeight="1">
      <c r="A62" s="569" t="s">
        <v>311</v>
      </c>
      <c r="B62" s="565">
        <f>'Sources and Uses Budget'!C62</f>
        <v>50000</v>
      </c>
      <c r="C62" s="565">
        <f>SUM(C56:C61)</f>
        <v>50000</v>
      </c>
      <c r="D62" s="565">
        <f>SUM(D56:D61)</f>
        <v>0</v>
      </c>
      <c r="E62" s="567"/>
      <c r="F62" s="567"/>
      <c r="G62" s="567"/>
      <c r="H62" s="567"/>
      <c r="I62" s="567"/>
      <c r="J62" s="567"/>
      <c r="K62" s="563"/>
    </row>
    <row r="63" spans="1:11" s="564" customFormat="1">
      <c r="A63" s="576" t="s">
        <v>312</v>
      </c>
      <c r="B63" s="565">
        <f>'Sources and Uses Budget'!C63</f>
        <v>44605544.44826746</v>
      </c>
      <c r="C63" s="565">
        <f>SUM(C8+C11+C13+C14+C15+C26+C27+C38+C42+C43+C54+C62)</f>
        <v>44605544.44826746</v>
      </c>
      <c r="D63" s="565">
        <f>SUM(D8+D11+D13+D14+D15+D26+D27+D38+D42+D43+D54+D62)</f>
        <v>0</v>
      </c>
      <c r="E63" s="565">
        <f>'Sources and Uses Budget'!S63</f>
        <v>35680175.228181519</v>
      </c>
      <c r="F63" s="565">
        <f>SUM(F10+F13+F14+F15+F26+F27+F38+F42+F43+F54)</f>
        <v>35680175.228181519</v>
      </c>
      <c r="G63" s="565">
        <f>SUM(G10+G13+G14+G15+G26+G27+G38+G42+G43+G54)</f>
        <v>0</v>
      </c>
      <c r="H63" s="565">
        <f>'Sources and Uses Budget'!T63</f>
        <v>0</v>
      </c>
      <c r="I63" s="565">
        <f>SUM(I11+I13+I14+I15+I26+I27+I38+I42+I43+I54)</f>
        <v>0</v>
      </c>
      <c r="J63" s="565">
        <f>SUM(J11+J13+J14+J15+J26+J27+J38+J42+J43+J54)</f>
        <v>0</v>
      </c>
      <c r="K63" s="563"/>
    </row>
    <row r="64" spans="1:11" s="564" customFormat="1" ht="23.25">
      <c r="A64" s="211" t="s">
        <v>2011</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f>E65</f>
        <v>0</v>
      </c>
      <c r="G65" s="566"/>
      <c r="H65" s="565">
        <f>'Sources and Uses Budget'!T65</f>
        <v>0</v>
      </c>
      <c r="I65" s="566"/>
      <c r="J65" s="566"/>
      <c r="K65" s="563"/>
    </row>
    <row r="66" spans="1:11" s="564" customFormat="1" ht="23.25">
      <c r="A66" s="440" t="s">
        <v>2008</v>
      </c>
      <c r="B66" s="565">
        <f>'Sources and Uses Budget'!C66</f>
        <v>0</v>
      </c>
      <c r="C66" s="566"/>
      <c r="D66" s="566"/>
      <c r="E66" s="565">
        <f>'Sources and Uses Budget'!S66</f>
        <v>0</v>
      </c>
      <c r="F66" s="566"/>
      <c r="G66" s="566"/>
      <c r="H66" s="565">
        <f>'Sources and Uses Budget'!T66</f>
        <v>0</v>
      </c>
      <c r="I66" s="566"/>
      <c r="J66" s="566"/>
      <c r="K66" s="563"/>
    </row>
    <row r="67" spans="1:11" s="564" customFormat="1" ht="23.25">
      <c r="A67" s="440" t="s">
        <v>2009</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2015</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 xml:space="preserve">Other: Owner Legal </v>
      </c>
      <c r="B69" s="565">
        <f>'Sources and Uses Budget'!C69</f>
        <v>15000</v>
      </c>
      <c r="C69" s="566">
        <f>+B69</f>
        <v>15000</v>
      </c>
      <c r="D69" s="566"/>
      <c r="E69" s="565">
        <f>'Sources and Uses Budget'!S69</f>
        <v>15000</v>
      </c>
      <c r="F69" s="566">
        <f>+E69</f>
        <v>15000</v>
      </c>
      <c r="G69" s="566"/>
      <c r="H69" s="565">
        <f>'Sources and Uses Budget'!T69</f>
        <v>0</v>
      </c>
      <c r="I69" s="566"/>
      <c r="J69" s="566"/>
      <c r="K69" s="563"/>
    </row>
    <row r="70" spans="1:11" s="564" customFormat="1">
      <c r="A70" s="569" t="s">
        <v>638</v>
      </c>
      <c r="B70" s="565">
        <f>'Sources and Uses Budget'!C70</f>
        <v>15000</v>
      </c>
      <c r="C70" s="565">
        <f>SUM(C64:C69)</f>
        <v>15000</v>
      </c>
      <c r="D70" s="565">
        <f>SUM(D64:D69)</f>
        <v>0</v>
      </c>
      <c r="E70" s="565">
        <f>'Sources and Uses Budget'!S70</f>
        <v>15000</v>
      </c>
      <c r="F70" s="572">
        <f>SUM(F65:F69)</f>
        <v>15000</v>
      </c>
      <c r="G70" s="572">
        <f>SUM(G65:G69)</f>
        <v>0</v>
      </c>
      <c r="H70" s="565">
        <f>'Sources and Uses Budget'!T70</f>
        <v>0</v>
      </c>
      <c r="I70" s="572">
        <f>SUM(I65:I69)</f>
        <v>0</v>
      </c>
      <c r="J70" s="572">
        <f>SUM(J65:J69)</f>
        <v>0</v>
      </c>
      <c r="K70" s="563"/>
    </row>
    <row r="71" spans="1:11" s="564" customFormat="1">
      <c r="A71" s="561" t="s">
        <v>639</v>
      </c>
      <c r="B71" s="562"/>
      <c r="C71" s="562"/>
      <c r="D71" s="562"/>
      <c r="E71" s="562"/>
      <c r="F71" s="562"/>
      <c r="G71" s="562"/>
      <c r="H71" s="562"/>
      <c r="I71" s="562"/>
      <c r="J71" s="562"/>
      <c r="K71" s="563"/>
    </row>
    <row r="72" spans="1:11" s="564" customFormat="1">
      <c r="A72" s="568" t="s">
        <v>640</v>
      </c>
      <c r="B72" s="565">
        <f>'Sources and Uses Budget'!C72</f>
        <v>0</v>
      </c>
      <c r="C72" s="566"/>
      <c r="D72" s="566"/>
      <c r="E72" s="567"/>
      <c r="F72" s="567"/>
      <c r="G72" s="567"/>
      <c r="H72" s="567"/>
      <c r="I72" s="567"/>
      <c r="J72" s="567"/>
      <c r="K72" s="563"/>
    </row>
    <row r="73" spans="1:11" s="564" customFormat="1">
      <c r="A73" s="568" t="s">
        <v>641</v>
      </c>
      <c r="B73" s="565">
        <f>'Sources and Uses Budget'!C73</f>
        <v>0</v>
      </c>
      <c r="C73" s="566"/>
      <c r="D73" s="566"/>
      <c r="E73" s="567"/>
      <c r="F73" s="567"/>
      <c r="G73" s="567"/>
      <c r="H73" s="567"/>
      <c r="I73" s="567"/>
      <c r="J73" s="567"/>
      <c r="K73" s="563"/>
    </row>
    <row r="74" spans="1:11" s="564" customFormat="1">
      <c r="A74" s="739" t="s">
        <v>1087</v>
      </c>
      <c r="B74" s="565">
        <f>'Sources and Uses Budget'!C74</f>
        <v>76000</v>
      </c>
      <c r="C74" s="566">
        <f>+B74</f>
        <v>76000</v>
      </c>
      <c r="D74" s="566"/>
      <c r="E74" s="567"/>
      <c r="F74" s="567"/>
      <c r="G74" s="567"/>
      <c r="H74" s="567"/>
      <c r="I74" s="567"/>
      <c r="J74" s="567"/>
      <c r="K74" s="563"/>
    </row>
    <row r="75" spans="1:11" s="564" customFormat="1">
      <c r="A75" s="568" t="s">
        <v>642</v>
      </c>
      <c r="B75" s="565">
        <f>'Sources and Uses Budget'!C75</f>
        <v>251425.49228366278</v>
      </c>
      <c r="C75" s="566">
        <f t="shared" ref="C75:C76" si="4">+B75</f>
        <v>251425.49228366278</v>
      </c>
      <c r="D75" s="566"/>
      <c r="E75" s="567"/>
      <c r="F75" s="567"/>
      <c r="G75" s="567"/>
      <c r="H75" s="567"/>
      <c r="I75" s="567"/>
      <c r="J75" s="567"/>
      <c r="K75" s="563"/>
    </row>
    <row r="76" spans="1:11" s="564" customFormat="1">
      <c r="A76" s="571" t="str">
        <f>'Sources and Uses Budget'!$A76</f>
        <v>Other: Transition Reserve</v>
      </c>
      <c r="B76" s="565">
        <f>'Sources and Uses Budget'!C76</f>
        <v>250000</v>
      </c>
      <c r="C76" s="566">
        <f t="shared" si="4"/>
        <v>250000</v>
      </c>
      <c r="D76" s="566"/>
      <c r="E76" s="567"/>
      <c r="F76" s="567"/>
      <c r="G76" s="567"/>
      <c r="H76" s="567"/>
      <c r="I76" s="567"/>
      <c r="J76" s="567"/>
      <c r="K76" s="563"/>
    </row>
    <row r="77" spans="1:11" s="564" customFormat="1">
      <c r="A77" s="569" t="s">
        <v>643</v>
      </c>
      <c r="B77" s="565">
        <f>'Sources and Uses Budget'!C77</f>
        <v>577425.49228366278</v>
      </c>
      <c r="C77" s="565">
        <f>SUM(C72:C76)</f>
        <v>577425.49228366278</v>
      </c>
      <c r="D77" s="565">
        <f>SUM(D72:D76)</f>
        <v>0</v>
      </c>
      <c r="E77" s="567"/>
      <c r="F77" s="567"/>
      <c r="G77" s="567"/>
      <c r="H77" s="567"/>
      <c r="I77" s="567"/>
      <c r="J77" s="567"/>
      <c r="K77" s="563"/>
    </row>
    <row r="78" spans="1:11" s="564" customFormat="1">
      <c r="A78" s="561" t="s">
        <v>1425</v>
      </c>
      <c r="B78" s="562"/>
      <c r="C78" s="562"/>
      <c r="D78" s="562"/>
      <c r="E78" s="562"/>
      <c r="F78" s="562"/>
      <c r="G78" s="562"/>
      <c r="H78" s="562"/>
      <c r="I78" s="562"/>
      <c r="J78" s="562"/>
      <c r="K78" s="563"/>
    </row>
    <row r="79" spans="1:11" s="564" customFormat="1">
      <c r="A79" s="568" t="s">
        <v>1427</v>
      </c>
      <c r="B79" s="565">
        <f>'Sources and Uses Budget'!C79</f>
        <v>3208255.7639627154</v>
      </c>
      <c r="C79" s="566">
        <f>+B79</f>
        <v>3208255.7639627154</v>
      </c>
      <c r="D79" s="566"/>
      <c r="E79" s="565">
        <f>'Sources and Uses Budget'!S79</f>
        <v>3208255.7639627154</v>
      </c>
      <c r="F79" s="566">
        <f>E79</f>
        <v>3208255.7639627154</v>
      </c>
      <c r="G79" s="566"/>
      <c r="H79" s="565">
        <f>'Sources and Uses Budget'!T79</f>
        <v>0</v>
      </c>
      <c r="I79" s="566"/>
      <c r="J79" s="566"/>
      <c r="K79" s="563"/>
    </row>
    <row r="80" spans="1:11" s="564" customFormat="1">
      <c r="A80" s="568" t="s">
        <v>61</v>
      </c>
      <c r="B80" s="565">
        <f>'Sources and Uses Budget'!C80</f>
        <v>294552.87990125001</v>
      </c>
      <c r="C80" s="566">
        <f>+B80</f>
        <v>294552.87990125001</v>
      </c>
      <c r="D80" s="566"/>
      <c r="E80" s="565">
        <f>'Sources and Uses Budget'!S80</f>
        <v>294552.87990125001</v>
      </c>
      <c r="F80" s="566">
        <f>E80</f>
        <v>294552.87990125001</v>
      </c>
      <c r="G80" s="566"/>
      <c r="H80" s="565">
        <f>'Sources and Uses Budget'!T80</f>
        <v>0</v>
      </c>
      <c r="I80" s="566"/>
      <c r="J80" s="566"/>
      <c r="K80" s="563"/>
    </row>
    <row r="81" spans="1:11" s="564" customFormat="1">
      <c r="A81" s="569" t="s">
        <v>1424</v>
      </c>
      <c r="B81" s="565">
        <f>'Sources and Uses Budget'!C81</f>
        <v>3502808.6438639653</v>
      </c>
      <c r="C81" s="565">
        <f>SUM(C79:C80)</f>
        <v>3502808.6438639653</v>
      </c>
      <c r="D81" s="565">
        <f>SUM(D79:D80)</f>
        <v>0</v>
      </c>
      <c r="E81" s="565">
        <f>'Sources and Uses Budget'!S81</f>
        <v>3502808.6438639653</v>
      </c>
      <c r="F81" s="565">
        <f>SUM(F79:F80)</f>
        <v>3502808.6438639653</v>
      </c>
      <c r="G81" s="565">
        <f>SUM(G79:G80)</f>
        <v>0</v>
      </c>
      <c r="H81" s="565">
        <f>'Sources and Uses Budget'!T81</f>
        <v>0</v>
      </c>
      <c r="I81" s="565">
        <f>SUM(I79:I80)</f>
        <v>0</v>
      </c>
      <c r="J81" s="565">
        <f>SUM(J79:J80)</f>
        <v>0</v>
      </c>
      <c r="K81" s="563"/>
    </row>
    <row r="82" spans="1:11" s="564" customFormat="1">
      <c r="A82" s="561" t="s">
        <v>827</v>
      </c>
      <c r="B82" s="562"/>
      <c r="C82" s="562"/>
      <c r="D82" s="562"/>
      <c r="E82" s="562"/>
      <c r="F82" s="562"/>
      <c r="G82" s="562"/>
      <c r="H82" s="562"/>
      <c r="I82" s="562"/>
      <c r="J82" s="562"/>
      <c r="K82" s="563"/>
    </row>
    <row r="83" spans="1:11" s="564" customFormat="1" ht="13.7" customHeight="1">
      <c r="A83" s="215" t="s">
        <v>828</v>
      </c>
      <c r="B83" s="565">
        <f>'Sources and Uses Budget'!C83</f>
        <v>56779.465689020231</v>
      </c>
      <c r="C83" s="566">
        <f>+B83</f>
        <v>56779.465689020231</v>
      </c>
      <c r="D83" s="566"/>
      <c r="E83" s="567"/>
      <c r="F83" s="567"/>
      <c r="G83" s="567"/>
      <c r="H83" s="567"/>
      <c r="I83" s="567"/>
      <c r="J83" s="567"/>
      <c r="K83" s="563"/>
    </row>
    <row r="84" spans="1:11" s="564" customFormat="1">
      <c r="A84" s="215" t="s">
        <v>829</v>
      </c>
      <c r="B84" s="565">
        <f>'Sources and Uses Budget'!C84</f>
        <v>35000</v>
      </c>
      <c r="C84" s="566">
        <f t="shared" ref="C84:C95" si="5">+B84</f>
        <v>35000</v>
      </c>
      <c r="D84" s="566"/>
      <c r="E84" s="565">
        <f>'Sources and Uses Budget'!S84</f>
        <v>35000</v>
      </c>
      <c r="F84" s="566">
        <f>E84</f>
        <v>35000</v>
      </c>
      <c r="G84" s="566"/>
      <c r="H84" s="565">
        <f>'Sources and Uses Budget'!T84</f>
        <v>0</v>
      </c>
      <c r="I84" s="566"/>
      <c r="J84" s="566"/>
      <c r="K84" s="563"/>
    </row>
    <row r="85" spans="1:11" s="564" customFormat="1">
      <c r="A85" s="215" t="s">
        <v>830</v>
      </c>
      <c r="B85" s="565">
        <f>'Sources and Uses Budget'!C85</f>
        <v>115000</v>
      </c>
      <c r="C85" s="566">
        <f t="shared" si="5"/>
        <v>115000</v>
      </c>
      <c r="D85" s="566"/>
      <c r="E85" s="565">
        <f>'Sources and Uses Budget'!S85</f>
        <v>115000</v>
      </c>
      <c r="F85" s="566">
        <f t="shared" ref="F85:F86" si="6">E85</f>
        <v>115000</v>
      </c>
      <c r="G85" s="566"/>
      <c r="H85" s="565">
        <f>'Sources and Uses Budget'!T85</f>
        <v>0</v>
      </c>
      <c r="I85" s="566"/>
      <c r="J85" s="566"/>
      <c r="K85" s="563"/>
    </row>
    <row r="86" spans="1:11" s="564" customFormat="1">
      <c r="A86" s="215" t="s">
        <v>831</v>
      </c>
      <c r="B86" s="565">
        <f>'Sources and Uses Budget'!C86</f>
        <v>480568.48</v>
      </c>
      <c r="C86" s="566">
        <f t="shared" si="5"/>
        <v>480568.48</v>
      </c>
      <c r="D86" s="566"/>
      <c r="E86" s="565">
        <f>'Sources and Uses Budget'!S86</f>
        <v>480568.48</v>
      </c>
      <c r="F86" s="566">
        <f t="shared" si="6"/>
        <v>480568.48</v>
      </c>
      <c r="G86" s="566"/>
      <c r="H86" s="565">
        <f>'Sources and Uses Budget'!T86</f>
        <v>0</v>
      </c>
      <c r="I86" s="566"/>
      <c r="J86" s="566"/>
      <c r="K86" s="563"/>
    </row>
    <row r="87" spans="1:11" s="564" customFormat="1">
      <c r="A87" s="215" t="s">
        <v>832</v>
      </c>
      <c r="B87" s="565">
        <f>'Sources and Uses Budget'!C87</f>
        <v>0</v>
      </c>
      <c r="C87" s="566">
        <f t="shared" si="5"/>
        <v>0</v>
      </c>
      <c r="D87" s="566"/>
      <c r="E87" s="565">
        <f>'Sources and Uses Budget'!S87</f>
        <v>0</v>
      </c>
      <c r="F87" s="566"/>
      <c r="G87" s="566"/>
      <c r="H87" s="565">
        <f>'Sources and Uses Budget'!T87</f>
        <v>0</v>
      </c>
      <c r="I87" s="566"/>
      <c r="J87" s="566"/>
      <c r="K87" s="563"/>
    </row>
    <row r="88" spans="1:11" s="564" customFormat="1">
      <c r="A88" s="215" t="s">
        <v>833</v>
      </c>
      <c r="B88" s="565">
        <f>'Sources and Uses Budget'!C88</f>
        <v>148097.60197499997</v>
      </c>
      <c r="C88" s="566">
        <f t="shared" si="5"/>
        <v>148097.60197499997</v>
      </c>
      <c r="D88" s="566"/>
      <c r="E88" s="567"/>
      <c r="F88" s="567"/>
      <c r="G88" s="567"/>
      <c r="H88" s="567"/>
      <c r="I88" s="567"/>
      <c r="J88" s="567"/>
      <c r="K88" s="563"/>
    </row>
    <row r="89" spans="1:11" s="564" customFormat="1">
      <c r="A89" s="215" t="s">
        <v>834</v>
      </c>
      <c r="B89" s="565">
        <f>'Sources and Uses Budget'!C89</f>
        <v>165000</v>
      </c>
      <c r="C89" s="566">
        <f t="shared" si="5"/>
        <v>165000</v>
      </c>
      <c r="D89" s="566"/>
      <c r="E89" s="565">
        <f>'Sources and Uses Budget'!S89</f>
        <v>165000</v>
      </c>
      <c r="F89" s="566">
        <f>E89</f>
        <v>165000</v>
      </c>
      <c r="G89" s="566"/>
      <c r="H89" s="565">
        <f>'Sources and Uses Budget'!T89</f>
        <v>0</v>
      </c>
      <c r="I89" s="566"/>
      <c r="J89" s="566"/>
      <c r="K89" s="563"/>
    </row>
    <row r="90" spans="1:11" s="564" customFormat="1">
      <c r="A90" s="215" t="s">
        <v>835</v>
      </c>
      <c r="B90" s="565">
        <f>'Sources and Uses Budget'!C90</f>
        <v>15000</v>
      </c>
      <c r="C90" s="566">
        <f t="shared" si="5"/>
        <v>15000</v>
      </c>
      <c r="D90" s="566"/>
      <c r="E90" s="565">
        <f>'Sources and Uses Budget'!S90</f>
        <v>0</v>
      </c>
      <c r="F90" s="566">
        <f t="shared" ref="F90:F95" si="7">E90</f>
        <v>0</v>
      </c>
      <c r="G90" s="566"/>
      <c r="H90" s="565">
        <f>'Sources and Uses Budget'!T90</f>
        <v>0</v>
      </c>
      <c r="I90" s="566"/>
      <c r="J90" s="566"/>
      <c r="K90" s="563"/>
    </row>
    <row r="91" spans="1:11" s="564" customFormat="1">
      <c r="A91" s="225" t="s">
        <v>392</v>
      </c>
      <c r="B91" s="565">
        <f>'Sources and Uses Budget'!C91</f>
        <v>0</v>
      </c>
      <c r="C91" s="566">
        <f t="shared" si="5"/>
        <v>0</v>
      </c>
      <c r="D91" s="566"/>
      <c r="E91" s="565">
        <f>'Sources and Uses Budget'!S91</f>
        <v>0</v>
      </c>
      <c r="F91" s="566">
        <f t="shared" si="7"/>
        <v>0</v>
      </c>
      <c r="G91" s="566"/>
      <c r="H91" s="565">
        <f>'Sources and Uses Budget'!T91</f>
        <v>0</v>
      </c>
      <c r="I91" s="566"/>
      <c r="J91" s="566"/>
      <c r="K91" s="563"/>
    </row>
    <row r="92" spans="1:11" s="564" customFormat="1">
      <c r="A92" s="859" t="s">
        <v>1426</v>
      </c>
      <c r="B92" s="565">
        <f>'Sources and Uses Budget'!C92</f>
        <v>7500</v>
      </c>
      <c r="C92" s="566">
        <f t="shared" si="5"/>
        <v>7500</v>
      </c>
      <c r="D92" s="566"/>
      <c r="E92" s="565">
        <f>'Sources and Uses Budget'!S92</f>
        <v>7500</v>
      </c>
      <c r="F92" s="566">
        <f t="shared" si="7"/>
        <v>7500</v>
      </c>
      <c r="G92" s="566"/>
      <c r="H92" s="565">
        <f>'Sources and Uses Budget'!T92</f>
        <v>0</v>
      </c>
      <c r="I92" s="566"/>
      <c r="J92" s="566"/>
      <c r="K92" s="563"/>
    </row>
    <row r="93" spans="1:11" s="564" customFormat="1">
      <c r="A93" s="571" t="str">
        <f>'Sources and Uses Budget'!$A93</f>
        <v>Other: Owner's Rep</v>
      </c>
      <c r="B93" s="565">
        <f>'Sources and Uses Budget'!C93</f>
        <v>125000</v>
      </c>
      <c r="C93" s="566">
        <f t="shared" si="5"/>
        <v>125000</v>
      </c>
      <c r="D93" s="566"/>
      <c r="E93" s="565">
        <f>'Sources and Uses Budget'!S93</f>
        <v>125000</v>
      </c>
      <c r="F93" s="566">
        <f t="shared" si="7"/>
        <v>125000</v>
      </c>
      <c r="G93" s="566"/>
      <c r="H93" s="565">
        <f>'Sources and Uses Budget'!T93</f>
        <v>0</v>
      </c>
      <c r="I93" s="566"/>
      <c r="J93" s="566"/>
      <c r="K93" s="563"/>
    </row>
    <row r="94" spans="1:11" s="564" customFormat="1">
      <c r="A94" s="571" t="str">
        <f>'Sources and Uses Budget'!$A94</f>
        <v>Other: Prevailing Wage Monitor</v>
      </c>
      <c r="B94" s="565">
        <f>'Sources and Uses Budget'!C94</f>
        <v>15000</v>
      </c>
      <c r="C94" s="566">
        <f t="shared" si="5"/>
        <v>15000</v>
      </c>
      <c r="D94" s="566"/>
      <c r="E94" s="565">
        <f>'Sources and Uses Budget'!S94</f>
        <v>15000</v>
      </c>
      <c r="F94" s="566">
        <f t="shared" si="7"/>
        <v>15000</v>
      </c>
      <c r="G94" s="566"/>
      <c r="H94" s="565">
        <f>'Sources and Uses Budget'!T94</f>
        <v>0</v>
      </c>
      <c r="I94" s="566"/>
      <c r="J94" s="566"/>
      <c r="K94" s="563"/>
    </row>
    <row r="95" spans="1:11" s="564" customFormat="1">
      <c r="A95" s="571" t="str">
        <f>'Sources and Uses Budget'!$A95</f>
        <v>Other: Security during construction</v>
      </c>
      <c r="B95" s="565">
        <f>'Sources and Uses Budget'!C95</f>
        <v>42000</v>
      </c>
      <c r="C95" s="566">
        <f t="shared" si="5"/>
        <v>42000</v>
      </c>
      <c r="D95" s="566"/>
      <c r="E95" s="565">
        <f>'Sources and Uses Budget'!S95</f>
        <v>42000</v>
      </c>
      <c r="F95" s="566">
        <f t="shared" si="7"/>
        <v>42000</v>
      </c>
      <c r="G95" s="566"/>
      <c r="H95" s="565">
        <f>'Sources and Uses Budget'!T95</f>
        <v>0</v>
      </c>
      <c r="I95" s="566"/>
      <c r="J95" s="566"/>
      <c r="K95" s="563"/>
    </row>
    <row r="96" spans="1:11" s="564" customFormat="1">
      <c r="A96" s="569" t="s">
        <v>836</v>
      </c>
      <c r="B96" s="565">
        <f>'Sources and Uses Budget'!C96</f>
        <v>1204945.5476640202</v>
      </c>
      <c r="C96" s="565">
        <f>SUM(C83:C95)</f>
        <v>1204945.5476640202</v>
      </c>
      <c r="D96" s="565">
        <f>SUM(D83:D95)</f>
        <v>0</v>
      </c>
      <c r="E96" s="565">
        <f>'Sources and Uses Budget'!S96</f>
        <v>985068.48</v>
      </c>
      <c r="F96" s="572">
        <f>SUM(F84:F87,F89:F95)</f>
        <v>985068.48</v>
      </c>
      <c r="G96" s="572">
        <f>SUM(G84:G87,G89:G95)</f>
        <v>0</v>
      </c>
      <c r="H96" s="565">
        <f>'Sources and Uses Budget'!T96</f>
        <v>0</v>
      </c>
      <c r="I96" s="565">
        <f>SUM(I84:I87,I89:I95)</f>
        <v>0</v>
      </c>
      <c r="J96" s="565">
        <f>SUM(J84:J87,J89:J95)</f>
        <v>0</v>
      </c>
      <c r="K96" s="563"/>
    </row>
    <row r="97" spans="1:11" s="564" customFormat="1">
      <c r="A97" s="569" t="s">
        <v>1143</v>
      </c>
      <c r="B97" s="565">
        <f>'Sources and Uses Budget'!C97</f>
        <v>49905724.13207911</v>
      </c>
      <c r="C97" s="565">
        <f>SUM(C63+C70+C77+C81+C96)</f>
        <v>49905724.13207911</v>
      </c>
      <c r="D97" s="565">
        <f>SUM(D63+D70+D77+D81+D96)</f>
        <v>0</v>
      </c>
      <c r="E97" s="565">
        <f>'Sources and Uses Budget'!S97</f>
        <v>40183052.352045484</v>
      </c>
      <c r="F97" s="572">
        <f>SUM(+F63+F70+F81+F96)</f>
        <v>40183052.352045484</v>
      </c>
      <c r="G97" s="572">
        <f>SUM(+G63+G70+G81+G96)</f>
        <v>0</v>
      </c>
      <c r="H97" s="565">
        <f>'Sources and Uses Budget'!T97</f>
        <v>0</v>
      </c>
      <c r="I97" s="572">
        <f>SUM(I63+I70+I81+I96)</f>
        <v>0</v>
      </c>
      <c r="J97" s="572">
        <f>SUM(J63+J70+J81+J96)</f>
        <v>0</v>
      </c>
      <c r="K97" s="563"/>
    </row>
    <row r="98" spans="1:11" s="564" customFormat="1">
      <c r="A98" s="561" t="s">
        <v>838</v>
      </c>
      <c r="B98" s="562"/>
      <c r="C98" s="562"/>
      <c r="D98" s="562"/>
      <c r="E98" s="562"/>
      <c r="F98" s="562"/>
      <c r="G98" s="562"/>
      <c r="H98" s="562"/>
      <c r="I98" s="562"/>
      <c r="J98" s="562"/>
      <c r="K98" s="563"/>
    </row>
    <row r="99" spans="1:11" s="564" customFormat="1">
      <c r="A99" s="215" t="s">
        <v>839</v>
      </c>
      <c r="B99" s="565">
        <f>'Sources and Uses Budget'!C99</f>
        <v>6027457.9487508954</v>
      </c>
      <c r="C99" s="566">
        <f>+B99</f>
        <v>6027457.9487508954</v>
      </c>
      <c r="D99" s="566"/>
      <c r="E99" s="565">
        <f>'Sources and Uses Budget'!S99</f>
        <v>6027457.9487508954</v>
      </c>
      <c r="F99" s="566">
        <f>E99</f>
        <v>6027457.9487508954</v>
      </c>
      <c r="G99" s="566"/>
      <c r="H99" s="565">
        <f>'Sources and Uses Budget'!T99</f>
        <v>0</v>
      </c>
      <c r="I99" s="566"/>
      <c r="J99" s="566"/>
      <c r="K99" s="563"/>
    </row>
    <row r="100" spans="1:11" s="564" customFormat="1">
      <c r="A100" s="440" t="s">
        <v>2013</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840</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2014</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 xml:space="preserve">Other: (specify) </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841</v>
      </c>
      <c r="B104" s="565">
        <f>'Sources and Uses Budget'!C104</f>
        <v>6027457.9487508954</v>
      </c>
      <c r="C104" s="565">
        <f>SUM(C99:C103)</f>
        <v>6027457.9487508954</v>
      </c>
      <c r="D104" s="565">
        <f>SUM(D99:D103)</f>
        <v>0</v>
      </c>
      <c r="E104" s="565">
        <f>'Sources and Uses Budget'!S104</f>
        <v>6027457.9487508954</v>
      </c>
      <c r="F104" s="572">
        <f>SUM(F99:F103)</f>
        <v>6027457.9487508954</v>
      </c>
      <c r="G104" s="572">
        <f>SUM(G99:G103)</f>
        <v>0</v>
      </c>
      <c r="H104" s="565">
        <f>'Sources and Uses Budget'!T104</f>
        <v>0</v>
      </c>
      <c r="I104" s="572">
        <f>SUM(I99:I103)</f>
        <v>0</v>
      </c>
      <c r="J104" s="572">
        <f>SUM(J99:J103)</f>
        <v>0</v>
      </c>
      <c r="K104" s="563"/>
    </row>
    <row r="105" spans="1:11" s="564" customFormat="1">
      <c r="A105" s="569" t="s">
        <v>1144</v>
      </c>
      <c r="B105" s="565">
        <f>'Sources and Uses Budget'!C105</f>
        <v>55933182.080830008</v>
      </c>
      <c r="C105" s="572">
        <f>SUM(C97+C104)</f>
        <v>55933182.080830008</v>
      </c>
      <c r="D105" s="572">
        <f>SUM(D97+D104)</f>
        <v>0</v>
      </c>
      <c r="E105" s="565">
        <f>'Sources and Uses Budget'!S105</f>
        <v>46210510.300796382</v>
      </c>
      <c r="F105" s="572">
        <f>F97+F104</f>
        <v>46210510.300796382</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46210510.300796382</v>
      </c>
      <c r="F107" s="581">
        <f>F105+F106</f>
        <v>46210510.300796382</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15">
      <c r="A111" s="584"/>
      <c r="B111" s="582"/>
      <c r="C111" s="582"/>
      <c r="D111" s="582"/>
      <c r="J111" s="583"/>
      <c r="K111" s="563"/>
    </row>
    <row r="112" spans="1:11" s="564" customFormat="1" ht="13.15">
      <c r="A112" s="584"/>
      <c r="B112" s="582"/>
      <c r="C112" s="582"/>
      <c r="D112" s="582"/>
      <c r="J112" s="583"/>
      <c r="K112" s="563"/>
    </row>
    <row r="113" spans="1:11" s="564" customFormat="1" ht="15">
      <c r="A113" s="585"/>
      <c r="B113" s="582"/>
      <c r="C113" s="582"/>
      <c r="D113" s="582"/>
      <c r="J113" s="583"/>
      <c r="K113" s="563"/>
    </row>
    <row r="114" spans="1:11" s="564" customFormat="1" ht="13.15">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6"/>
      <c r="E124" s="2577"/>
      <c r="F124" s="2577"/>
      <c r="G124" s="2577"/>
      <c r="H124" s="2577"/>
      <c r="I124" s="2577"/>
      <c r="J124" s="583"/>
      <c r="K124" s="563"/>
    </row>
    <row r="125" spans="1:11" s="564" customFormat="1" ht="12.75">
      <c r="A125" s="594"/>
      <c r="B125" s="593"/>
      <c r="C125" s="594"/>
      <c r="D125" s="2577"/>
      <c r="E125" s="2577"/>
      <c r="F125" s="2577"/>
      <c r="G125" s="2577"/>
      <c r="H125" s="2577"/>
      <c r="I125" s="2577"/>
      <c r="J125" s="583"/>
      <c r="K125" s="563"/>
    </row>
    <row r="126" spans="1:11" s="564" customFormat="1" ht="12.75">
      <c r="A126" s="594"/>
      <c r="B126" s="593"/>
      <c r="C126" s="594"/>
      <c r="D126" s="2577"/>
      <c r="E126" s="2577"/>
      <c r="F126" s="2577"/>
      <c r="G126" s="2577"/>
      <c r="H126" s="2577"/>
      <c r="I126" s="257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3.1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3.1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8"/>
      <c r="B139" s="2579"/>
      <c r="C139" s="2579"/>
      <c r="D139" s="606"/>
      <c r="E139" s="594"/>
      <c r="F139" s="594"/>
      <c r="G139" s="594"/>
    </row>
    <row r="140" spans="1:11" ht="12" customHeight="1">
      <c r="A140" s="2580"/>
      <c r="B140" s="2581"/>
      <c r="C140" s="258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6" zoomScale="120" zoomScaleNormal="120" workbookViewId="0">
      <selection activeCell="N11" sqref="N11:T11"/>
    </sheetView>
  </sheetViews>
  <sheetFormatPr defaultColWidth="2.73046875" defaultRowHeight="15.75" customHeight="1"/>
  <cols>
    <col min="1" max="37" width="2.73046875" style="1527"/>
    <col min="38" max="38" width="3" style="1527" customWidth="1"/>
    <col min="39" max="64" width="2.73046875" style="1527"/>
    <col min="65" max="65" width="6.1328125" style="1527" bestFit="1" customWidth="1"/>
    <col min="66" max="70" width="5.59765625" style="1527" bestFit="1" customWidth="1"/>
    <col min="71" max="71" width="6.1328125" style="1527" bestFit="1" customWidth="1"/>
    <col min="72" max="76" width="5.59765625" style="1527" bestFit="1" customWidth="1"/>
    <col min="77" max="77" width="6.1328125" style="1527" bestFit="1" customWidth="1"/>
    <col min="78" max="78" width="5.59765625" style="1527" bestFit="1" customWidth="1"/>
    <col min="79" max="16384" width="2.73046875" style="1527"/>
  </cols>
  <sheetData>
    <row r="1" spans="1:58" ht="15.75" customHeight="1">
      <c r="A1" s="2585" t="s">
        <v>2046</v>
      </c>
      <c r="B1" s="2586"/>
      <c r="C1" s="2586"/>
      <c r="D1" s="2586"/>
      <c r="E1" s="2586"/>
      <c r="F1" s="2586"/>
      <c r="G1" s="2586"/>
      <c r="H1" s="2586"/>
      <c r="I1" s="2586"/>
      <c r="J1" s="2586"/>
      <c r="K1" s="2586"/>
      <c r="L1" s="2586"/>
      <c r="M1" s="2586"/>
      <c r="N1" s="2586"/>
      <c r="O1" s="2586"/>
      <c r="P1" s="2586"/>
      <c r="Q1" s="2586"/>
      <c r="R1" s="2586"/>
      <c r="S1" s="2586"/>
      <c r="T1" s="2586"/>
      <c r="U1" s="2586"/>
      <c r="V1" s="2586"/>
      <c r="W1" s="2586"/>
      <c r="X1" s="2586"/>
      <c r="Y1" s="2586"/>
      <c r="Z1" s="2586"/>
      <c r="AA1" s="2586"/>
      <c r="AB1" s="2586"/>
      <c r="AC1" s="2586"/>
      <c r="AD1" s="2586"/>
      <c r="AE1" s="2586"/>
      <c r="AF1" s="2586"/>
      <c r="AG1" s="2586"/>
      <c r="AH1" s="2586"/>
      <c r="AI1" s="2586"/>
      <c r="AJ1" s="2586"/>
      <c r="AK1" s="2586"/>
      <c r="AL1" s="2586"/>
      <c r="AM1" s="2586"/>
      <c r="AN1" s="2586"/>
      <c r="AO1" s="2586"/>
      <c r="AP1" s="2586"/>
      <c r="AQ1" s="2586"/>
      <c r="AR1" s="2586"/>
      <c r="AS1" s="2586"/>
      <c r="AT1" s="2586"/>
      <c r="AU1" s="2586"/>
      <c r="AV1" s="2586"/>
      <c r="AW1" s="2586"/>
      <c r="AX1" s="2586"/>
      <c r="AY1" s="2586"/>
      <c r="AZ1" s="2586"/>
      <c r="BA1" s="2586"/>
      <c r="BB1" s="2586"/>
      <c r="BC1" s="2586"/>
      <c r="BD1" s="2586"/>
      <c r="BE1" s="2587"/>
    </row>
    <row r="2" spans="1:58" ht="15.75" customHeight="1">
      <c r="A2" s="2588" t="s">
        <v>2047</v>
      </c>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c r="AR2" s="2589"/>
      <c r="AS2" s="2589"/>
      <c r="AT2" s="2589"/>
      <c r="AU2" s="2589"/>
      <c r="AV2" s="2589"/>
      <c r="AW2" s="2589"/>
      <c r="AX2" s="2589"/>
      <c r="AY2" s="2589"/>
      <c r="AZ2" s="2589"/>
      <c r="BA2" s="2589"/>
      <c r="BB2" s="2589"/>
      <c r="BC2" s="2589"/>
      <c r="BD2" s="2589"/>
      <c r="BE2" s="2590"/>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695</v>
      </c>
      <c r="C4" s="1532"/>
      <c r="D4" s="1532"/>
      <c r="E4" s="1532"/>
      <c r="F4" s="1532"/>
      <c r="G4" s="1530"/>
      <c r="H4" s="1530"/>
      <c r="I4" s="1530"/>
      <c r="J4" s="1530"/>
      <c r="K4" s="1530"/>
      <c r="L4" s="2591" t="str">
        <f>IF(Application!H18="","",Application!H18)</f>
        <v>Mission Paradise</v>
      </c>
      <c r="M4" s="2592"/>
      <c r="N4" s="2592"/>
      <c r="O4" s="2592"/>
      <c r="P4" s="2592"/>
      <c r="Q4" s="2592"/>
      <c r="R4" s="2592"/>
      <c r="S4" s="2592"/>
      <c r="T4" s="2592"/>
      <c r="U4" s="2592"/>
      <c r="V4" s="2592"/>
      <c r="W4" s="2592"/>
      <c r="X4" s="2592"/>
      <c r="Y4" s="2592"/>
      <c r="Z4" s="2592"/>
      <c r="AA4" s="2592"/>
      <c r="AB4" s="2592"/>
      <c r="AC4" s="2593"/>
      <c r="AD4" s="1530"/>
      <c r="AE4" s="1530"/>
      <c r="AF4" s="2594" t="s">
        <v>2048</v>
      </c>
      <c r="AG4" s="2595"/>
      <c r="AH4" s="2595"/>
      <c r="AI4" s="2595"/>
      <c r="AJ4" s="2595"/>
      <c r="AK4" s="2595"/>
      <c r="AL4" s="2595"/>
      <c r="AM4" s="2595"/>
      <c r="AN4" s="2595"/>
      <c r="AO4" s="2595"/>
      <c r="AP4" s="2596">
        <v>44197</v>
      </c>
      <c r="AQ4" s="2597"/>
      <c r="AR4" s="2597"/>
      <c r="AS4" s="2597"/>
      <c r="AT4" s="2597"/>
      <c r="AU4" s="2598"/>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599" t="s">
        <v>2049</v>
      </c>
      <c r="AG5" s="2600"/>
      <c r="AH5" s="2600"/>
      <c r="AI5" s="2600"/>
      <c r="AJ5" s="2600"/>
      <c r="AK5" s="2600"/>
      <c r="AL5" s="2600"/>
      <c r="AM5" s="2600"/>
      <c r="AN5" s="2600"/>
      <c r="AO5" s="2600"/>
      <c r="AP5" s="2596">
        <v>44197</v>
      </c>
      <c r="AQ5" s="2597"/>
      <c r="AR5" s="2597"/>
      <c r="AS5" s="2597"/>
      <c r="AT5" s="2597"/>
      <c r="AU5" s="2598"/>
      <c r="AV5" s="1530"/>
      <c r="AW5" s="1530"/>
      <c r="AX5" s="1530"/>
      <c r="AY5" s="1530"/>
      <c r="AZ5" s="1530"/>
      <c r="BA5" s="1530"/>
      <c r="BB5" s="1530"/>
      <c r="BC5" s="1530"/>
      <c r="BD5" s="1530"/>
      <c r="BE5" s="1531"/>
    </row>
    <row r="6" spans="1:58" ht="15.75" customHeight="1" thickBot="1">
      <c r="A6" s="1834"/>
      <c r="B6" s="1532" t="s">
        <v>2050</v>
      </c>
      <c r="C6" s="1530"/>
      <c r="D6" s="1530"/>
      <c r="E6" s="1530"/>
      <c r="F6" s="1530"/>
      <c r="G6" s="1530"/>
      <c r="H6" s="1530"/>
      <c r="I6" s="1530"/>
      <c r="J6" s="1530"/>
      <c r="K6" s="1530"/>
      <c r="L6" s="2615" t="str">
        <f>IF(Application!H16="","",Application!H16)</f>
        <v>Mission Paradise, L.P.</v>
      </c>
      <c r="M6" s="2616"/>
      <c r="N6" s="2616"/>
      <c r="O6" s="2616"/>
      <c r="P6" s="2616"/>
      <c r="Q6" s="2616"/>
      <c r="R6" s="2616"/>
      <c r="S6" s="2616"/>
      <c r="T6" s="2616"/>
      <c r="U6" s="2616"/>
      <c r="V6" s="2616"/>
      <c r="W6" s="2616"/>
      <c r="X6" s="2616"/>
      <c r="Y6" s="2616"/>
      <c r="Z6" s="2616"/>
      <c r="AA6" s="2616"/>
      <c r="AB6" s="2616"/>
      <c r="AC6" s="2617"/>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ht="14.65"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ht="14.65" thickBot="1">
      <c r="A8" s="1834"/>
      <c r="B8" s="1532" t="s">
        <v>2051</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618" t="str">
        <f>Application!T196</f>
        <v>No</v>
      </c>
      <c r="AC8" s="2619"/>
      <c r="AD8" s="2620"/>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ht="14.65"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ht="14.65" thickBot="1">
      <c r="A10" s="1834"/>
      <c r="B10" s="1532" t="s">
        <v>2053</v>
      </c>
      <c r="C10" s="1532"/>
      <c r="D10" s="1532"/>
      <c r="E10" s="1532"/>
      <c r="F10" s="1532"/>
      <c r="G10" s="1532"/>
      <c r="H10" s="1532"/>
      <c r="I10" s="1532"/>
      <c r="J10" s="1532"/>
      <c r="K10" s="1532"/>
      <c r="L10" s="1532"/>
      <c r="M10" s="1530"/>
      <c r="N10" s="2621" t="e">
        <f>VLOOKUP("CalHFA Permanent Loan",Application!C564:AS575,37,TRUE)</f>
        <v>#N/A</v>
      </c>
      <c r="O10" s="2622"/>
      <c r="P10" s="2622"/>
      <c r="Q10" s="2622"/>
      <c r="R10" s="2622"/>
      <c r="S10" s="2622"/>
      <c r="T10" s="2623"/>
      <c r="U10" s="1530"/>
      <c r="V10" s="1530"/>
      <c r="W10" s="1530"/>
      <c r="X10" s="2601" t="s">
        <v>2054</v>
      </c>
      <c r="Y10" s="2602"/>
      <c r="Z10" s="2602"/>
      <c r="AA10" s="2602"/>
      <c r="AB10" s="2602"/>
      <c r="AC10" s="2602"/>
      <c r="AD10" s="2602"/>
      <c r="AE10" s="2602"/>
      <c r="AF10" s="2602"/>
      <c r="AG10" s="2602"/>
      <c r="AH10" s="2602"/>
      <c r="AI10" s="2602"/>
      <c r="AJ10" s="2602"/>
      <c r="AK10" s="2603"/>
      <c r="AL10" s="2607">
        <f>Application!W471</f>
        <v>0</v>
      </c>
      <c r="AM10" s="2608"/>
      <c r="AN10" s="2608"/>
      <c r="AO10" s="2608"/>
      <c r="AP10" s="2609"/>
      <c r="AQ10" s="1533"/>
      <c r="AR10" s="1533"/>
      <c r="AS10" s="1533"/>
      <c r="AT10" s="1533"/>
      <c r="AU10" s="1533"/>
      <c r="AV10" s="1533"/>
      <c r="AW10" s="1533"/>
      <c r="AX10" s="1530"/>
      <c r="AY10" s="1530"/>
      <c r="AZ10" s="1530"/>
      <c r="BA10" s="1530"/>
      <c r="BB10" s="1530"/>
      <c r="BC10" s="1530"/>
      <c r="BD10" s="1530"/>
      <c r="BE10" s="1531"/>
    </row>
    <row r="11" spans="1:58" ht="14.65" thickBot="1">
      <c r="A11" s="1834"/>
      <c r="B11" s="1532" t="s">
        <v>2055</v>
      </c>
      <c r="C11" s="1532"/>
      <c r="D11" s="1532"/>
      <c r="E11" s="1532"/>
      <c r="F11" s="1532"/>
      <c r="G11" s="1532"/>
      <c r="H11" s="1532"/>
      <c r="I11" s="1532"/>
      <c r="J11" s="1532"/>
      <c r="K11" s="1532"/>
      <c r="L11" s="1532"/>
      <c r="M11" s="1530"/>
      <c r="N11" s="2624">
        <f>Application!AA925</f>
        <v>0</v>
      </c>
      <c r="O11" s="2625"/>
      <c r="P11" s="2625"/>
      <c r="Q11" s="2625"/>
      <c r="R11" s="2625"/>
      <c r="S11" s="2625"/>
      <c r="T11" s="2626"/>
      <c r="U11" s="1530"/>
      <c r="V11" s="1530"/>
      <c r="W11" s="1530"/>
      <c r="X11" s="2627" t="s">
        <v>2056</v>
      </c>
      <c r="Y11" s="2628"/>
      <c r="Z11" s="2628"/>
      <c r="AA11" s="2628"/>
      <c r="AB11" s="2628"/>
      <c r="AC11" s="2628"/>
      <c r="AD11" s="2628"/>
      <c r="AE11" s="2628"/>
      <c r="AF11" s="2628"/>
      <c r="AG11" s="2628"/>
      <c r="AH11" s="2628"/>
      <c r="AI11" s="2628"/>
      <c r="AJ11" s="2628"/>
      <c r="AK11" s="2629"/>
      <c r="AL11" s="2604">
        <v>44197</v>
      </c>
      <c r="AM11" s="2605"/>
      <c r="AN11" s="2605"/>
      <c r="AO11" s="2605"/>
      <c r="AP11" s="2606"/>
      <c r="AQ11" s="1534"/>
      <c r="AR11" s="1535"/>
      <c r="AS11" s="1533"/>
      <c r="AT11" s="1533"/>
      <c r="AU11" s="1533"/>
      <c r="AV11" s="1533"/>
      <c r="AW11" s="1533"/>
      <c r="AX11" s="1530"/>
      <c r="AY11" s="1530"/>
      <c r="AZ11" s="1530"/>
      <c r="BA11" s="1530"/>
      <c r="BB11" s="1530"/>
      <c r="BC11" s="1530"/>
      <c r="BD11" s="1530"/>
      <c r="BE11" s="1531"/>
    </row>
    <row r="12" spans="1:58" ht="14.65"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601" t="s">
        <v>2057</v>
      </c>
      <c r="Y12" s="2602"/>
      <c r="Z12" s="2602"/>
      <c r="AA12" s="2602"/>
      <c r="AB12" s="2602"/>
      <c r="AC12" s="2602"/>
      <c r="AD12" s="2602"/>
      <c r="AE12" s="2602"/>
      <c r="AF12" s="2602"/>
      <c r="AG12" s="2602"/>
      <c r="AH12" s="2602"/>
      <c r="AI12" s="2602"/>
      <c r="AJ12" s="2602"/>
      <c r="AK12" s="2603"/>
      <c r="AL12" s="2604">
        <v>44197</v>
      </c>
      <c r="AM12" s="2605"/>
      <c r="AN12" s="2605"/>
      <c r="AO12" s="2605"/>
      <c r="AP12" s="2606"/>
      <c r="AQ12" s="1533"/>
      <c r="AR12" s="1533"/>
      <c r="AS12" s="1533"/>
      <c r="AT12" s="1533"/>
      <c r="AU12" s="1533"/>
      <c r="AV12" s="1530"/>
      <c r="AW12" s="1530"/>
      <c r="AX12" s="1530"/>
      <c r="AY12" s="1530"/>
      <c r="AZ12" s="1530"/>
      <c r="BA12" s="1530"/>
      <c r="BB12" s="1530"/>
      <c r="BC12" s="1530"/>
      <c r="BD12" s="1530"/>
      <c r="BE12" s="1536"/>
    </row>
    <row r="13" spans="1:58" ht="14.65" thickBot="1">
      <c r="A13" s="1835"/>
      <c r="B13" s="2601" t="s">
        <v>2058</v>
      </c>
      <c r="C13" s="2602"/>
      <c r="D13" s="2602"/>
      <c r="E13" s="2602"/>
      <c r="F13" s="2602"/>
      <c r="G13" s="2602"/>
      <c r="H13" s="2602"/>
      <c r="I13" s="2602"/>
      <c r="J13" s="2602"/>
      <c r="K13" s="2602"/>
      <c r="L13" s="2602"/>
      <c r="M13" s="2602"/>
      <c r="N13" s="2602"/>
      <c r="O13" s="2602"/>
      <c r="P13" s="2603"/>
      <c r="Q13" s="2610" t="s">
        <v>2052</v>
      </c>
      <c r="R13" s="2597"/>
      <c r="S13" s="2597"/>
      <c r="T13" s="2598"/>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ht="14.65"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4.25">
      <c r="A15" s="1835"/>
      <c r="B15" s="2611" t="s">
        <v>2059</v>
      </c>
      <c r="C15" s="2611"/>
      <c r="D15" s="2611"/>
      <c r="E15" s="2611"/>
      <c r="F15" s="2611"/>
      <c r="G15" s="2611"/>
      <c r="H15" s="2611"/>
      <c r="I15" s="2611"/>
      <c r="J15" s="2611"/>
      <c r="K15" s="2611"/>
      <c r="L15" s="2612"/>
      <c r="M15" s="2594" t="s">
        <v>2060</v>
      </c>
      <c r="N15" s="2595"/>
      <c r="O15" s="2595"/>
      <c r="P15" s="2595"/>
      <c r="Q15" s="2595"/>
      <c r="R15" s="2595"/>
      <c r="S15" s="2613" t="str">
        <f>IF(Application!AB214="","",Application!AB214)</f>
        <v>62 and older</v>
      </c>
      <c r="T15" s="2613"/>
      <c r="U15" s="2613"/>
      <c r="V15" s="2613"/>
      <c r="W15" s="2614"/>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ht="14.65"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4.25">
      <c r="A17" s="1835"/>
      <c r="B17" s="2630" t="s">
        <v>2061</v>
      </c>
      <c r="C17" s="2631"/>
      <c r="D17" s="2631"/>
      <c r="E17" s="2631"/>
      <c r="F17" s="2631"/>
      <c r="G17" s="2631"/>
      <c r="H17" s="2631"/>
      <c r="I17" s="2631"/>
      <c r="J17" s="2631"/>
      <c r="K17" s="2631"/>
      <c r="L17" s="2631"/>
      <c r="M17" s="2631"/>
      <c r="N17" s="2631"/>
      <c r="O17" s="2631"/>
      <c r="P17" s="2631"/>
      <c r="Q17" s="2631"/>
      <c r="R17" s="2631"/>
      <c r="S17" s="2631"/>
      <c r="T17" s="2631"/>
      <c r="U17" s="2631"/>
      <c r="V17" s="2631"/>
      <c r="W17" s="2631"/>
      <c r="X17" s="2631"/>
      <c r="Y17" s="2631"/>
      <c r="Z17" s="2631"/>
      <c r="AA17" s="2631"/>
      <c r="AB17" s="2631"/>
      <c r="AC17" s="2631"/>
      <c r="AD17" s="2631"/>
      <c r="AE17" s="2631"/>
      <c r="AF17" s="2631"/>
      <c r="AG17" s="2631"/>
      <c r="AH17" s="2631"/>
      <c r="AI17" s="2631"/>
      <c r="AJ17" s="2631"/>
      <c r="AK17" s="2631"/>
      <c r="AL17" s="2631"/>
      <c r="AM17" s="2631"/>
      <c r="AN17" s="2631"/>
      <c r="AO17" s="2631"/>
      <c r="AP17" s="2631"/>
      <c r="AQ17" s="2631"/>
      <c r="AR17" s="2631"/>
      <c r="AS17" s="2631"/>
      <c r="AT17" s="2631"/>
      <c r="AU17" s="2631"/>
      <c r="AV17" s="2631"/>
      <c r="AW17" s="2631"/>
      <c r="AX17" s="2631"/>
      <c r="AY17" s="2632"/>
      <c r="AZ17" s="1530"/>
      <c r="BA17" s="1530"/>
      <c r="BB17" s="1530"/>
      <c r="BC17" s="1530"/>
      <c r="BD17" s="1530"/>
      <c r="BE17" s="1536"/>
      <c r="BF17" s="1528"/>
    </row>
    <row r="18" spans="1:58" ht="15.75" customHeight="1">
      <c r="A18" s="1835"/>
      <c r="B18" s="2633" t="s">
        <v>2062</v>
      </c>
      <c r="C18" s="2634"/>
      <c r="D18" s="2634"/>
      <c r="E18" s="2634"/>
      <c r="F18" s="2634"/>
      <c r="G18" s="2634"/>
      <c r="H18" s="2634"/>
      <c r="I18" s="2635"/>
      <c r="J18" s="2636" t="s">
        <v>1892</v>
      </c>
      <c r="K18" s="2637"/>
      <c r="L18" s="2637"/>
      <c r="M18" s="2637"/>
      <c r="N18" s="2637"/>
      <c r="O18" s="2638"/>
      <c r="P18" s="2636" t="s">
        <v>335</v>
      </c>
      <c r="Q18" s="2637"/>
      <c r="R18" s="2637"/>
      <c r="S18" s="2637"/>
      <c r="T18" s="2637"/>
      <c r="U18" s="2638"/>
      <c r="V18" s="2636" t="s">
        <v>336</v>
      </c>
      <c r="W18" s="2637"/>
      <c r="X18" s="2637"/>
      <c r="Y18" s="2637"/>
      <c r="Z18" s="2637"/>
      <c r="AA18" s="2638"/>
      <c r="AB18" s="2636" t="s">
        <v>168</v>
      </c>
      <c r="AC18" s="2637"/>
      <c r="AD18" s="2637"/>
      <c r="AE18" s="2637"/>
      <c r="AF18" s="2637"/>
      <c r="AG18" s="2638"/>
      <c r="AH18" s="2636" t="s">
        <v>169</v>
      </c>
      <c r="AI18" s="2637"/>
      <c r="AJ18" s="2637"/>
      <c r="AK18" s="2637"/>
      <c r="AL18" s="2637"/>
      <c r="AM18" s="2638"/>
      <c r="AN18" s="2636" t="s">
        <v>170</v>
      </c>
      <c r="AO18" s="2637"/>
      <c r="AP18" s="2637"/>
      <c r="AQ18" s="2637"/>
      <c r="AR18" s="2637"/>
      <c r="AS18" s="2638"/>
      <c r="AT18" s="2636" t="s">
        <v>2063</v>
      </c>
      <c r="AU18" s="2637"/>
      <c r="AV18" s="2637"/>
      <c r="AW18" s="2637"/>
      <c r="AX18" s="2637"/>
      <c r="AY18" s="2639"/>
      <c r="AZ18" s="1530"/>
      <c r="BA18" s="1530"/>
      <c r="BB18" s="1530"/>
      <c r="BC18" s="1530"/>
      <c r="BD18" s="1530"/>
      <c r="BE18" s="1536"/>
    </row>
    <row r="19" spans="1:58" ht="14.25">
      <c r="A19" s="1835"/>
      <c r="B19" s="2646">
        <v>0.2</v>
      </c>
      <c r="C19" s="2647"/>
      <c r="D19" s="2647"/>
      <c r="E19" s="2647"/>
      <c r="F19" s="2647"/>
      <c r="G19" s="2647"/>
      <c r="H19" s="2647"/>
      <c r="I19" s="2647"/>
      <c r="J19" s="2636">
        <f>SUM(P19:AS19)</f>
        <v>15</v>
      </c>
      <c r="K19" s="2637"/>
      <c r="L19" s="2637"/>
      <c r="M19" s="2637"/>
      <c r="N19" s="2637"/>
      <c r="O19" s="2638"/>
      <c r="P19" s="2640" cm="1">
        <f t="array" ref="P19">SUMPRODUCT((Application!$B$728:$B$752 = 'CalHFA Addendum'!P$18)*(Application!$AH$728:$AH$752 = 'CalHFA Addendum'!$B19),Application!$G$728:$G$752)</f>
        <v>0</v>
      </c>
      <c r="Q19" s="2641"/>
      <c r="R19" s="2641"/>
      <c r="S19" s="2641"/>
      <c r="T19" s="2641"/>
      <c r="U19" s="2642"/>
      <c r="V19" s="2640" cm="1">
        <f t="array" ref="V19">SUMPRODUCT((Application!$B$728:$B$752 = 'CalHFA Addendum'!V$18)*(Application!$AH$728:$AH$752 = 'CalHFA Addendum'!$B19),Application!$G$728:$G$752)</f>
        <v>13</v>
      </c>
      <c r="W19" s="2641"/>
      <c r="X19" s="2641"/>
      <c r="Y19" s="2641"/>
      <c r="Z19" s="2641"/>
      <c r="AA19" s="2642"/>
      <c r="AB19" s="2640" cm="1">
        <f t="array" ref="AB19">SUMPRODUCT((Application!$B$728:$B$752 = 'CalHFA Addendum'!AB$18)*(Application!$AH$728:$AH$752 = 'CalHFA Addendum'!$B19),Application!$G$728:$G$752)</f>
        <v>2</v>
      </c>
      <c r="AC19" s="2641"/>
      <c r="AD19" s="2641"/>
      <c r="AE19" s="2641"/>
      <c r="AF19" s="2641"/>
      <c r="AG19" s="2642"/>
      <c r="AH19" s="2640" cm="1">
        <f t="array" ref="AH19">SUMPRODUCT((Application!$B$728:$B$752 = 'CalHFA Addendum'!AH$18)*(Application!$AH$728:$AH$752 = 'CalHFA Addendum'!$B19),Application!$G$728:$G$752)</f>
        <v>0</v>
      </c>
      <c r="AI19" s="2641"/>
      <c r="AJ19" s="2641"/>
      <c r="AK19" s="2641"/>
      <c r="AL19" s="2641"/>
      <c r="AM19" s="2642"/>
      <c r="AN19" s="2640" cm="1">
        <f t="array" ref="AN19">SUMPRODUCT((Application!$B$728:$B$752 = 'CalHFA Addendum'!AN$18)*(Application!$AH$728:$AH$752 = 'CalHFA Addendum'!$B19),Application!$G$728:$G$752)</f>
        <v>0</v>
      </c>
      <c r="AO19" s="2641"/>
      <c r="AP19" s="2641"/>
      <c r="AQ19" s="2641"/>
      <c r="AR19" s="2641"/>
      <c r="AS19" s="2642"/>
      <c r="AT19" s="2643">
        <f t="shared" ref="AT19:AT27" si="0">J19/$J$29</f>
        <v>0.19736842105263158</v>
      </c>
      <c r="AU19" s="2644"/>
      <c r="AV19" s="2644"/>
      <c r="AW19" s="2644"/>
      <c r="AX19" s="2644"/>
      <c r="AY19" s="2645"/>
      <c r="AZ19" s="1537"/>
      <c r="BA19" s="1530"/>
      <c r="BB19" s="1530"/>
      <c r="BC19" s="1530"/>
      <c r="BD19" s="1530"/>
      <c r="BE19" s="1536"/>
    </row>
    <row r="20" spans="1:58" ht="15" customHeight="1">
      <c r="A20" s="1835"/>
      <c r="B20" s="2646">
        <v>0.3</v>
      </c>
      <c r="C20" s="2647"/>
      <c r="D20" s="2647"/>
      <c r="E20" s="2647"/>
      <c r="F20" s="2647"/>
      <c r="G20" s="2647"/>
      <c r="H20" s="2647"/>
      <c r="I20" s="2647"/>
      <c r="J20" s="2636">
        <f t="shared" ref="J20:J27" si="1">SUM(P20:AS20)</f>
        <v>21</v>
      </c>
      <c r="K20" s="2637"/>
      <c r="L20" s="2637"/>
      <c r="M20" s="2637"/>
      <c r="N20" s="2637"/>
      <c r="O20" s="2638"/>
      <c r="P20" s="2640" cm="1">
        <f t="array" ref="P20">SUMPRODUCT((Application!$B$728:$B$752 = 'CalHFA Addendum'!P$18)*(Application!$AH$728:$AH$752 = 'CalHFA Addendum'!$B20),Application!$G$728:$G$752)</f>
        <v>0</v>
      </c>
      <c r="Q20" s="2641"/>
      <c r="R20" s="2641"/>
      <c r="S20" s="2641"/>
      <c r="T20" s="2641"/>
      <c r="U20" s="2642"/>
      <c r="V20" s="2640" cm="1">
        <f t="array" ref="V20">SUMPRODUCT((Application!$B$728:$B$752 = 'CalHFA Addendum'!V$18)*(Application!$AH$728:$AH$752 = 'CalHFA Addendum'!$B20),Application!$G$728:$G$752)</f>
        <v>19</v>
      </c>
      <c r="W20" s="2641"/>
      <c r="X20" s="2641"/>
      <c r="Y20" s="2641"/>
      <c r="Z20" s="2641"/>
      <c r="AA20" s="2642"/>
      <c r="AB20" s="2640" cm="1">
        <f t="array" ref="AB20">SUMPRODUCT((Application!$B$728:$B$752 = 'CalHFA Addendum'!AB$18)*(Application!$AH$728:$AH$752 = 'CalHFA Addendum'!$B20),Application!$G$728:$G$752)</f>
        <v>2</v>
      </c>
      <c r="AC20" s="2641"/>
      <c r="AD20" s="2641"/>
      <c r="AE20" s="2641"/>
      <c r="AF20" s="2641"/>
      <c r="AG20" s="2642"/>
      <c r="AH20" s="2640" cm="1">
        <f t="array" ref="AH20">SUMPRODUCT((Application!$B$728:$B$752 = 'CalHFA Addendum'!AH$18)*(Application!$AH$728:$AH$752 = 'CalHFA Addendum'!$B20),Application!$G$728:$G$752)</f>
        <v>0</v>
      </c>
      <c r="AI20" s="2641"/>
      <c r="AJ20" s="2641"/>
      <c r="AK20" s="2641"/>
      <c r="AL20" s="2641"/>
      <c r="AM20" s="2642"/>
      <c r="AN20" s="2640" cm="1">
        <f t="array" ref="AN20">SUMPRODUCT((Application!$B$728:$B$752 = 'CalHFA Addendum'!AN$18)*(Application!$AH$728:$AH$752 = 'CalHFA Addendum'!$B20),Application!$G$728:$G$752)</f>
        <v>0</v>
      </c>
      <c r="AO20" s="2641"/>
      <c r="AP20" s="2641"/>
      <c r="AQ20" s="2641"/>
      <c r="AR20" s="2641"/>
      <c r="AS20" s="2642"/>
      <c r="AT20" s="2643">
        <f t="shared" si="0"/>
        <v>0.27631578947368424</v>
      </c>
      <c r="AU20" s="2644"/>
      <c r="AV20" s="2644"/>
      <c r="AW20" s="2644"/>
      <c r="AX20" s="2644"/>
      <c r="AY20" s="2645"/>
      <c r="AZ20" s="1530"/>
      <c r="BA20" s="1530"/>
      <c r="BB20" s="1530"/>
      <c r="BC20" s="1530"/>
      <c r="BD20" s="1530"/>
      <c r="BE20" s="1536"/>
    </row>
    <row r="21" spans="1:58" ht="14.25">
      <c r="A21" s="1835"/>
      <c r="B21" s="2646">
        <v>0.4</v>
      </c>
      <c r="C21" s="2647"/>
      <c r="D21" s="2647"/>
      <c r="E21" s="2647"/>
      <c r="F21" s="2647"/>
      <c r="G21" s="2647"/>
      <c r="H21" s="2647"/>
      <c r="I21" s="2647"/>
      <c r="J21" s="2636">
        <f t="shared" si="1"/>
        <v>13</v>
      </c>
      <c r="K21" s="2637"/>
      <c r="L21" s="2637"/>
      <c r="M21" s="2637"/>
      <c r="N21" s="2637"/>
      <c r="O21" s="2638"/>
      <c r="P21" s="2640" cm="1">
        <f t="array" ref="P21">SUMPRODUCT((Application!$B$728:$B$752 = 'CalHFA Addendum'!P$18)*(Application!$AH$728:$AH$752 = 'CalHFA Addendum'!$B21),Application!$G$728:$G$752)</f>
        <v>0</v>
      </c>
      <c r="Q21" s="2641"/>
      <c r="R21" s="2641"/>
      <c r="S21" s="2641"/>
      <c r="T21" s="2641"/>
      <c r="U21" s="2642"/>
      <c r="V21" s="2640" cm="1">
        <f t="array" ref="V21">SUMPRODUCT((Application!$B$728:$B$752 = 'CalHFA Addendum'!V$18)*(Application!$AH$728:$AH$752 = 'CalHFA Addendum'!$B21),Application!$G$728:$G$752)</f>
        <v>12</v>
      </c>
      <c r="W21" s="2641"/>
      <c r="X21" s="2641"/>
      <c r="Y21" s="2641"/>
      <c r="Z21" s="2641"/>
      <c r="AA21" s="2642"/>
      <c r="AB21" s="2640" cm="1">
        <f t="array" ref="AB21">SUMPRODUCT((Application!$B$728:$B$752 = 'CalHFA Addendum'!AB$18)*(Application!$AH$728:$AH$752 = 'CalHFA Addendum'!$B21),Application!$G$728:$G$752)</f>
        <v>1</v>
      </c>
      <c r="AC21" s="2641"/>
      <c r="AD21" s="2641"/>
      <c r="AE21" s="2641"/>
      <c r="AF21" s="2641"/>
      <c r="AG21" s="2642"/>
      <c r="AH21" s="2640" cm="1">
        <f t="array" ref="AH21">SUMPRODUCT((Application!$B$728:$B$752 = 'CalHFA Addendum'!AH$18)*(Application!$AH$728:$AH$752 = 'CalHFA Addendum'!$B21),Application!$G$728:$G$752)</f>
        <v>0</v>
      </c>
      <c r="AI21" s="2641"/>
      <c r="AJ21" s="2641"/>
      <c r="AK21" s="2641"/>
      <c r="AL21" s="2641"/>
      <c r="AM21" s="2642"/>
      <c r="AN21" s="2640" cm="1">
        <f t="array" ref="AN21">SUMPRODUCT((Application!$B$728:$B$752 = 'CalHFA Addendum'!AN$18)*(Application!$AH$728:$AH$752 = 'CalHFA Addendum'!$B21),Application!$G$728:$G$752)</f>
        <v>0</v>
      </c>
      <c r="AO21" s="2641"/>
      <c r="AP21" s="2641"/>
      <c r="AQ21" s="2641"/>
      <c r="AR21" s="2641"/>
      <c r="AS21" s="2642"/>
      <c r="AT21" s="2643">
        <f t="shared" si="0"/>
        <v>0.17105263157894737</v>
      </c>
      <c r="AU21" s="2644"/>
      <c r="AV21" s="2644"/>
      <c r="AW21" s="2644"/>
      <c r="AX21" s="2644"/>
      <c r="AY21" s="2645"/>
      <c r="AZ21" s="1530"/>
      <c r="BA21" s="1530"/>
      <c r="BB21" s="1530"/>
      <c r="BC21" s="1530"/>
      <c r="BD21" s="1530"/>
      <c r="BE21" s="1536"/>
    </row>
    <row r="22" spans="1:58" ht="14.25">
      <c r="A22" s="1835"/>
      <c r="B22" s="2646">
        <v>0.5</v>
      </c>
      <c r="C22" s="2647"/>
      <c r="D22" s="2647"/>
      <c r="E22" s="2647"/>
      <c r="F22" s="2647"/>
      <c r="G22" s="2647"/>
      <c r="H22" s="2647"/>
      <c r="I22" s="2647"/>
      <c r="J22" s="2636">
        <f t="shared" si="1"/>
        <v>7</v>
      </c>
      <c r="K22" s="2637"/>
      <c r="L22" s="2637"/>
      <c r="M22" s="2637"/>
      <c r="N22" s="2637"/>
      <c r="O22" s="2638"/>
      <c r="P22" s="2640" cm="1">
        <f t="array" ref="P22">SUMPRODUCT((Application!$B$728:$B$752 = 'CalHFA Addendum'!P$18)*(Application!$AH$728:$AH$752 = 'CalHFA Addendum'!$B22),Application!$G$728:$G$752)</f>
        <v>0</v>
      </c>
      <c r="Q22" s="2641"/>
      <c r="R22" s="2641"/>
      <c r="S22" s="2641"/>
      <c r="T22" s="2641"/>
      <c r="U22" s="2642"/>
      <c r="V22" s="2640" cm="1">
        <f t="array" ref="V22">SUMPRODUCT((Application!$B$728:$B$752 = 'CalHFA Addendum'!V$18)*(Application!$AH$728:$AH$752 = 'CalHFA Addendum'!$B22),Application!$G$728:$G$752)</f>
        <v>6</v>
      </c>
      <c r="W22" s="2641"/>
      <c r="X22" s="2641"/>
      <c r="Y22" s="2641"/>
      <c r="Z22" s="2641"/>
      <c r="AA22" s="2642"/>
      <c r="AB22" s="2640" cm="1">
        <f t="array" ref="AB22">SUMPRODUCT((Application!$B$728:$B$752 = 'CalHFA Addendum'!AB$18)*(Application!$AH$728:$AH$752 = 'CalHFA Addendum'!$B22),Application!$G$728:$G$752)</f>
        <v>1</v>
      </c>
      <c r="AC22" s="2641"/>
      <c r="AD22" s="2641"/>
      <c r="AE22" s="2641"/>
      <c r="AF22" s="2641"/>
      <c r="AG22" s="2642"/>
      <c r="AH22" s="2640" cm="1">
        <f t="array" ref="AH22">SUMPRODUCT((Application!$B$728:$B$752 = 'CalHFA Addendum'!AH$18)*(Application!$AH$728:$AH$752 = 'CalHFA Addendum'!$B22),Application!$G$728:$G$752)</f>
        <v>0</v>
      </c>
      <c r="AI22" s="2641"/>
      <c r="AJ22" s="2641"/>
      <c r="AK22" s="2641"/>
      <c r="AL22" s="2641"/>
      <c r="AM22" s="2642"/>
      <c r="AN22" s="2640" cm="1">
        <f t="array" ref="AN22">SUMPRODUCT((Application!$B$728:$B$752 = 'CalHFA Addendum'!AN$18)*(Application!$AH$728:$AH$752 = 'CalHFA Addendum'!$B22),Application!$G$728:$G$752)</f>
        <v>0</v>
      </c>
      <c r="AO22" s="2641"/>
      <c r="AP22" s="2641"/>
      <c r="AQ22" s="2641"/>
      <c r="AR22" s="2641"/>
      <c r="AS22" s="2642"/>
      <c r="AT22" s="2643">
        <f t="shared" si="0"/>
        <v>9.2105263157894732E-2</v>
      </c>
      <c r="AU22" s="2644"/>
      <c r="AV22" s="2644"/>
      <c r="AW22" s="2644"/>
      <c r="AX22" s="2644"/>
      <c r="AY22" s="2645"/>
      <c r="AZ22" s="1530"/>
      <c r="BA22" s="1530"/>
      <c r="BB22" s="1530"/>
      <c r="BC22" s="1530"/>
      <c r="BD22" s="1530"/>
      <c r="BE22" s="1536"/>
    </row>
    <row r="23" spans="1:58" ht="14.25">
      <c r="A23" s="1835"/>
      <c r="B23" s="2646">
        <v>0.6</v>
      </c>
      <c r="C23" s="2647"/>
      <c r="D23" s="2647"/>
      <c r="E23" s="2647"/>
      <c r="F23" s="2647"/>
      <c r="G23" s="2647"/>
      <c r="H23" s="2647"/>
      <c r="I23" s="2647"/>
      <c r="J23" s="2636">
        <f t="shared" si="1"/>
        <v>5</v>
      </c>
      <c r="K23" s="2637"/>
      <c r="L23" s="2637"/>
      <c r="M23" s="2637"/>
      <c r="N23" s="2637"/>
      <c r="O23" s="2638"/>
      <c r="P23" s="2640" cm="1">
        <f t="array" ref="P23">SUMPRODUCT((Application!$B$728:$B$752 = 'CalHFA Addendum'!P$18)*(Application!$AH$728:$AH$752 = 'CalHFA Addendum'!$B23),Application!$G$728:$G$752)</f>
        <v>0</v>
      </c>
      <c r="Q23" s="2641"/>
      <c r="R23" s="2641"/>
      <c r="S23" s="2641"/>
      <c r="T23" s="2641"/>
      <c r="U23" s="2642"/>
      <c r="V23" s="2640" cm="1">
        <f t="array" ref="V23">SUMPRODUCT((Application!$B$728:$B$752 = 'CalHFA Addendum'!V$18)*(Application!$AH$728:$AH$752 = 'CalHFA Addendum'!$B23),Application!$G$728:$G$752)</f>
        <v>5</v>
      </c>
      <c r="W23" s="2641"/>
      <c r="X23" s="2641"/>
      <c r="Y23" s="2641"/>
      <c r="Z23" s="2641"/>
      <c r="AA23" s="2642"/>
      <c r="AB23" s="2640" cm="1">
        <f t="array" ref="AB23">SUMPRODUCT((Application!$B$728:$B$752 = 'CalHFA Addendum'!AB$18)*(Application!$AH$728:$AH$752 = 'CalHFA Addendum'!$B23),Application!$G$728:$G$752)</f>
        <v>0</v>
      </c>
      <c r="AC23" s="2641"/>
      <c r="AD23" s="2641"/>
      <c r="AE23" s="2641"/>
      <c r="AF23" s="2641"/>
      <c r="AG23" s="2642"/>
      <c r="AH23" s="2640" cm="1">
        <f t="array" ref="AH23">SUMPRODUCT((Application!$B$728:$B$752 = 'CalHFA Addendum'!AH$18)*(Application!$AH$728:$AH$752 = 'CalHFA Addendum'!$B23),Application!$G$728:$G$752)</f>
        <v>0</v>
      </c>
      <c r="AI23" s="2641"/>
      <c r="AJ23" s="2641"/>
      <c r="AK23" s="2641"/>
      <c r="AL23" s="2641"/>
      <c r="AM23" s="2642"/>
      <c r="AN23" s="2640" cm="1">
        <f t="array" ref="AN23">SUMPRODUCT((Application!$B$728:$B$752 = 'CalHFA Addendum'!AN$18)*(Application!$AH$728:$AH$752 = 'CalHFA Addendum'!$B23),Application!$G$728:$G$752)</f>
        <v>0</v>
      </c>
      <c r="AO23" s="2641"/>
      <c r="AP23" s="2641"/>
      <c r="AQ23" s="2641"/>
      <c r="AR23" s="2641"/>
      <c r="AS23" s="2642"/>
      <c r="AT23" s="2643">
        <f t="shared" si="0"/>
        <v>6.5789473684210523E-2</v>
      </c>
      <c r="AU23" s="2644"/>
      <c r="AV23" s="2644"/>
      <c r="AW23" s="2644"/>
      <c r="AX23" s="2644"/>
      <c r="AY23" s="2645"/>
      <c r="AZ23" s="1530"/>
      <c r="BA23" s="1530"/>
      <c r="BB23" s="1530"/>
      <c r="BC23" s="1530"/>
      <c r="BD23" s="1530"/>
      <c r="BE23" s="1536"/>
    </row>
    <row r="24" spans="1:58" ht="14.25">
      <c r="A24" s="1835"/>
      <c r="B24" s="2646">
        <v>0.7</v>
      </c>
      <c r="C24" s="2647"/>
      <c r="D24" s="2647"/>
      <c r="E24" s="2647"/>
      <c r="F24" s="2647"/>
      <c r="G24" s="2647"/>
      <c r="H24" s="2647"/>
      <c r="I24" s="2647"/>
      <c r="J24" s="2636">
        <f t="shared" si="1"/>
        <v>0</v>
      </c>
      <c r="K24" s="2637"/>
      <c r="L24" s="2637"/>
      <c r="M24" s="2637"/>
      <c r="N24" s="2637"/>
      <c r="O24" s="2638"/>
      <c r="P24" s="2640" cm="1">
        <f t="array" ref="P24">SUMPRODUCT((Application!$B$728:$B$752 = 'CalHFA Addendum'!P$18)*(Application!$AH$728:$AH$752 = 'CalHFA Addendum'!$B24),Application!$G$728:$G$752)</f>
        <v>0</v>
      </c>
      <c r="Q24" s="2641"/>
      <c r="R24" s="2641"/>
      <c r="S24" s="2641"/>
      <c r="T24" s="2641"/>
      <c r="U24" s="2642"/>
      <c r="V24" s="2640" cm="1">
        <f t="array" ref="V24">SUMPRODUCT((Application!$B$728:$B$752 = 'CalHFA Addendum'!V$18)*(Application!$AH$728:$AH$752 = 'CalHFA Addendum'!$B24),Application!$G$728:$G$752)</f>
        <v>0</v>
      </c>
      <c r="W24" s="2641"/>
      <c r="X24" s="2641"/>
      <c r="Y24" s="2641"/>
      <c r="Z24" s="2641"/>
      <c r="AA24" s="2642"/>
      <c r="AB24" s="2640" cm="1">
        <f t="array" ref="AB24">SUMPRODUCT((Application!$B$728:$B$752 = 'CalHFA Addendum'!AB$18)*(Application!$AH$728:$AH$752 = 'CalHFA Addendum'!$B24),Application!$G$728:$G$752)</f>
        <v>0</v>
      </c>
      <c r="AC24" s="2641"/>
      <c r="AD24" s="2641"/>
      <c r="AE24" s="2641"/>
      <c r="AF24" s="2641"/>
      <c r="AG24" s="2642"/>
      <c r="AH24" s="2640" cm="1">
        <f t="array" ref="AH24">SUMPRODUCT((Application!$B$728:$B$752 = 'CalHFA Addendum'!AH$18)*(Application!$AH$728:$AH$752 = 'CalHFA Addendum'!$B24),Application!$G$728:$G$752)</f>
        <v>0</v>
      </c>
      <c r="AI24" s="2641"/>
      <c r="AJ24" s="2641"/>
      <c r="AK24" s="2641"/>
      <c r="AL24" s="2641"/>
      <c r="AM24" s="2642"/>
      <c r="AN24" s="2640" cm="1">
        <f t="array" ref="AN24">SUMPRODUCT((Application!$B$728:$B$752 = 'CalHFA Addendum'!AN$18)*(Application!$AH$728:$AH$752 = 'CalHFA Addendum'!$B24),Application!$G$728:$G$752)</f>
        <v>0</v>
      </c>
      <c r="AO24" s="2641"/>
      <c r="AP24" s="2641"/>
      <c r="AQ24" s="2641"/>
      <c r="AR24" s="2641"/>
      <c r="AS24" s="2642"/>
      <c r="AT24" s="2643">
        <f t="shared" si="0"/>
        <v>0</v>
      </c>
      <c r="AU24" s="2644"/>
      <c r="AV24" s="2644"/>
      <c r="AW24" s="2644"/>
      <c r="AX24" s="2644"/>
      <c r="AY24" s="2645"/>
      <c r="AZ24" s="1530"/>
      <c r="BA24" s="1530"/>
      <c r="BB24" s="1530"/>
      <c r="BC24" s="1530"/>
      <c r="BD24" s="1530"/>
      <c r="BE24" s="1536"/>
    </row>
    <row r="25" spans="1:58" ht="14.25">
      <c r="A25" s="1835"/>
      <c r="B25" s="2646">
        <v>0.8</v>
      </c>
      <c r="C25" s="2647"/>
      <c r="D25" s="2647"/>
      <c r="E25" s="2647"/>
      <c r="F25" s="2647"/>
      <c r="G25" s="2647"/>
      <c r="H25" s="2647"/>
      <c r="I25" s="2647"/>
      <c r="J25" s="2636">
        <f t="shared" si="1"/>
        <v>14</v>
      </c>
      <c r="K25" s="2637"/>
      <c r="L25" s="2637"/>
      <c r="M25" s="2637"/>
      <c r="N25" s="2637"/>
      <c r="O25" s="2638"/>
      <c r="P25" s="2640" cm="1">
        <f t="array" ref="P25">SUMPRODUCT((Application!$B$728:$B$752 = 'CalHFA Addendum'!P$18)*(Application!$AH$728:$AH$752 = 'CalHFA Addendum'!$B25),Application!$G$728:$G$752)</f>
        <v>0</v>
      </c>
      <c r="Q25" s="2641"/>
      <c r="R25" s="2641"/>
      <c r="S25" s="2641"/>
      <c r="T25" s="2641"/>
      <c r="U25" s="2642"/>
      <c r="V25" s="2640" cm="1">
        <f t="array" ref="V25">SUMPRODUCT((Application!$B$728:$B$752 = 'CalHFA Addendum'!V$18)*(Application!$AH$728:$AH$752 = 'CalHFA Addendum'!$B25),Application!$G$728:$G$752)</f>
        <v>10</v>
      </c>
      <c r="W25" s="2641"/>
      <c r="X25" s="2641"/>
      <c r="Y25" s="2641"/>
      <c r="Z25" s="2641"/>
      <c r="AA25" s="2642"/>
      <c r="AB25" s="2640" cm="1">
        <f t="array" ref="AB25">SUMPRODUCT((Application!$B$728:$B$752 = 'CalHFA Addendum'!AB$18)*(Application!$AH$728:$AH$752 = 'CalHFA Addendum'!$B25),Application!$G$728:$G$752)</f>
        <v>4</v>
      </c>
      <c r="AC25" s="2641"/>
      <c r="AD25" s="2641"/>
      <c r="AE25" s="2641"/>
      <c r="AF25" s="2641"/>
      <c r="AG25" s="2642"/>
      <c r="AH25" s="2640" cm="1">
        <f t="array" ref="AH25">SUMPRODUCT((Application!$B$728:$B$752 = 'CalHFA Addendum'!AH$18)*(Application!$AH$728:$AH$752 = 'CalHFA Addendum'!$B25),Application!$G$728:$G$752)</f>
        <v>0</v>
      </c>
      <c r="AI25" s="2641"/>
      <c r="AJ25" s="2641"/>
      <c r="AK25" s="2641"/>
      <c r="AL25" s="2641"/>
      <c r="AM25" s="2642"/>
      <c r="AN25" s="2640" cm="1">
        <f t="array" ref="AN25">SUMPRODUCT((Application!$B$728:$B$752 = 'CalHFA Addendum'!AN$18)*(Application!$AH$728:$AH$752 = 'CalHFA Addendum'!$B25),Application!$G$728:$G$752)</f>
        <v>0</v>
      </c>
      <c r="AO25" s="2641"/>
      <c r="AP25" s="2641"/>
      <c r="AQ25" s="2641"/>
      <c r="AR25" s="2641"/>
      <c r="AS25" s="2642"/>
      <c r="AT25" s="2643">
        <f t="shared" si="0"/>
        <v>0.18421052631578946</v>
      </c>
      <c r="AU25" s="2644"/>
      <c r="AV25" s="2644"/>
      <c r="AW25" s="2644"/>
      <c r="AX25" s="2644"/>
      <c r="AY25" s="2645"/>
      <c r="AZ25" s="1530"/>
      <c r="BA25" s="1530"/>
      <c r="BB25" s="1530"/>
      <c r="BC25" s="1530"/>
      <c r="BD25" s="1530"/>
      <c r="BE25" s="1536"/>
    </row>
    <row r="26" spans="1:58" ht="14.25">
      <c r="A26" s="1835"/>
      <c r="B26" s="2646">
        <v>0.9</v>
      </c>
      <c r="C26" s="2647"/>
      <c r="D26" s="2647"/>
      <c r="E26" s="2647"/>
      <c r="F26" s="2647"/>
      <c r="G26" s="2647"/>
      <c r="H26" s="2647"/>
      <c r="I26" s="2647"/>
      <c r="J26" s="2636">
        <f t="shared" si="1"/>
        <v>0</v>
      </c>
      <c r="K26" s="2637"/>
      <c r="L26" s="2637"/>
      <c r="M26" s="2637"/>
      <c r="N26" s="2637"/>
      <c r="O26" s="2638"/>
      <c r="P26" s="2640" cm="1">
        <f t="array" ref="P26">SUMPRODUCT((Application!$B$728:$B$752 = 'CalHFA Addendum'!P$18)*(Application!$AH$728:$AH$752 = 'CalHFA Addendum'!$B26),Application!$G$728:$G$752)</f>
        <v>0</v>
      </c>
      <c r="Q26" s="2641"/>
      <c r="R26" s="2641"/>
      <c r="S26" s="2641"/>
      <c r="T26" s="2641"/>
      <c r="U26" s="2642"/>
      <c r="V26" s="2640" cm="1">
        <f t="array" ref="V26">SUMPRODUCT((Application!$B$728:$B$752 = 'CalHFA Addendum'!V$18)*(Application!$AH$728:$AH$752 = 'CalHFA Addendum'!$B26),Application!$G$728:$G$752)</f>
        <v>0</v>
      </c>
      <c r="W26" s="2641"/>
      <c r="X26" s="2641"/>
      <c r="Y26" s="2641"/>
      <c r="Z26" s="2641"/>
      <c r="AA26" s="2642"/>
      <c r="AB26" s="2640" cm="1">
        <f t="array" ref="AB26">SUMPRODUCT((Application!$B$728:$B$752 = 'CalHFA Addendum'!AB$18)*(Application!$AH$728:$AH$752 = 'CalHFA Addendum'!$B26),Application!$G$728:$G$752)</f>
        <v>0</v>
      </c>
      <c r="AC26" s="2641"/>
      <c r="AD26" s="2641"/>
      <c r="AE26" s="2641"/>
      <c r="AF26" s="2641"/>
      <c r="AG26" s="2642"/>
      <c r="AH26" s="2640" cm="1">
        <f t="array" ref="AH26">SUMPRODUCT((Application!$B$728:$B$752 = 'CalHFA Addendum'!AH$18)*(Application!$AH$728:$AH$752 = 'CalHFA Addendum'!$B26),Application!$G$728:$G$752)</f>
        <v>0</v>
      </c>
      <c r="AI26" s="2641"/>
      <c r="AJ26" s="2641"/>
      <c r="AK26" s="2641"/>
      <c r="AL26" s="2641"/>
      <c r="AM26" s="2642"/>
      <c r="AN26" s="2640" cm="1">
        <f t="array" ref="AN26">SUMPRODUCT((Application!$B$728:$B$752 = 'CalHFA Addendum'!AN$18)*(Application!$AH$728:$AH$752 = 'CalHFA Addendum'!$B26),Application!$G$728:$G$752)</f>
        <v>0</v>
      </c>
      <c r="AO26" s="2641"/>
      <c r="AP26" s="2641"/>
      <c r="AQ26" s="2641"/>
      <c r="AR26" s="2641"/>
      <c r="AS26" s="2642"/>
      <c r="AT26" s="2643">
        <f t="shared" si="0"/>
        <v>0</v>
      </c>
      <c r="AU26" s="2644"/>
      <c r="AV26" s="2644"/>
      <c r="AW26" s="2644"/>
      <c r="AX26" s="2644"/>
      <c r="AY26" s="2645"/>
      <c r="AZ26" s="1530"/>
      <c r="BA26" s="1530"/>
      <c r="BB26" s="1530"/>
      <c r="BC26" s="1530"/>
      <c r="BD26" s="1530"/>
      <c r="BE26" s="1536"/>
    </row>
    <row r="27" spans="1:58" ht="14.25">
      <c r="A27" s="1835"/>
      <c r="B27" s="2646">
        <v>1</v>
      </c>
      <c r="C27" s="2647"/>
      <c r="D27" s="2647"/>
      <c r="E27" s="2647"/>
      <c r="F27" s="2647"/>
      <c r="G27" s="2647"/>
      <c r="H27" s="2647"/>
      <c r="I27" s="2647"/>
      <c r="J27" s="2636">
        <f t="shared" si="1"/>
        <v>0</v>
      </c>
      <c r="K27" s="2637"/>
      <c r="L27" s="2637"/>
      <c r="M27" s="2637"/>
      <c r="N27" s="2637"/>
      <c r="O27" s="2638"/>
      <c r="P27" s="2640" cm="1">
        <f t="array" ref="P27">SUMPRODUCT((Application!$B$728:$B$752 = 'CalHFA Addendum'!P$18)*(Application!$AH$728:$AH$752 = 'CalHFA Addendum'!$B27),Application!$G$728:$G$752)</f>
        <v>0</v>
      </c>
      <c r="Q27" s="2641"/>
      <c r="R27" s="2641"/>
      <c r="S27" s="2641"/>
      <c r="T27" s="2641"/>
      <c r="U27" s="2642"/>
      <c r="V27" s="2640" cm="1">
        <f t="array" ref="V27">SUMPRODUCT((Application!$B$728:$B$752 = 'CalHFA Addendum'!V$18)*(Application!$AH$728:$AH$752 = 'CalHFA Addendum'!$B27),Application!$G$728:$G$752)</f>
        <v>0</v>
      </c>
      <c r="W27" s="2641"/>
      <c r="X27" s="2641"/>
      <c r="Y27" s="2641"/>
      <c r="Z27" s="2641"/>
      <c r="AA27" s="2642"/>
      <c r="AB27" s="2640" cm="1">
        <f t="array" ref="AB27">SUMPRODUCT((Application!$B$728:$B$752 = 'CalHFA Addendum'!AB$18)*(Application!$AH$728:$AH$752 = 'CalHFA Addendum'!$B27),Application!$G$728:$G$752)</f>
        <v>0</v>
      </c>
      <c r="AC27" s="2641"/>
      <c r="AD27" s="2641"/>
      <c r="AE27" s="2641"/>
      <c r="AF27" s="2641"/>
      <c r="AG27" s="2642"/>
      <c r="AH27" s="2640" cm="1">
        <f t="array" ref="AH27">SUMPRODUCT((Application!$B$728:$B$752 = 'CalHFA Addendum'!AH$18)*(Application!$AH$728:$AH$752 = 'CalHFA Addendum'!$B27),Application!$G$728:$G$752)</f>
        <v>0</v>
      </c>
      <c r="AI27" s="2641"/>
      <c r="AJ27" s="2641"/>
      <c r="AK27" s="2641"/>
      <c r="AL27" s="2641"/>
      <c r="AM27" s="2642"/>
      <c r="AN27" s="2640" cm="1">
        <f t="array" ref="AN27">SUMPRODUCT((Application!$B$728:$B$752 = 'CalHFA Addendum'!AN$18)*(Application!$AH$728:$AH$752 = 'CalHFA Addendum'!$B27),Application!$G$728:$G$752)</f>
        <v>0</v>
      </c>
      <c r="AO27" s="2641"/>
      <c r="AP27" s="2641"/>
      <c r="AQ27" s="2641"/>
      <c r="AR27" s="2641"/>
      <c r="AS27" s="2642"/>
      <c r="AT27" s="2643">
        <f t="shared" si="0"/>
        <v>0</v>
      </c>
      <c r="AU27" s="2644"/>
      <c r="AV27" s="2644"/>
      <c r="AW27" s="2644"/>
      <c r="AX27" s="2644"/>
      <c r="AY27" s="2645"/>
      <c r="AZ27" s="1530"/>
      <c r="BA27" s="1530"/>
      <c r="BB27" s="1530"/>
      <c r="BC27" s="1530"/>
      <c r="BD27" s="1530"/>
      <c r="BE27" s="1536"/>
      <c r="BF27" s="1703"/>
    </row>
    <row r="28" spans="1:58" ht="14.65" thickBot="1">
      <c r="A28" s="1835"/>
      <c r="B28" s="2658" t="s">
        <v>2064</v>
      </c>
      <c r="C28" s="2659"/>
      <c r="D28" s="2659"/>
      <c r="E28" s="2659"/>
      <c r="F28" s="2659"/>
      <c r="G28" s="2659"/>
      <c r="H28" s="2659"/>
      <c r="I28" s="2660"/>
      <c r="J28" s="2636">
        <f t="shared" ref="J28" si="2">SUM(P28:AS28)</f>
        <v>1</v>
      </c>
      <c r="K28" s="2637"/>
      <c r="L28" s="2637"/>
      <c r="M28" s="2637"/>
      <c r="N28" s="2637"/>
      <c r="O28" s="2638"/>
      <c r="P28" s="2648">
        <f>_xlfn.IFNA(VLOOKUP(P$18,Application!$J$772:$S$775,6,FALSE), 0)</f>
        <v>0</v>
      </c>
      <c r="Q28" s="2649"/>
      <c r="R28" s="2649"/>
      <c r="S28" s="2649"/>
      <c r="T28" s="2649"/>
      <c r="U28" s="2650"/>
      <c r="V28" s="2648">
        <f>_xlfn.IFNA(VLOOKUP(V$18,Application!$J$772:$S$775,6,FALSE), 0)</f>
        <v>0</v>
      </c>
      <c r="W28" s="2649"/>
      <c r="X28" s="2649"/>
      <c r="Y28" s="2649"/>
      <c r="Z28" s="2649"/>
      <c r="AA28" s="2650"/>
      <c r="AB28" s="2648">
        <f>_xlfn.IFNA(VLOOKUP(AB$18,Application!$J$772:$S$775,6,FALSE), 0)</f>
        <v>1</v>
      </c>
      <c r="AC28" s="2649"/>
      <c r="AD28" s="2649"/>
      <c r="AE28" s="2649"/>
      <c r="AF28" s="2649"/>
      <c r="AG28" s="2650"/>
      <c r="AH28" s="2648">
        <f>_xlfn.IFNA(VLOOKUP(AH$18,Application!$J$772:$S$775,6,FALSE), 0)</f>
        <v>0</v>
      </c>
      <c r="AI28" s="2649"/>
      <c r="AJ28" s="2649"/>
      <c r="AK28" s="2649"/>
      <c r="AL28" s="2649"/>
      <c r="AM28" s="2650"/>
      <c r="AN28" s="2648">
        <f>_xlfn.IFNA(VLOOKUP(AN$18,Application!$J$772:$S$775,6,FALSE), 0)</f>
        <v>0</v>
      </c>
      <c r="AO28" s="2649"/>
      <c r="AP28" s="2649"/>
      <c r="AQ28" s="2649"/>
      <c r="AR28" s="2649"/>
      <c r="AS28" s="2650"/>
      <c r="AT28" s="2643">
        <f t="shared" ref="AT28" si="3">J28/$J$29</f>
        <v>1.3157894736842105E-2</v>
      </c>
      <c r="AU28" s="2644"/>
      <c r="AV28" s="2644"/>
      <c r="AW28" s="2644"/>
      <c r="AX28" s="2644"/>
      <c r="AY28" s="2645"/>
      <c r="AZ28" s="1530"/>
      <c r="BA28" s="1530"/>
      <c r="BB28" s="1530"/>
      <c r="BC28" s="1530"/>
      <c r="BD28" s="1530"/>
      <c r="BE28" s="1536"/>
    </row>
    <row r="29" spans="1:58" ht="14.65" thickBot="1">
      <c r="A29" s="1835"/>
      <c r="B29" s="2651" t="s">
        <v>1892</v>
      </c>
      <c r="C29" s="2652"/>
      <c r="D29" s="2652"/>
      <c r="E29" s="2652"/>
      <c r="F29" s="2652"/>
      <c r="G29" s="2652"/>
      <c r="H29" s="2652"/>
      <c r="I29" s="2653"/>
      <c r="J29" s="2654">
        <f>SUM(J19:O28)</f>
        <v>76</v>
      </c>
      <c r="K29" s="2652"/>
      <c r="L29" s="2652"/>
      <c r="M29" s="2652"/>
      <c r="N29" s="2652"/>
      <c r="O29" s="2653"/>
      <c r="P29" s="2654">
        <f>SUM(P19:U28)</f>
        <v>0</v>
      </c>
      <c r="Q29" s="2652"/>
      <c r="R29" s="2652"/>
      <c r="S29" s="2652"/>
      <c r="T29" s="2652"/>
      <c r="U29" s="2653"/>
      <c r="V29" s="2654">
        <f>SUM(V19:AA28)</f>
        <v>65</v>
      </c>
      <c r="W29" s="2652"/>
      <c r="X29" s="2652"/>
      <c r="Y29" s="2652"/>
      <c r="Z29" s="2652"/>
      <c r="AA29" s="2653"/>
      <c r="AB29" s="2654">
        <f>SUM(AB19:AG28)</f>
        <v>11</v>
      </c>
      <c r="AC29" s="2652"/>
      <c r="AD29" s="2652"/>
      <c r="AE29" s="2652"/>
      <c r="AF29" s="2652"/>
      <c r="AG29" s="2653"/>
      <c r="AH29" s="2654">
        <f>SUM(AH19:AM28)</f>
        <v>0</v>
      </c>
      <c r="AI29" s="2652"/>
      <c r="AJ29" s="2652"/>
      <c r="AK29" s="2652"/>
      <c r="AL29" s="2652"/>
      <c r="AM29" s="2653"/>
      <c r="AN29" s="2654">
        <f>SUM(AN19:AS28)</f>
        <v>0</v>
      </c>
      <c r="AO29" s="2652"/>
      <c r="AP29" s="2652"/>
      <c r="AQ29" s="2652"/>
      <c r="AR29" s="2652"/>
      <c r="AS29" s="2653"/>
      <c r="AT29" s="2655">
        <f>J29/$J$29</f>
        <v>1</v>
      </c>
      <c r="AU29" s="2656"/>
      <c r="AV29" s="2656"/>
      <c r="AW29" s="2656"/>
      <c r="AX29" s="2656"/>
      <c r="AY29" s="2657"/>
      <c r="AZ29" s="1530"/>
      <c r="BA29" s="1530"/>
      <c r="BB29" s="1530"/>
      <c r="BC29" s="1530"/>
      <c r="BD29" s="1530"/>
      <c r="BE29" s="1536"/>
    </row>
    <row r="30" spans="1:58" ht="14.65"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ht="14.65" thickBot="1">
      <c r="A31" s="1835"/>
      <c r="B31" s="2661" t="s">
        <v>2065</v>
      </c>
      <c r="C31" s="2662"/>
      <c r="D31" s="2662"/>
      <c r="E31" s="2662"/>
      <c r="F31" s="2662"/>
      <c r="G31" s="2662"/>
      <c r="H31" s="2662"/>
      <c r="I31" s="2662"/>
      <c r="J31" s="2662"/>
      <c r="K31" s="2662"/>
      <c r="L31" s="2662"/>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2662"/>
      <c r="AT31" s="2662"/>
      <c r="AU31" s="2662"/>
      <c r="AV31" s="2662"/>
      <c r="AW31" s="2662"/>
      <c r="AX31" s="2662"/>
      <c r="AY31" s="2662"/>
      <c r="AZ31" s="2663"/>
      <c r="BA31" s="1530"/>
      <c r="BB31" s="1530"/>
      <c r="BC31" s="1530"/>
      <c r="BD31" s="1530"/>
      <c r="BE31" s="1536"/>
    </row>
    <row r="32" spans="1:58" ht="14.65" thickBot="1">
      <c r="A32" s="1835"/>
      <c r="B32" s="2664" t="s">
        <v>2066</v>
      </c>
      <c r="C32" s="2665"/>
      <c r="D32" s="2665"/>
      <c r="E32" s="2665"/>
      <c r="F32" s="2665"/>
      <c r="G32" s="2665"/>
      <c r="H32" s="2665"/>
      <c r="I32" s="2666"/>
      <c r="J32" s="2668" t="s">
        <v>2067</v>
      </c>
      <c r="K32" s="2669"/>
      <c r="L32" s="2669"/>
      <c r="M32" s="2670"/>
      <c r="N32" s="2668" t="s">
        <v>2068</v>
      </c>
      <c r="O32" s="2669"/>
      <c r="P32" s="2669"/>
      <c r="Q32" s="2669"/>
      <c r="R32" s="2672" t="s">
        <v>2069</v>
      </c>
      <c r="S32" s="2673"/>
      <c r="T32" s="2673"/>
      <c r="U32" s="2673"/>
      <c r="V32" s="2673"/>
      <c r="W32" s="2673"/>
      <c r="X32" s="2673"/>
      <c r="Y32" s="2673"/>
      <c r="Z32" s="2673"/>
      <c r="AA32" s="2673"/>
      <c r="AB32" s="2673"/>
      <c r="AC32" s="2673"/>
      <c r="AD32" s="2673"/>
      <c r="AE32" s="2673"/>
      <c r="AF32" s="2673"/>
      <c r="AG32" s="2673"/>
      <c r="AH32" s="2673"/>
      <c r="AI32" s="2673"/>
      <c r="AJ32" s="2673"/>
      <c r="AK32" s="2673"/>
      <c r="AL32" s="2673"/>
      <c r="AM32" s="2673"/>
      <c r="AN32" s="2673"/>
      <c r="AO32" s="2673"/>
      <c r="AP32" s="2673"/>
      <c r="AQ32" s="2673"/>
      <c r="AR32" s="2673"/>
      <c r="AS32" s="2673"/>
      <c r="AT32" s="2673"/>
      <c r="AU32" s="2673"/>
      <c r="AV32" s="2673"/>
      <c r="AW32" s="2673"/>
      <c r="AX32" s="2673"/>
      <c r="AY32" s="2673"/>
      <c r="AZ32" s="2674"/>
      <c r="BA32" s="1530"/>
      <c r="BB32" s="1530"/>
      <c r="BC32" s="1530"/>
      <c r="BD32" s="1530"/>
      <c r="BE32" s="1536"/>
    </row>
    <row r="33" spans="1:58" ht="15" customHeight="1">
      <c r="A33" s="1835"/>
      <c r="B33" s="2667"/>
      <c r="C33" s="2665"/>
      <c r="D33" s="2665"/>
      <c r="E33" s="2665"/>
      <c r="F33" s="2665"/>
      <c r="G33" s="2665"/>
      <c r="H33" s="2665"/>
      <c r="I33" s="2666"/>
      <c r="J33" s="2671"/>
      <c r="K33" s="2669"/>
      <c r="L33" s="2669"/>
      <c r="M33" s="2670"/>
      <c r="N33" s="2671"/>
      <c r="O33" s="2669"/>
      <c r="P33" s="2669"/>
      <c r="Q33" s="2669"/>
      <c r="R33" s="2675" t="s">
        <v>2070</v>
      </c>
      <c r="S33" s="2676"/>
      <c r="T33" s="2676"/>
      <c r="U33" s="2676"/>
      <c r="V33" s="2676"/>
      <c r="W33" s="2676"/>
      <c r="X33" s="2676"/>
      <c r="Y33" s="2676"/>
      <c r="Z33" s="2676"/>
      <c r="AA33" s="2676"/>
      <c r="AB33" s="2676"/>
      <c r="AC33" s="2676"/>
      <c r="AD33" s="2676"/>
      <c r="AE33" s="2676"/>
      <c r="AF33" s="2676"/>
      <c r="AG33" s="2676"/>
      <c r="AH33" s="2676"/>
      <c r="AI33" s="2676"/>
      <c r="AJ33" s="2676"/>
      <c r="AK33" s="2676"/>
      <c r="AL33" s="2676"/>
      <c r="AM33" s="2676"/>
      <c r="AN33" s="2676"/>
      <c r="AO33" s="2676"/>
      <c r="AP33" s="2676"/>
      <c r="AQ33" s="2676"/>
      <c r="AR33" s="2676"/>
      <c r="AS33" s="2676"/>
      <c r="AT33" s="2676"/>
      <c r="AU33" s="2676"/>
      <c r="AV33" s="2676"/>
      <c r="AW33" s="2676"/>
      <c r="AX33" s="2676"/>
      <c r="AY33" s="2676"/>
      <c r="AZ33" s="2677"/>
      <c r="BA33" s="1537"/>
      <c r="BB33" s="1530"/>
      <c r="BC33" s="1530"/>
      <c r="BD33" s="1530"/>
      <c r="BE33" s="1536"/>
    </row>
    <row r="34" spans="1:58" ht="15.75" customHeight="1" thickBot="1">
      <c r="A34" s="1835"/>
      <c r="B34" s="2667"/>
      <c r="C34" s="2665"/>
      <c r="D34" s="2665"/>
      <c r="E34" s="2665"/>
      <c r="F34" s="2665"/>
      <c r="G34" s="2665"/>
      <c r="H34" s="2665"/>
      <c r="I34" s="2666"/>
      <c r="J34" s="2671"/>
      <c r="K34" s="2669"/>
      <c r="L34" s="2669"/>
      <c r="M34" s="2670"/>
      <c r="N34" s="2671"/>
      <c r="O34" s="2669"/>
      <c r="P34" s="2669"/>
      <c r="Q34" s="2669"/>
      <c r="R34" s="2678"/>
      <c r="S34" s="2679"/>
      <c r="T34" s="2679"/>
      <c r="U34" s="2679"/>
      <c r="V34" s="2679"/>
      <c r="W34" s="2679"/>
      <c r="X34" s="2679"/>
      <c r="Y34" s="2679"/>
      <c r="Z34" s="2679"/>
      <c r="AA34" s="2679"/>
      <c r="AB34" s="2679"/>
      <c r="AC34" s="2679"/>
      <c r="AD34" s="2679"/>
      <c r="AE34" s="2679"/>
      <c r="AF34" s="2679"/>
      <c r="AG34" s="2679"/>
      <c r="AH34" s="2679"/>
      <c r="AI34" s="2679"/>
      <c r="AJ34" s="2679"/>
      <c r="AK34" s="2679"/>
      <c r="AL34" s="2679"/>
      <c r="AM34" s="2679"/>
      <c r="AN34" s="2679"/>
      <c r="AO34" s="2679"/>
      <c r="AP34" s="2679"/>
      <c r="AQ34" s="2679"/>
      <c r="AR34" s="2679"/>
      <c r="AS34" s="2679"/>
      <c r="AT34" s="2679"/>
      <c r="AU34" s="2679"/>
      <c r="AV34" s="2679"/>
      <c r="AW34" s="2679"/>
      <c r="AX34" s="2679"/>
      <c r="AY34" s="2679"/>
      <c r="AZ34" s="2680"/>
      <c r="BA34" s="1537"/>
      <c r="BB34" s="1530"/>
      <c r="BC34" s="1530"/>
      <c r="BD34" s="1530"/>
      <c r="BE34" s="1536"/>
    </row>
    <row r="35" spans="1:58" ht="15.75" customHeight="1" thickBot="1">
      <c r="A35" s="1835"/>
      <c r="B35" s="2667"/>
      <c r="C35" s="2665"/>
      <c r="D35" s="2665"/>
      <c r="E35" s="2665"/>
      <c r="F35" s="2665"/>
      <c r="G35" s="2665"/>
      <c r="H35" s="2665"/>
      <c r="I35" s="2666"/>
      <c r="J35" s="2671"/>
      <c r="K35" s="2669"/>
      <c r="L35" s="2669"/>
      <c r="M35" s="2670"/>
      <c r="N35" s="2671"/>
      <c r="O35" s="2669"/>
      <c r="P35" s="2669"/>
      <c r="Q35" s="2669"/>
      <c r="R35" s="2681">
        <v>0.5</v>
      </c>
      <c r="S35" s="2682"/>
      <c r="T35" s="2682"/>
      <c r="U35" s="2683"/>
      <c r="V35" s="2681">
        <v>0.6</v>
      </c>
      <c r="W35" s="2682"/>
      <c r="X35" s="2682"/>
      <c r="Y35" s="2683"/>
      <c r="Z35" s="2681">
        <v>0.7</v>
      </c>
      <c r="AA35" s="2682"/>
      <c r="AB35" s="2682"/>
      <c r="AC35" s="2683"/>
      <c r="AD35" s="2681">
        <v>0.8</v>
      </c>
      <c r="AE35" s="2682"/>
      <c r="AF35" s="2682"/>
      <c r="AG35" s="2683"/>
      <c r="AH35" s="2681">
        <v>1</v>
      </c>
      <c r="AI35" s="2682"/>
      <c r="AJ35" s="2682"/>
      <c r="AK35" s="2683"/>
      <c r="AL35" s="2681">
        <v>1.2</v>
      </c>
      <c r="AM35" s="2682"/>
      <c r="AN35" s="2683"/>
      <c r="AO35" s="2693" t="s">
        <v>2071</v>
      </c>
      <c r="AP35" s="2694"/>
      <c r="AQ35" s="2694"/>
      <c r="AR35" s="2694"/>
      <c r="AS35" s="2694"/>
      <c r="AT35" s="2695"/>
      <c r="AU35" s="2693" t="s">
        <v>2072</v>
      </c>
      <c r="AV35" s="2694"/>
      <c r="AW35" s="2694"/>
      <c r="AX35" s="2694"/>
      <c r="AY35" s="2694"/>
      <c r="AZ35" s="2695"/>
      <c r="BA35" s="1537"/>
      <c r="BB35" s="1530"/>
      <c r="BC35" s="1530"/>
      <c r="BD35" s="1530"/>
      <c r="BE35" s="1536"/>
      <c r="BF35" s="1528"/>
    </row>
    <row r="36" spans="1:58" ht="15.75" customHeight="1">
      <c r="A36" s="1835"/>
      <c r="B36" s="2696" t="s">
        <v>2073</v>
      </c>
      <c r="C36" s="2697"/>
      <c r="D36" s="2697"/>
      <c r="E36" s="2697"/>
      <c r="F36" s="2697"/>
      <c r="G36" s="2697"/>
      <c r="H36" s="2697"/>
      <c r="I36" s="2698"/>
      <c r="J36" s="2699" t="s">
        <v>2074</v>
      </c>
      <c r="K36" s="2700"/>
      <c r="L36" s="2700"/>
      <c r="M36" s="2701"/>
      <c r="N36" s="2702">
        <v>55</v>
      </c>
      <c r="O36" s="2703"/>
      <c r="P36" s="2703"/>
      <c r="Q36" s="2704"/>
      <c r="R36" s="2705">
        <v>10</v>
      </c>
      <c r="S36" s="2705"/>
      <c r="T36" s="2705"/>
      <c r="U36" s="2705"/>
      <c r="V36" s="2705">
        <v>30</v>
      </c>
      <c r="W36" s="2705"/>
      <c r="X36" s="2705"/>
      <c r="Y36" s="2705"/>
      <c r="Z36" s="2705"/>
      <c r="AA36" s="2705"/>
      <c r="AB36" s="2705"/>
      <c r="AC36" s="2705"/>
      <c r="AD36" s="2705">
        <v>59</v>
      </c>
      <c r="AE36" s="2705"/>
      <c r="AF36" s="2705"/>
      <c r="AG36" s="2705"/>
      <c r="AH36" s="2708"/>
      <c r="AI36" s="2708"/>
      <c r="AJ36" s="2708"/>
      <c r="AK36" s="2708"/>
      <c r="AL36" s="2708"/>
      <c r="AM36" s="2708"/>
      <c r="AN36" s="2708"/>
      <c r="AO36" s="2706">
        <f>SUM(R36:AN36)</f>
        <v>99</v>
      </c>
      <c r="AP36" s="2706"/>
      <c r="AQ36" s="2706"/>
      <c r="AR36" s="2706"/>
      <c r="AS36" s="2706"/>
      <c r="AT36" s="2706"/>
      <c r="AU36" s="2707">
        <f>AO36/$J$29</f>
        <v>1.3026315789473684</v>
      </c>
      <c r="AV36" s="2707"/>
      <c r="AW36" s="2707"/>
      <c r="AX36" s="2707"/>
      <c r="AY36" s="2707"/>
      <c r="AZ36" s="2707"/>
      <c r="BA36" s="1530"/>
      <c r="BB36" s="1530"/>
      <c r="BC36" s="1530"/>
      <c r="BD36" s="1530"/>
      <c r="BE36" s="1536"/>
      <c r="BF36" s="1528"/>
    </row>
    <row r="37" spans="1:58" ht="15.75" customHeight="1">
      <c r="A37" s="1835"/>
      <c r="B37" s="2684" t="s">
        <v>2075</v>
      </c>
      <c r="C37" s="2685"/>
      <c r="D37" s="2685"/>
      <c r="E37" s="2685"/>
      <c r="F37" s="2685"/>
      <c r="G37" s="2685"/>
      <c r="H37" s="2685"/>
      <c r="I37" s="2686"/>
      <c r="J37" s="2687" t="s">
        <v>2076</v>
      </c>
      <c r="K37" s="2688"/>
      <c r="L37" s="2688"/>
      <c r="M37" s="2689"/>
      <c r="N37" s="2690">
        <v>55</v>
      </c>
      <c r="O37" s="2688"/>
      <c r="P37" s="2688"/>
      <c r="Q37" s="2691"/>
      <c r="R37" s="2692"/>
      <c r="S37" s="2692"/>
      <c r="T37" s="2692"/>
      <c r="U37" s="2692"/>
      <c r="V37" s="2692"/>
      <c r="W37" s="2692"/>
      <c r="X37" s="2692"/>
      <c r="Y37" s="2692"/>
      <c r="Z37" s="2692"/>
      <c r="AA37" s="2692"/>
      <c r="AB37" s="2692"/>
      <c r="AC37" s="2692"/>
      <c r="AD37" s="2692"/>
      <c r="AE37" s="2692"/>
      <c r="AF37" s="2692"/>
      <c r="AG37" s="2692"/>
      <c r="AH37" s="2692"/>
      <c r="AI37" s="2692"/>
      <c r="AJ37" s="2692"/>
      <c r="AK37" s="2692"/>
      <c r="AL37" s="2692"/>
      <c r="AM37" s="2692"/>
      <c r="AN37" s="2692"/>
      <c r="AO37" s="2706">
        <f t="shared" ref="AO37:AO47" si="4">SUM(R37:AN37)</f>
        <v>0</v>
      </c>
      <c r="AP37" s="2706"/>
      <c r="AQ37" s="2706"/>
      <c r="AR37" s="2706"/>
      <c r="AS37" s="2706"/>
      <c r="AT37" s="2706"/>
      <c r="AU37" s="2707">
        <f t="shared" ref="AU37:AU47" si="5">AO37/$J$29</f>
        <v>0</v>
      </c>
      <c r="AV37" s="2707"/>
      <c r="AW37" s="2707"/>
      <c r="AX37" s="2707"/>
      <c r="AY37" s="2707"/>
      <c r="AZ37" s="2707"/>
      <c r="BA37" s="1530"/>
      <c r="BB37" s="1530"/>
      <c r="BC37" s="1530"/>
      <c r="BD37" s="1530"/>
      <c r="BE37" s="1536"/>
      <c r="BF37" s="1528"/>
    </row>
    <row r="38" spans="1:58" ht="15.75" customHeight="1">
      <c r="A38" s="1835"/>
      <c r="B38" s="2684" t="s">
        <v>2077</v>
      </c>
      <c r="C38" s="2685"/>
      <c r="D38" s="2685"/>
      <c r="E38" s="2685"/>
      <c r="F38" s="2685"/>
      <c r="G38" s="2685"/>
      <c r="H38" s="2685"/>
      <c r="I38" s="2686"/>
      <c r="J38" s="2687" t="s">
        <v>2078</v>
      </c>
      <c r="K38" s="2688"/>
      <c r="L38" s="2688"/>
      <c r="M38" s="2689"/>
      <c r="N38" s="2690">
        <v>55</v>
      </c>
      <c r="O38" s="2688"/>
      <c r="P38" s="2688"/>
      <c r="Q38" s="2691"/>
      <c r="R38" s="2692"/>
      <c r="S38" s="2692"/>
      <c r="T38" s="2692"/>
      <c r="U38" s="2692"/>
      <c r="V38" s="2692"/>
      <c r="W38" s="2692"/>
      <c r="X38" s="2692"/>
      <c r="Y38" s="2692"/>
      <c r="Z38" s="2692"/>
      <c r="AA38" s="2692"/>
      <c r="AB38" s="2692"/>
      <c r="AC38" s="2692"/>
      <c r="AD38" s="2692"/>
      <c r="AE38" s="2692"/>
      <c r="AF38" s="2692"/>
      <c r="AG38" s="2692"/>
      <c r="AH38" s="2692"/>
      <c r="AI38" s="2692"/>
      <c r="AJ38" s="2692"/>
      <c r="AK38" s="2692"/>
      <c r="AL38" s="2692"/>
      <c r="AM38" s="2692"/>
      <c r="AN38" s="2692"/>
      <c r="AO38" s="2706">
        <f t="shared" si="4"/>
        <v>0</v>
      </c>
      <c r="AP38" s="2706"/>
      <c r="AQ38" s="2706"/>
      <c r="AR38" s="2706"/>
      <c r="AS38" s="2706"/>
      <c r="AT38" s="2706"/>
      <c r="AU38" s="2707">
        <f t="shared" si="5"/>
        <v>0</v>
      </c>
      <c r="AV38" s="2707"/>
      <c r="AW38" s="2707"/>
      <c r="AX38" s="2707"/>
      <c r="AY38" s="2707"/>
      <c r="AZ38" s="2707"/>
      <c r="BA38" s="1530"/>
      <c r="BB38" s="1530"/>
      <c r="BC38" s="1530"/>
      <c r="BD38" s="1530"/>
      <c r="BE38" s="1536"/>
      <c r="BF38" s="1528"/>
    </row>
    <row r="39" spans="1:58" ht="15.75" customHeight="1">
      <c r="A39" s="1835"/>
      <c r="B39" s="2684" t="s">
        <v>2079</v>
      </c>
      <c r="C39" s="2685"/>
      <c r="D39" s="2685"/>
      <c r="E39" s="2685"/>
      <c r="F39" s="2685"/>
      <c r="G39" s="2685"/>
      <c r="H39" s="2685"/>
      <c r="I39" s="2686"/>
      <c r="J39" s="2709"/>
      <c r="K39" s="2710"/>
      <c r="L39" s="2710"/>
      <c r="M39" s="2711"/>
      <c r="N39" s="2712"/>
      <c r="O39" s="2710"/>
      <c r="P39" s="2710"/>
      <c r="Q39" s="2713"/>
      <c r="R39" s="2692"/>
      <c r="S39" s="2692"/>
      <c r="T39" s="2692"/>
      <c r="U39" s="2692"/>
      <c r="V39" s="2692"/>
      <c r="W39" s="2692"/>
      <c r="X39" s="2692"/>
      <c r="Y39" s="2692"/>
      <c r="Z39" s="2692"/>
      <c r="AA39" s="2692"/>
      <c r="AB39" s="2692"/>
      <c r="AC39" s="2692"/>
      <c r="AD39" s="2692"/>
      <c r="AE39" s="2692"/>
      <c r="AF39" s="2692"/>
      <c r="AG39" s="2692"/>
      <c r="AH39" s="2692"/>
      <c r="AI39" s="2692"/>
      <c r="AJ39" s="2692"/>
      <c r="AK39" s="2692"/>
      <c r="AL39" s="2692"/>
      <c r="AM39" s="2692"/>
      <c r="AN39" s="2692"/>
      <c r="AO39" s="2706">
        <f t="shared" si="4"/>
        <v>0</v>
      </c>
      <c r="AP39" s="2706"/>
      <c r="AQ39" s="2706"/>
      <c r="AR39" s="2706"/>
      <c r="AS39" s="2706"/>
      <c r="AT39" s="2706"/>
      <c r="AU39" s="2707">
        <f t="shared" si="5"/>
        <v>0</v>
      </c>
      <c r="AV39" s="2707"/>
      <c r="AW39" s="2707"/>
      <c r="AX39" s="2707"/>
      <c r="AY39" s="2707"/>
      <c r="AZ39" s="2707"/>
      <c r="BA39" s="1530"/>
      <c r="BB39" s="1530"/>
      <c r="BC39" s="1530"/>
      <c r="BD39" s="1530"/>
      <c r="BE39" s="1536"/>
    </row>
    <row r="40" spans="1:58" ht="15.75" customHeight="1">
      <c r="A40" s="1835"/>
      <c r="B40" s="2684" t="s">
        <v>2079</v>
      </c>
      <c r="C40" s="2685"/>
      <c r="D40" s="2685"/>
      <c r="E40" s="2685"/>
      <c r="F40" s="2685"/>
      <c r="G40" s="2685"/>
      <c r="H40" s="2685"/>
      <c r="I40" s="2686"/>
      <c r="J40" s="2709"/>
      <c r="K40" s="2710"/>
      <c r="L40" s="2710"/>
      <c r="M40" s="2711"/>
      <c r="N40" s="2712"/>
      <c r="O40" s="2710"/>
      <c r="P40" s="2710"/>
      <c r="Q40" s="2713"/>
      <c r="R40" s="2692"/>
      <c r="S40" s="2692"/>
      <c r="T40" s="2692"/>
      <c r="U40" s="2692"/>
      <c r="V40" s="2692"/>
      <c r="W40" s="2692"/>
      <c r="X40" s="2692"/>
      <c r="Y40" s="2692"/>
      <c r="Z40" s="2692"/>
      <c r="AA40" s="2692"/>
      <c r="AB40" s="2692"/>
      <c r="AC40" s="2692"/>
      <c r="AD40" s="2692"/>
      <c r="AE40" s="2692"/>
      <c r="AF40" s="2692"/>
      <c r="AG40" s="2692"/>
      <c r="AH40" s="2692"/>
      <c r="AI40" s="2692"/>
      <c r="AJ40" s="2692"/>
      <c r="AK40" s="2692"/>
      <c r="AL40" s="2692"/>
      <c r="AM40" s="2692"/>
      <c r="AN40" s="2692"/>
      <c r="AO40" s="2706">
        <f t="shared" si="4"/>
        <v>0</v>
      </c>
      <c r="AP40" s="2706"/>
      <c r="AQ40" s="2706"/>
      <c r="AR40" s="2706"/>
      <c r="AS40" s="2706"/>
      <c r="AT40" s="2706"/>
      <c r="AU40" s="2707">
        <f t="shared" si="5"/>
        <v>0</v>
      </c>
      <c r="AV40" s="2707"/>
      <c r="AW40" s="2707"/>
      <c r="AX40" s="2707"/>
      <c r="AY40" s="2707"/>
      <c r="AZ40" s="2707"/>
      <c r="BA40" s="1530"/>
      <c r="BB40" s="1530"/>
      <c r="BC40" s="1530"/>
      <c r="BD40" s="1530"/>
      <c r="BE40" s="1536"/>
    </row>
    <row r="41" spans="1:58" ht="15.75" customHeight="1">
      <c r="A41" s="1835"/>
      <c r="B41" s="2714" t="s">
        <v>2080</v>
      </c>
      <c r="C41" s="2715"/>
      <c r="D41" s="2715"/>
      <c r="E41" s="2715"/>
      <c r="F41" s="2715"/>
      <c r="G41" s="2715"/>
      <c r="H41" s="2715"/>
      <c r="I41" s="2716"/>
      <c r="J41" s="2709"/>
      <c r="K41" s="2710"/>
      <c r="L41" s="2710"/>
      <c r="M41" s="2711"/>
      <c r="N41" s="2712"/>
      <c r="O41" s="2710"/>
      <c r="P41" s="2710"/>
      <c r="Q41" s="2713"/>
      <c r="R41" s="2692"/>
      <c r="S41" s="2692"/>
      <c r="T41" s="2692"/>
      <c r="U41" s="2692"/>
      <c r="V41" s="2692"/>
      <c r="W41" s="2692"/>
      <c r="X41" s="2692"/>
      <c r="Y41" s="2692"/>
      <c r="Z41" s="2692"/>
      <c r="AA41" s="2692"/>
      <c r="AB41" s="2692"/>
      <c r="AC41" s="2692"/>
      <c r="AD41" s="2692"/>
      <c r="AE41" s="2692"/>
      <c r="AF41" s="2692"/>
      <c r="AG41" s="2692"/>
      <c r="AH41" s="2692"/>
      <c r="AI41" s="2692"/>
      <c r="AJ41" s="2692"/>
      <c r="AK41" s="2692"/>
      <c r="AL41" s="2692"/>
      <c r="AM41" s="2692"/>
      <c r="AN41" s="2692"/>
      <c r="AO41" s="2706">
        <f t="shared" si="4"/>
        <v>0</v>
      </c>
      <c r="AP41" s="2706"/>
      <c r="AQ41" s="2706"/>
      <c r="AR41" s="2706"/>
      <c r="AS41" s="2706"/>
      <c r="AT41" s="2706"/>
      <c r="AU41" s="2707">
        <f t="shared" si="5"/>
        <v>0</v>
      </c>
      <c r="AV41" s="2707"/>
      <c r="AW41" s="2707"/>
      <c r="AX41" s="2707"/>
      <c r="AY41" s="2707"/>
      <c r="AZ41" s="2707"/>
      <c r="BA41" s="1530"/>
      <c r="BB41" s="1530"/>
      <c r="BC41" s="1530"/>
      <c r="BD41" s="1530"/>
      <c r="BE41" s="1536"/>
    </row>
    <row r="42" spans="1:58" ht="15.75" customHeight="1">
      <c r="A42" s="1835"/>
      <c r="B42" s="2714" t="s">
        <v>2080</v>
      </c>
      <c r="C42" s="2715"/>
      <c r="D42" s="2715"/>
      <c r="E42" s="2715"/>
      <c r="F42" s="2715"/>
      <c r="G42" s="2715"/>
      <c r="H42" s="2715"/>
      <c r="I42" s="2716"/>
      <c r="J42" s="2709"/>
      <c r="K42" s="2710"/>
      <c r="L42" s="2710"/>
      <c r="M42" s="2711"/>
      <c r="N42" s="2712"/>
      <c r="O42" s="2710"/>
      <c r="P42" s="2710"/>
      <c r="Q42" s="2713"/>
      <c r="R42" s="2692"/>
      <c r="S42" s="2692"/>
      <c r="T42" s="2692"/>
      <c r="U42" s="2692"/>
      <c r="V42" s="2692"/>
      <c r="W42" s="2692"/>
      <c r="X42" s="2692"/>
      <c r="Y42" s="2692"/>
      <c r="Z42" s="2692"/>
      <c r="AA42" s="2692"/>
      <c r="AB42" s="2692"/>
      <c r="AC42" s="2692"/>
      <c r="AD42" s="2692"/>
      <c r="AE42" s="2692"/>
      <c r="AF42" s="2692"/>
      <c r="AG42" s="2692"/>
      <c r="AH42" s="2692"/>
      <c r="AI42" s="2692"/>
      <c r="AJ42" s="2692"/>
      <c r="AK42" s="2692"/>
      <c r="AL42" s="2692"/>
      <c r="AM42" s="2692"/>
      <c r="AN42" s="2692"/>
      <c r="AO42" s="2706">
        <f t="shared" si="4"/>
        <v>0</v>
      </c>
      <c r="AP42" s="2706"/>
      <c r="AQ42" s="2706"/>
      <c r="AR42" s="2706"/>
      <c r="AS42" s="2706"/>
      <c r="AT42" s="2706"/>
      <c r="AU42" s="2707">
        <f t="shared" si="5"/>
        <v>0</v>
      </c>
      <c r="AV42" s="2707"/>
      <c r="AW42" s="2707"/>
      <c r="AX42" s="2707"/>
      <c r="AY42" s="2707"/>
      <c r="AZ42" s="2707"/>
      <c r="BA42" s="1530"/>
      <c r="BB42" s="1530"/>
      <c r="BC42" s="1530"/>
      <c r="BD42" s="1530"/>
      <c r="BE42" s="1536"/>
    </row>
    <row r="43" spans="1:58" ht="15.75" customHeight="1">
      <c r="A43" s="1835"/>
      <c r="B43" s="2717" t="s">
        <v>2081</v>
      </c>
      <c r="C43" s="2718"/>
      <c r="D43" s="2718"/>
      <c r="E43" s="2718"/>
      <c r="F43" s="2718"/>
      <c r="G43" s="2718"/>
      <c r="H43" s="2718"/>
      <c r="I43" s="2719"/>
      <c r="J43" s="2709"/>
      <c r="K43" s="2710"/>
      <c r="L43" s="2710"/>
      <c r="M43" s="2711"/>
      <c r="N43" s="2712"/>
      <c r="O43" s="2710"/>
      <c r="P43" s="2710"/>
      <c r="Q43" s="2713"/>
      <c r="R43" s="2692"/>
      <c r="S43" s="2692"/>
      <c r="T43" s="2692"/>
      <c r="U43" s="2692"/>
      <c r="V43" s="2692"/>
      <c r="W43" s="2692"/>
      <c r="X43" s="2692"/>
      <c r="Y43" s="2692"/>
      <c r="Z43" s="2692"/>
      <c r="AA43" s="2692"/>
      <c r="AB43" s="2692"/>
      <c r="AC43" s="2692"/>
      <c r="AD43" s="2692"/>
      <c r="AE43" s="2692"/>
      <c r="AF43" s="2692"/>
      <c r="AG43" s="2692"/>
      <c r="AH43" s="2692"/>
      <c r="AI43" s="2692"/>
      <c r="AJ43" s="2692"/>
      <c r="AK43" s="2692"/>
      <c r="AL43" s="2692"/>
      <c r="AM43" s="2692"/>
      <c r="AN43" s="2692"/>
      <c r="AO43" s="2706">
        <f t="shared" si="4"/>
        <v>0</v>
      </c>
      <c r="AP43" s="2706"/>
      <c r="AQ43" s="2706"/>
      <c r="AR43" s="2706"/>
      <c r="AS43" s="2706"/>
      <c r="AT43" s="2706"/>
      <c r="AU43" s="2707">
        <f t="shared" si="5"/>
        <v>0</v>
      </c>
      <c r="AV43" s="2707"/>
      <c r="AW43" s="2707"/>
      <c r="AX43" s="2707"/>
      <c r="AY43" s="2707"/>
      <c r="AZ43" s="2707"/>
      <c r="BA43" s="1530"/>
      <c r="BB43" s="1530"/>
      <c r="BC43" s="1530"/>
      <c r="BD43" s="1530"/>
      <c r="BE43" s="1536"/>
    </row>
    <row r="44" spans="1:58" ht="15.75" customHeight="1">
      <c r="A44" s="1835"/>
      <c r="B44" s="2717" t="s">
        <v>2082</v>
      </c>
      <c r="C44" s="2718"/>
      <c r="D44" s="2718"/>
      <c r="E44" s="2718"/>
      <c r="F44" s="2718"/>
      <c r="G44" s="2718"/>
      <c r="H44" s="2718"/>
      <c r="I44" s="2719"/>
      <c r="J44" s="2709"/>
      <c r="K44" s="2710"/>
      <c r="L44" s="2710"/>
      <c r="M44" s="2711"/>
      <c r="N44" s="2712"/>
      <c r="O44" s="2710"/>
      <c r="P44" s="2710"/>
      <c r="Q44" s="2713"/>
      <c r="R44" s="2692"/>
      <c r="S44" s="2692"/>
      <c r="T44" s="2692"/>
      <c r="U44" s="2692"/>
      <c r="V44" s="2692"/>
      <c r="W44" s="2692"/>
      <c r="X44" s="2692"/>
      <c r="Y44" s="2692"/>
      <c r="Z44" s="2692"/>
      <c r="AA44" s="2692"/>
      <c r="AB44" s="2692"/>
      <c r="AC44" s="2692"/>
      <c r="AD44" s="2692"/>
      <c r="AE44" s="2692"/>
      <c r="AF44" s="2692"/>
      <c r="AG44" s="2692"/>
      <c r="AH44" s="2692"/>
      <c r="AI44" s="2692"/>
      <c r="AJ44" s="2692"/>
      <c r="AK44" s="2692"/>
      <c r="AL44" s="2692"/>
      <c r="AM44" s="2692"/>
      <c r="AN44" s="2692"/>
      <c r="AO44" s="2706">
        <f t="shared" si="4"/>
        <v>0</v>
      </c>
      <c r="AP44" s="2706"/>
      <c r="AQ44" s="2706"/>
      <c r="AR44" s="2706"/>
      <c r="AS44" s="2706"/>
      <c r="AT44" s="2706"/>
      <c r="AU44" s="2707">
        <f t="shared" si="5"/>
        <v>0</v>
      </c>
      <c r="AV44" s="2707"/>
      <c r="AW44" s="2707"/>
      <c r="AX44" s="2707"/>
      <c r="AY44" s="2707"/>
      <c r="AZ44" s="2707"/>
      <c r="BA44" s="1530"/>
      <c r="BB44" s="1530"/>
      <c r="BC44" s="1530"/>
      <c r="BD44" s="1530"/>
      <c r="BE44" s="1536"/>
    </row>
    <row r="45" spans="1:58" ht="15.75" customHeight="1">
      <c r="A45" s="1835"/>
      <c r="B45" s="2720" t="s">
        <v>2083</v>
      </c>
      <c r="C45" s="2721"/>
      <c r="D45" s="2721"/>
      <c r="E45" s="2721"/>
      <c r="F45" s="2721"/>
      <c r="G45" s="2721"/>
      <c r="H45" s="2721"/>
      <c r="I45" s="2722"/>
      <c r="J45" s="2709"/>
      <c r="K45" s="2710"/>
      <c r="L45" s="2710"/>
      <c r="M45" s="2711"/>
      <c r="N45" s="2712"/>
      <c r="O45" s="2710"/>
      <c r="P45" s="2710"/>
      <c r="Q45" s="2713"/>
      <c r="R45" s="2692"/>
      <c r="S45" s="2692"/>
      <c r="T45" s="2692"/>
      <c r="U45" s="2692"/>
      <c r="V45" s="2692"/>
      <c r="W45" s="2692"/>
      <c r="X45" s="2692"/>
      <c r="Y45" s="2692"/>
      <c r="Z45" s="2692"/>
      <c r="AA45" s="2692"/>
      <c r="AB45" s="2692"/>
      <c r="AC45" s="2692"/>
      <c r="AD45" s="2692"/>
      <c r="AE45" s="2692"/>
      <c r="AF45" s="2692"/>
      <c r="AG45" s="2692"/>
      <c r="AH45" s="2692"/>
      <c r="AI45" s="2692"/>
      <c r="AJ45" s="2692"/>
      <c r="AK45" s="2692"/>
      <c r="AL45" s="2692"/>
      <c r="AM45" s="2692"/>
      <c r="AN45" s="2692"/>
      <c r="AO45" s="2706">
        <f t="shared" si="4"/>
        <v>0</v>
      </c>
      <c r="AP45" s="2706"/>
      <c r="AQ45" s="2706"/>
      <c r="AR45" s="2706"/>
      <c r="AS45" s="2706"/>
      <c r="AT45" s="2706"/>
      <c r="AU45" s="2707">
        <f t="shared" si="5"/>
        <v>0</v>
      </c>
      <c r="AV45" s="2707"/>
      <c r="AW45" s="2707"/>
      <c r="AX45" s="2707"/>
      <c r="AY45" s="2707"/>
      <c r="AZ45" s="2707"/>
      <c r="BA45" s="1530"/>
      <c r="BB45" s="1530"/>
      <c r="BC45" s="1530"/>
      <c r="BD45" s="1530"/>
      <c r="BE45" s="1536"/>
    </row>
    <row r="46" spans="1:58" ht="15.75" customHeight="1">
      <c r="A46" s="1835"/>
      <c r="B46" s="2720" t="s">
        <v>2084</v>
      </c>
      <c r="C46" s="2721"/>
      <c r="D46" s="2721"/>
      <c r="E46" s="2721"/>
      <c r="F46" s="2721"/>
      <c r="G46" s="2721"/>
      <c r="H46" s="2721"/>
      <c r="I46" s="2722"/>
      <c r="J46" s="2709"/>
      <c r="K46" s="2710"/>
      <c r="L46" s="2710"/>
      <c r="M46" s="2711"/>
      <c r="N46" s="2690">
        <v>99</v>
      </c>
      <c r="O46" s="2688"/>
      <c r="P46" s="2688"/>
      <c r="Q46" s="2691"/>
      <c r="R46" s="2692"/>
      <c r="S46" s="2692"/>
      <c r="T46" s="2692"/>
      <c r="U46" s="2692"/>
      <c r="V46" s="2692"/>
      <c r="W46" s="2692"/>
      <c r="X46" s="2692"/>
      <c r="Y46" s="2692"/>
      <c r="Z46" s="2692"/>
      <c r="AA46" s="2692"/>
      <c r="AB46" s="2692"/>
      <c r="AC46" s="2692"/>
      <c r="AD46" s="2692"/>
      <c r="AE46" s="2692"/>
      <c r="AF46" s="2692"/>
      <c r="AG46" s="2692"/>
      <c r="AH46" s="2692"/>
      <c r="AI46" s="2692"/>
      <c r="AJ46" s="2692"/>
      <c r="AK46" s="2692"/>
      <c r="AL46" s="2692"/>
      <c r="AM46" s="2692"/>
      <c r="AN46" s="2692"/>
      <c r="AO46" s="2706">
        <f t="shared" si="4"/>
        <v>0</v>
      </c>
      <c r="AP46" s="2706"/>
      <c r="AQ46" s="2706"/>
      <c r="AR46" s="2706"/>
      <c r="AS46" s="2706"/>
      <c r="AT46" s="2706"/>
      <c r="AU46" s="2707">
        <f t="shared" si="5"/>
        <v>0</v>
      </c>
      <c r="AV46" s="2707"/>
      <c r="AW46" s="2707"/>
      <c r="AX46" s="2707"/>
      <c r="AY46" s="2707"/>
      <c r="AZ46" s="2707"/>
      <c r="BA46" s="1530"/>
      <c r="BB46" s="1530"/>
      <c r="BC46" s="1530"/>
      <c r="BD46" s="1530"/>
      <c r="BE46" s="1536"/>
    </row>
    <row r="47" spans="1:58" ht="15.75" customHeight="1" thickBot="1">
      <c r="A47" s="1835"/>
      <c r="B47" s="2723" t="s">
        <v>310</v>
      </c>
      <c r="C47" s="2724"/>
      <c r="D47" s="2724"/>
      <c r="E47" s="2724"/>
      <c r="F47" s="2724"/>
      <c r="G47" s="2724"/>
      <c r="H47" s="2724"/>
      <c r="I47" s="2725"/>
      <c r="J47" s="2726"/>
      <c r="K47" s="2727"/>
      <c r="L47" s="2727"/>
      <c r="M47" s="2728"/>
      <c r="N47" s="2729"/>
      <c r="O47" s="2727"/>
      <c r="P47" s="2727"/>
      <c r="Q47" s="2730"/>
      <c r="R47" s="2692"/>
      <c r="S47" s="2692"/>
      <c r="T47" s="2692"/>
      <c r="U47" s="2692"/>
      <c r="V47" s="2692"/>
      <c r="W47" s="2692"/>
      <c r="X47" s="2692"/>
      <c r="Y47" s="2692"/>
      <c r="Z47" s="2692"/>
      <c r="AA47" s="2692"/>
      <c r="AB47" s="2692"/>
      <c r="AC47" s="2692"/>
      <c r="AD47" s="2692"/>
      <c r="AE47" s="2692"/>
      <c r="AF47" s="2692"/>
      <c r="AG47" s="2692"/>
      <c r="AH47" s="2692"/>
      <c r="AI47" s="2692"/>
      <c r="AJ47" s="2692"/>
      <c r="AK47" s="2692"/>
      <c r="AL47" s="2692"/>
      <c r="AM47" s="2692"/>
      <c r="AN47" s="2692"/>
      <c r="AO47" s="2706">
        <f t="shared" si="4"/>
        <v>0</v>
      </c>
      <c r="AP47" s="2706"/>
      <c r="AQ47" s="2706"/>
      <c r="AR47" s="2706"/>
      <c r="AS47" s="2706"/>
      <c r="AT47" s="2706"/>
      <c r="AU47" s="2707">
        <f t="shared" si="5"/>
        <v>0</v>
      </c>
      <c r="AV47" s="2707"/>
      <c r="AW47" s="2707"/>
      <c r="AX47" s="2707"/>
      <c r="AY47" s="2707"/>
      <c r="AZ47" s="2707"/>
      <c r="BA47" s="1530"/>
      <c r="BB47" s="1530"/>
      <c r="BC47" s="1530"/>
      <c r="BD47" s="1530"/>
      <c r="BE47" s="1536"/>
    </row>
    <row r="48" spans="1:58" ht="15.75" customHeight="1">
      <c r="A48" s="1835"/>
      <c r="B48" s="1538" t="s">
        <v>2085</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2086</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731" t="s">
        <v>2087</v>
      </c>
      <c r="C50" s="2732"/>
      <c r="D50" s="2732"/>
      <c r="E50" s="2732"/>
      <c r="F50" s="2732"/>
      <c r="G50" s="2732"/>
      <c r="H50" s="2732"/>
      <c r="I50" s="2732"/>
      <c r="J50" s="2732"/>
      <c r="K50" s="2732"/>
      <c r="L50" s="2732"/>
      <c r="M50" s="2732"/>
      <c r="N50" s="2732"/>
      <c r="O50" s="2732"/>
      <c r="P50" s="2732"/>
      <c r="Q50" s="2732"/>
      <c r="R50" s="2732"/>
      <c r="S50" s="2732"/>
      <c r="T50" s="2732"/>
      <c r="U50" s="2732"/>
      <c r="V50" s="2732"/>
      <c r="W50" s="2732"/>
      <c r="X50" s="2732"/>
      <c r="Y50" s="2732"/>
      <c r="Z50" s="2732"/>
      <c r="AA50" s="2732"/>
      <c r="AB50" s="2732"/>
      <c r="AC50" s="2732"/>
      <c r="AD50" s="2732"/>
      <c r="AE50" s="2732"/>
      <c r="AF50" s="2732"/>
      <c r="AG50" s="2732"/>
      <c r="AH50" s="2732"/>
      <c r="AI50" s="2732"/>
      <c r="AJ50" s="2732"/>
      <c r="AK50" s="2732"/>
      <c r="AL50" s="2732"/>
      <c r="AM50" s="2732"/>
      <c r="AN50" s="2732"/>
      <c r="AO50" s="2733"/>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734" t="s">
        <v>2088</v>
      </c>
      <c r="C51" s="2735"/>
      <c r="D51" s="2735"/>
      <c r="E51" s="2735"/>
      <c r="F51" s="2735"/>
      <c r="G51" s="2735"/>
      <c r="H51" s="2735"/>
      <c r="I51" s="2736"/>
      <c r="J51" s="2734" t="s">
        <v>2089</v>
      </c>
      <c r="K51" s="2735"/>
      <c r="L51" s="2735"/>
      <c r="M51" s="2735"/>
      <c r="N51" s="2735"/>
      <c r="O51" s="2735"/>
      <c r="P51" s="2735"/>
      <c r="Q51" s="2736"/>
      <c r="R51" s="2737" t="s">
        <v>2090</v>
      </c>
      <c r="S51" s="2738"/>
      <c r="T51" s="2738"/>
      <c r="U51" s="2738"/>
      <c r="V51" s="2738"/>
      <c r="W51" s="2738"/>
      <c r="X51" s="2738"/>
      <c r="Y51" s="2739"/>
      <c r="Z51" s="2740" t="s">
        <v>2091</v>
      </c>
      <c r="AA51" s="2741"/>
      <c r="AB51" s="2741"/>
      <c r="AC51" s="2741"/>
      <c r="AD51" s="2741"/>
      <c r="AE51" s="2741"/>
      <c r="AF51" s="2741"/>
      <c r="AG51" s="2742"/>
      <c r="AH51" s="2740" t="s">
        <v>2092</v>
      </c>
      <c r="AI51" s="2741"/>
      <c r="AJ51" s="2741"/>
      <c r="AK51" s="2741"/>
      <c r="AL51" s="2741"/>
      <c r="AM51" s="2741"/>
      <c r="AN51" s="2741"/>
      <c r="AO51" s="2742"/>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743"/>
      <c r="C52" s="2744"/>
      <c r="D52" s="2744"/>
      <c r="E52" s="2744"/>
      <c r="F52" s="2744"/>
      <c r="G52" s="2744"/>
      <c r="H52" s="2744"/>
      <c r="I52" s="2744"/>
      <c r="J52" s="2744"/>
      <c r="K52" s="2744"/>
      <c r="L52" s="2744"/>
      <c r="M52" s="2744"/>
      <c r="N52" s="2744"/>
      <c r="O52" s="2744"/>
      <c r="P52" s="2744"/>
      <c r="Q52" s="2744"/>
      <c r="R52" s="2745"/>
      <c r="S52" s="2745"/>
      <c r="T52" s="2745"/>
      <c r="U52" s="2745"/>
      <c r="V52" s="2745"/>
      <c r="W52" s="2745"/>
      <c r="X52" s="2745"/>
      <c r="Y52" s="2745"/>
      <c r="Z52" s="2744"/>
      <c r="AA52" s="2744"/>
      <c r="AB52" s="2744"/>
      <c r="AC52" s="2744"/>
      <c r="AD52" s="2744"/>
      <c r="AE52" s="2744"/>
      <c r="AF52" s="2744"/>
      <c r="AG52" s="2744"/>
      <c r="AH52" s="2744"/>
      <c r="AI52" s="2744"/>
      <c r="AJ52" s="2744"/>
      <c r="AK52" s="2744"/>
      <c r="AL52" s="2744"/>
      <c r="AM52" s="2744"/>
      <c r="AN52" s="2744"/>
      <c r="AO52" s="2746"/>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743"/>
      <c r="C53" s="2744"/>
      <c r="D53" s="2744"/>
      <c r="E53" s="2744"/>
      <c r="F53" s="2744"/>
      <c r="G53" s="2744"/>
      <c r="H53" s="2744"/>
      <c r="I53" s="2744"/>
      <c r="J53" s="2744"/>
      <c r="K53" s="2744"/>
      <c r="L53" s="2744"/>
      <c r="M53" s="2744"/>
      <c r="N53" s="2744"/>
      <c r="O53" s="2744"/>
      <c r="P53" s="2744"/>
      <c r="Q53" s="2744"/>
      <c r="R53" s="2745"/>
      <c r="S53" s="2745"/>
      <c r="T53" s="2745"/>
      <c r="U53" s="2745"/>
      <c r="V53" s="2745"/>
      <c r="W53" s="2745"/>
      <c r="X53" s="2745"/>
      <c r="Y53" s="2745"/>
      <c r="Z53" s="2744"/>
      <c r="AA53" s="2744"/>
      <c r="AB53" s="2744"/>
      <c r="AC53" s="2744"/>
      <c r="AD53" s="2744"/>
      <c r="AE53" s="2744"/>
      <c r="AF53" s="2744"/>
      <c r="AG53" s="2744"/>
      <c r="AH53" s="2744"/>
      <c r="AI53" s="2744"/>
      <c r="AJ53" s="2744"/>
      <c r="AK53" s="2744"/>
      <c r="AL53" s="2744"/>
      <c r="AM53" s="2744"/>
      <c r="AN53" s="2744"/>
      <c r="AO53" s="2746"/>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743"/>
      <c r="C54" s="2744"/>
      <c r="D54" s="2744"/>
      <c r="E54" s="2744"/>
      <c r="F54" s="2744"/>
      <c r="G54" s="2744"/>
      <c r="H54" s="2744"/>
      <c r="I54" s="2744"/>
      <c r="J54" s="2744"/>
      <c r="K54" s="2744"/>
      <c r="L54" s="2744"/>
      <c r="M54" s="2744"/>
      <c r="N54" s="2744"/>
      <c r="O54" s="2744"/>
      <c r="P54" s="2744"/>
      <c r="Q54" s="2744"/>
      <c r="R54" s="2745"/>
      <c r="S54" s="2745"/>
      <c r="T54" s="2745"/>
      <c r="U54" s="2745"/>
      <c r="V54" s="2745"/>
      <c r="W54" s="2745"/>
      <c r="X54" s="2745"/>
      <c r="Y54" s="2745"/>
      <c r="Z54" s="2744"/>
      <c r="AA54" s="2744"/>
      <c r="AB54" s="2744"/>
      <c r="AC54" s="2744"/>
      <c r="AD54" s="2744"/>
      <c r="AE54" s="2744"/>
      <c r="AF54" s="2744"/>
      <c r="AG54" s="2744"/>
      <c r="AH54" s="2744"/>
      <c r="AI54" s="2744"/>
      <c r="AJ54" s="2744"/>
      <c r="AK54" s="2744"/>
      <c r="AL54" s="2744"/>
      <c r="AM54" s="2744"/>
      <c r="AN54" s="2744"/>
      <c r="AO54" s="2746"/>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743"/>
      <c r="C55" s="2744"/>
      <c r="D55" s="2744"/>
      <c r="E55" s="2744"/>
      <c r="F55" s="2744"/>
      <c r="G55" s="2744"/>
      <c r="H55" s="2744"/>
      <c r="I55" s="2744"/>
      <c r="J55" s="2744"/>
      <c r="K55" s="2744"/>
      <c r="L55" s="2744"/>
      <c r="M55" s="2744"/>
      <c r="N55" s="2744"/>
      <c r="O55" s="2744"/>
      <c r="P55" s="2744"/>
      <c r="Q55" s="2744"/>
      <c r="R55" s="2745"/>
      <c r="S55" s="2745"/>
      <c r="T55" s="2745"/>
      <c r="U55" s="2745"/>
      <c r="V55" s="2745"/>
      <c r="W55" s="2745"/>
      <c r="X55" s="2745"/>
      <c r="Y55" s="2745"/>
      <c r="Z55" s="2744"/>
      <c r="AA55" s="2744"/>
      <c r="AB55" s="2744"/>
      <c r="AC55" s="2744"/>
      <c r="AD55" s="2744"/>
      <c r="AE55" s="2744"/>
      <c r="AF55" s="2744"/>
      <c r="AG55" s="2744"/>
      <c r="AH55" s="2744"/>
      <c r="AI55" s="2744"/>
      <c r="AJ55" s="2744"/>
      <c r="AK55" s="2744"/>
      <c r="AL55" s="2744"/>
      <c r="AM55" s="2744"/>
      <c r="AN55" s="2744"/>
      <c r="AO55" s="2746"/>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5"/>
      <c r="B56" s="2756"/>
      <c r="C56" s="2757"/>
      <c r="D56" s="2757"/>
      <c r="E56" s="2757"/>
      <c r="F56" s="2757"/>
      <c r="G56" s="2757"/>
      <c r="H56" s="2757"/>
      <c r="I56" s="2757"/>
      <c r="J56" s="2757"/>
      <c r="K56" s="2757"/>
      <c r="L56" s="2757"/>
      <c r="M56" s="2757"/>
      <c r="N56" s="2757"/>
      <c r="O56" s="2757"/>
      <c r="P56" s="2757"/>
      <c r="Q56" s="2757"/>
      <c r="R56" s="2758"/>
      <c r="S56" s="2758"/>
      <c r="T56" s="2758"/>
      <c r="U56" s="2758"/>
      <c r="V56" s="2758"/>
      <c r="W56" s="2758"/>
      <c r="X56" s="2758"/>
      <c r="Y56" s="2758"/>
      <c r="Z56" s="2757"/>
      <c r="AA56" s="2757"/>
      <c r="AB56" s="2757"/>
      <c r="AC56" s="2757"/>
      <c r="AD56" s="2757"/>
      <c r="AE56" s="2757"/>
      <c r="AF56" s="2757"/>
      <c r="AG56" s="2757"/>
      <c r="AH56" s="2757"/>
      <c r="AI56" s="2757"/>
      <c r="AJ56" s="2757"/>
      <c r="AK56" s="2757"/>
      <c r="AL56" s="2757"/>
      <c r="AM56" s="2757"/>
      <c r="AN56" s="2757"/>
      <c r="AO56" s="2759"/>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760" t="s">
        <v>1892</v>
      </c>
      <c r="C57" s="2761"/>
      <c r="D57" s="2761"/>
      <c r="E57" s="2761"/>
      <c r="F57" s="2761"/>
      <c r="G57" s="2761"/>
      <c r="H57" s="2761"/>
      <c r="I57" s="2761"/>
      <c r="J57" s="2761"/>
      <c r="K57" s="2761"/>
      <c r="L57" s="2761"/>
      <c r="M57" s="2761"/>
      <c r="N57" s="2761"/>
      <c r="O57" s="2761"/>
      <c r="P57" s="2761"/>
      <c r="Q57" s="2761"/>
      <c r="R57" s="2762">
        <f>SUM(R52:Y56)</f>
        <v>0</v>
      </c>
      <c r="S57" s="2762"/>
      <c r="T57" s="2762"/>
      <c r="U57" s="2762"/>
      <c r="V57" s="2762"/>
      <c r="W57" s="2762"/>
      <c r="X57" s="2762"/>
      <c r="Y57" s="2762"/>
      <c r="Z57" s="2762">
        <f t="shared" ref="Z57" si="6">SUM(Z52:AG56)</f>
        <v>0</v>
      </c>
      <c r="AA57" s="2762"/>
      <c r="AB57" s="2762"/>
      <c r="AC57" s="2762"/>
      <c r="AD57" s="2762"/>
      <c r="AE57" s="2762"/>
      <c r="AF57" s="2762"/>
      <c r="AG57" s="2762"/>
      <c r="AH57" s="2762">
        <f t="shared" ref="AH57" si="7">SUM(AH52:AO56)</f>
        <v>0</v>
      </c>
      <c r="AI57" s="2762"/>
      <c r="AJ57" s="2762"/>
      <c r="AK57" s="2762"/>
      <c r="AL57" s="2762"/>
      <c r="AM57" s="2762"/>
      <c r="AN57" s="2762"/>
      <c r="AO57" s="2762"/>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747" t="s">
        <v>2088</v>
      </c>
      <c r="C59" s="2748"/>
      <c r="D59" s="2748"/>
      <c r="E59" s="2748"/>
      <c r="F59" s="2748"/>
      <c r="G59" s="2748"/>
      <c r="H59" s="2748"/>
      <c r="I59" s="2749"/>
      <c r="J59" s="2750" t="s">
        <v>2093</v>
      </c>
      <c r="K59" s="2750"/>
      <c r="L59" s="2750"/>
      <c r="M59" s="2750"/>
      <c r="N59" s="2750"/>
      <c r="O59" s="2750"/>
      <c r="P59" s="2750"/>
      <c r="Q59" s="2750"/>
      <c r="R59" s="2750"/>
      <c r="S59" s="2750"/>
      <c r="T59" s="2750"/>
      <c r="U59" s="2750"/>
      <c r="V59" s="2750"/>
      <c r="W59" s="2750"/>
      <c r="X59" s="2750"/>
      <c r="Y59" s="2750"/>
      <c r="Z59" s="2750"/>
      <c r="AA59" s="2750"/>
      <c r="AB59" s="2750"/>
      <c r="AC59" s="2750"/>
      <c r="AD59" s="2750"/>
      <c r="AE59" s="2750"/>
      <c r="AF59" s="2750"/>
      <c r="AG59" s="2750"/>
      <c r="AH59" s="2750"/>
      <c r="AI59" s="2750"/>
      <c r="AJ59" s="2750"/>
      <c r="AK59" s="2750"/>
      <c r="AL59" s="2750"/>
      <c r="AM59" s="2750"/>
      <c r="AN59" s="2750"/>
      <c r="AO59" s="2750"/>
      <c r="AP59" s="2750"/>
      <c r="AQ59" s="2750"/>
      <c r="AR59" s="2750"/>
      <c r="AS59" s="2750"/>
      <c r="AT59" s="2750"/>
      <c r="AU59" s="2750"/>
      <c r="AV59" s="2750"/>
      <c r="AW59" s="2751"/>
      <c r="AX59" s="1530"/>
      <c r="AY59" s="1530"/>
      <c r="AZ59" s="1530"/>
      <c r="BA59" s="1530"/>
      <c r="BB59" s="1530"/>
      <c r="BC59" s="1530"/>
      <c r="BD59" s="1530"/>
      <c r="BE59" s="1536"/>
    </row>
    <row r="60" spans="1:58" ht="15.75" customHeight="1">
      <c r="A60" s="1835"/>
      <c r="B60" s="2752" t="str">
        <f>IF(B52="", "", B52)</f>
        <v/>
      </c>
      <c r="C60" s="2753"/>
      <c r="D60" s="2753"/>
      <c r="E60" s="2753"/>
      <c r="F60" s="2753"/>
      <c r="G60" s="2753"/>
      <c r="H60" s="2753"/>
      <c r="I60" s="2754"/>
      <c r="J60" s="2755"/>
      <c r="K60" s="2744"/>
      <c r="L60" s="2744"/>
      <c r="M60" s="2744"/>
      <c r="N60" s="2744"/>
      <c r="O60" s="2744"/>
      <c r="P60" s="2744"/>
      <c r="Q60" s="2744"/>
      <c r="R60" s="2744"/>
      <c r="S60" s="2744"/>
      <c r="T60" s="2744"/>
      <c r="U60" s="2744"/>
      <c r="V60" s="2744"/>
      <c r="W60" s="2744"/>
      <c r="X60" s="2744"/>
      <c r="Y60" s="2744"/>
      <c r="Z60" s="2744"/>
      <c r="AA60" s="2744"/>
      <c r="AB60" s="2744"/>
      <c r="AC60" s="2744"/>
      <c r="AD60" s="2744"/>
      <c r="AE60" s="2744"/>
      <c r="AF60" s="2744"/>
      <c r="AG60" s="2744"/>
      <c r="AH60" s="2744"/>
      <c r="AI60" s="2744"/>
      <c r="AJ60" s="2744"/>
      <c r="AK60" s="2744"/>
      <c r="AL60" s="2744"/>
      <c r="AM60" s="2744"/>
      <c r="AN60" s="2744"/>
      <c r="AO60" s="2744"/>
      <c r="AP60" s="2744"/>
      <c r="AQ60" s="2744"/>
      <c r="AR60" s="2744"/>
      <c r="AS60" s="2744"/>
      <c r="AT60" s="2744"/>
      <c r="AU60" s="2744"/>
      <c r="AV60" s="2744"/>
      <c r="AW60" s="2746"/>
      <c r="AX60" s="1530"/>
      <c r="AY60" s="1530"/>
      <c r="AZ60" s="1530"/>
      <c r="BA60" s="1530"/>
      <c r="BB60" s="1530"/>
      <c r="BC60" s="1530"/>
      <c r="BD60" s="1530"/>
      <c r="BE60" s="1536"/>
    </row>
    <row r="61" spans="1:58" ht="15.75" customHeight="1">
      <c r="A61" s="1835"/>
      <c r="B61" s="2752" t="str">
        <f t="shared" ref="B61:B64" si="8">IF(B53="", "", B53)</f>
        <v/>
      </c>
      <c r="C61" s="2753"/>
      <c r="D61" s="2753"/>
      <c r="E61" s="2753"/>
      <c r="F61" s="2753"/>
      <c r="G61" s="2753"/>
      <c r="H61" s="2753"/>
      <c r="I61" s="2754"/>
      <c r="J61" s="2755"/>
      <c r="K61" s="2744"/>
      <c r="L61" s="2744"/>
      <c r="M61" s="2744"/>
      <c r="N61" s="2744"/>
      <c r="O61" s="2744"/>
      <c r="P61" s="2744"/>
      <c r="Q61" s="2744"/>
      <c r="R61" s="2744"/>
      <c r="S61" s="2744"/>
      <c r="T61" s="2744"/>
      <c r="U61" s="2744"/>
      <c r="V61" s="2744"/>
      <c r="W61" s="2744"/>
      <c r="X61" s="2744"/>
      <c r="Y61" s="2744"/>
      <c r="Z61" s="2744"/>
      <c r="AA61" s="2744"/>
      <c r="AB61" s="2744"/>
      <c r="AC61" s="2744"/>
      <c r="AD61" s="2744"/>
      <c r="AE61" s="2744"/>
      <c r="AF61" s="2744"/>
      <c r="AG61" s="2744"/>
      <c r="AH61" s="2744"/>
      <c r="AI61" s="2744"/>
      <c r="AJ61" s="2744"/>
      <c r="AK61" s="2744"/>
      <c r="AL61" s="2744"/>
      <c r="AM61" s="2744"/>
      <c r="AN61" s="2744"/>
      <c r="AO61" s="2744"/>
      <c r="AP61" s="2744"/>
      <c r="AQ61" s="2744"/>
      <c r="AR61" s="2744"/>
      <c r="AS61" s="2744"/>
      <c r="AT61" s="2744"/>
      <c r="AU61" s="2744"/>
      <c r="AV61" s="2744"/>
      <c r="AW61" s="2746"/>
      <c r="AX61" s="1530"/>
      <c r="AY61" s="1530"/>
      <c r="AZ61" s="1530"/>
      <c r="BA61" s="1530"/>
      <c r="BB61" s="1530"/>
      <c r="BC61" s="1530"/>
      <c r="BD61" s="1530"/>
      <c r="BE61" s="1536"/>
    </row>
    <row r="62" spans="1:58" ht="15.75" customHeight="1">
      <c r="A62" s="1835"/>
      <c r="B62" s="2752" t="str">
        <f t="shared" si="8"/>
        <v/>
      </c>
      <c r="C62" s="2753"/>
      <c r="D62" s="2753"/>
      <c r="E62" s="2753"/>
      <c r="F62" s="2753"/>
      <c r="G62" s="2753"/>
      <c r="H62" s="2753"/>
      <c r="I62" s="2754"/>
      <c r="J62" s="2755"/>
      <c r="K62" s="2744"/>
      <c r="L62" s="2744"/>
      <c r="M62" s="2744"/>
      <c r="N62" s="2744"/>
      <c r="O62" s="2744"/>
      <c r="P62" s="2744"/>
      <c r="Q62" s="2744"/>
      <c r="R62" s="2744"/>
      <c r="S62" s="2744"/>
      <c r="T62" s="2744"/>
      <c r="U62" s="2744"/>
      <c r="V62" s="2744"/>
      <c r="W62" s="2744"/>
      <c r="X62" s="2744"/>
      <c r="Y62" s="2744"/>
      <c r="Z62" s="2744"/>
      <c r="AA62" s="2744"/>
      <c r="AB62" s="2744"/>
      <c r="AC62" s="2744"/>
      <c r="AD62" s="2744"/>
      <c r="AE62" s="2744"/>
      <c r="AF62" s="2744"/>
      <c r="AG62" s="2744"/>
      <c r="AH62" s="2744"/>
      <c r="AI62" s="2744"/>
      <c r="AJ62" s="2744"/>
      <c r="AK62" s="2744"/>
      <c r="AL62" s="2744"/>
      <c r="AM62" s="2744"/>
      <c r="AN62" s="2744"/>
      <c r="AO62" s="2744"/>
      <c r="AP62" s="2744"/>
      <c r="AQ62" s="2744"/>
      <c r="AR62" s="2744"/>
      <c r="AS62" s="2744"/>
      <c r="AT62" s="2744"/>
      <c r="AU62" s="2744"/>
      <c r="AV62" s="2744"/>
      <c r="AW62" s="2746"/>
      <c r="AX62" s="1530"/>
      <c r="AY62" s="1530"/>
      <c r="AZ62" s="1530"/>
      <c r="BA62" s="1530"/>
      <c r="BB62" s="1530"/>
      <c r="BC62" s="1530"/>
      <c r="BD62" s="1530"/>
      <c r="BE62" s="1536"/>
    </row>
    <row r="63" spans="1:58" ht="15.75" customHeight="1">
      <c r="A63" s="1835"/>
      <c r="B63" s="2752" t="str">
        <f t="shared" si="8"/>
        <v/>
      </c>
      <c r="C63" s="2753"/>
      <c r="D63" s="2753"/>
      <c r="E63" s="2753"/>
      <c r="F63" s="2753"/>
      <c r="G63" s="2753"/>
      <c r="H63" s="2753"/>
      <c r="I63" s="2754"/>
      <c r="J63" s="2755"/>
      <c r="K63" s="2744"/>
      <c r="L63" s="2744"/>
      <c r="M63" s="2744"/>
      <c r="N63" s="2744"/>
      <c r="O63" s="2744"/>
      <c r="P63" s="2744"/>
      <c r="Q63" s="2744"/>
      <c r="R63" s="2744"/>
      <c r="S63" s="2744"/>
      <c r="T63" s="2744"/>
      <c r="U63" s="2744"/>
      <c r="V63" s="2744"/>
      <c r="W63" s="2744"/>
      <c r="X63" s="2744"/>
      <c r="Y63" s="2744"/>
      <c r="Z63" s="2744"/>
      <c r="AA63" s="2744"/>
      <c r="AB63" s="2744"/>
      <c r="AC63" s="2744"/>
      <c r="AD63" s="2744"/>
      <c r="AE63" s="2744"/>
      <c r="AF63" s="2744"/>
      <c r="AG63" s="2744"/>
      <c r="AH63" s="2744"/>
      <c r="AI63" s="2744"/>
      <c r="AJ63" s="2744"/>
      <c r="AK63" s="2744"/>
      <c r="AL63" s="2744"/>
      <c r="AM63" s="2744"/>
      <c r="AN63" s="2744"/>
      <c r="AO63" s="2744"/>
      <c r="AP63" s="2744"/>
      <c r="AQ63" s="2744"/>
      <c r="AR63" s="2744"/>
      <c r="AS63" s="2744"/>
      <c r="AT63" s="2744"/>
      <c r="AU63" s="2744"/>
      <c r="AV63" s="2744"/>
      <c r="AW63" s="2746"/>
      <c r="AX63" s="1530"/>
      <c r="AY63" s="1530"/>
      <c r="AZ63" s="1530"/>
      <c r="BA63" s="1530"/>
      <c r="BB63" s="1530"/>
      <c r="BC63" s="1530"/>
      <c r="BD63" s="1530"/>
      <c r="BE63" s="1536"/>
    </row>
    <row r="64" spans="1:58" ht="15.75" customHeight="1" thickBot="1">
      <c r="A64" s="1835"/>
      <c r="B64" s="2775" t="str">
        <f t="shared" si="8"/>
        <v/>
      </c>
      <c r="C64" s="2776"/>
      <c r="D64" s="2776"/>
      <c r="E64" s="2776"/>
      <c r="F64" s="2776"/>
      <c r="G64" s="2776"/>
      <c r="H64" s="2776"/>
      <c r="I64" s="2777"/>
      <c r="J64" s="2778"/>
      <c r="K64" s="2757"/>
      <c r="L64" s="2757"/>
      <c r="M64" s="2757"/>
      <c r="N64" s="2757"/>
      <c r="O64" s="2757"/>
      <c r="P64" s="2757"/>
      <c r="Q64" s="2757"/>
      <c r="R64" s="2757"/>
      <c r="S64" s="2757"/>
      <c r="T64" s="2757"/>
      <c r="U64" s="2757"/>
      <c r="V64" s="2757"/>
      <c r="W64" s="2757"/>
      <c r="X64" s="2757"/>
      <c r="Y64" s="2757"/>
      <c r="Z64" s="2757"/>
      <c r="AA64" s="2757"/>
      <c r="AB64" s="2757"/>
      <c r="AC64" s="2757"/>
      <c r="AD64" s="2757"/>
      <c r="AE64" s="2757"/>
      <c r="AF64" s="2757"/>
      <c r="AG64" s="2757"/>
      <c r="AH64" s="2757"/>
      <c r="AI64" s="2757"/>
      <c r="AJ64" s="2757"/>
      <c r="AK64" s="2757"/>
      <c r="AL64" s="2757"/>
      <c r="AM64" s="2757"/>
      <c r="AN64" s="2757"/>
      <c r="AO64" s="2757"/>
      <c r="AP64" s="2757"/>
      <c r="AQ64" s="2757"/>
      <c r="AR64" s="2757"/>
      <c r="AS64" s="2757"/>
      <c r="AT64" s="2757"/>
      <c r="AU64" s="2757"/>
      <c r="AV64" s="2757"/>
      <c r="AW64" s="2759"/>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2094</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630" t="s">
        <v>2095</v>
      </c>
      <c r="C68" s="2631"/>
      <c r="D68" s="2631"/>
      <c r="E68" s="2631"/>
      <c r="F68" s="2631"/>
      <c r="G68" s="2631"/>
      <c r="H68" s="2631"/>
      <c r="I68" s="2631"/>
      <c r="J68" s="2631"/>
      <c r="K68" s="2631"/>
      <c r="L68" s="2631"/>
      <c r="M68" s="2631"/>
      <c r="N68" s="2631"/>
      <c r="O68" s="2631"/>
      <c r="P68" s="2631"/>
      <c r="Q68" s="2631"/>
      <c r="R68" s="2631"/>
      <c r="S68" s="2631"/>
      <c r="T68" s="2631"/>
      <c r="U68" s="2631"/>
      <c r="V68" s="2631"/>
      <c r="W68" s="2631"/>
      <c r="X68" s="2631"/>
      <c r="Y68" s="2631"/>
      <c r="Z68" s="2631"/>
      <c r="AA68" s="2632"/>
      <c r="AB68" s="1530"/>
      <c r="AC68" s="2789" t="s">
        <v>2096</v>
      </c>
      <c r="AD68" s="2790"/>
      <c r="AE68" s="2790"/>
      <c r="AF68" s="2790"/>
      <c r="AG68" s="2790"/>
      <c r="AH68" s="2790"/>
      <c r="AI68" s="2790"/>
      <c r="AJ68" s="2790"/>
      <c r="AK68" s="2790"/>
      <c r="AL68" s="2790"/>
      <c r="AM68" s="2790"/>
      <c r="AN68" s="2790"/>
      <c r="AO68" s="2790"/>
      <c r="AP68" s="2790"/>
      <c r="AQ68" s="2790"/>
      <c r="AR68" s="2790"/>
      <c r="AS68" s="2790"/>
      <c r="AT68" s="2790"/>
      <c r="AU68" s="2790"/>
      <c r="AV68" s="2763" t="s">
        <v>2052</v>
      </c>
      <c r="AW68" s="2763"/>
      <c r="AX68" s="2763"/>
      <c r="AY68" s="2763"/>
      <c r="AZ68" s="2763"/>
      <c r="BA68" s="2763"/>
      <c r="BB68" s="2763"/>
      <c r="BC68" s="2764"/>
      <c r="BD68" s="1530"/>
      <c r="BE68" s="1536"/>
    </row>
    <row r="69" spans="1:57" ht="15.75" customHeight="1" thickBot="1">
      <c r="A69" s="1835"/>
      <c r="B69" s="2765" t="s">
        <v>2097</v>
      </c>
      <c r="C69" s="2766"/>
      <c r="D69" s="2766"/>
      <c r="E69" s="2766"/>
      <c r="F69" s="2766"/>
      <c r="G69" s="2766"/>
      <c r="H69" s="2766"/>
      <c r="I69" s="2766"/>
      <c r="J69" s="2766"/>
      <c r="K69" s="2766"/>
      <c r="L69" s="2766"/>
      <c r="M69" s="2766"/>
      <c r="N69" s="2766"/>
      <c r="O69" s="2767" t="s">
        <v>2098</v>
      </c>
      <c r="P69" s="2768"/>
      <c r="Q69" s="2768"/>
      <c r="R69" s="2768"/>
      <c r="S69" s="2768"/>
      <c r="T69" s="2768"/>
      <c r="U69" s="2768"/>
      <c r="V69" s="2768"/>
      <c r="W69" s="2768"/>
      <c r="X69" s="2768"/>
      <c r="Y69" s="2768"/>
      <c r="Z69" s="2768"/>
      <c r="AA69" s="2769"/>
      <c r="AB69" s="1530"/>
      <c r="AC69" s="2770" t="s">
        <v>2099</v>
      </c>
      <c r="AD69" s="2771"/>
      <c r="AE69" s="2771"/>
      <c r="AF69" s="2771"/>
      <c r="AG69" s="2771"/>
      <c r="AH69" s="2771"/>
      <c r="AI69" s="2771"/>
      <c r="AJ69" s="2771"/>
      <c r="AK69" s="2771"/>
      <c r="AL69" s="2771"/>
      <c r="AM69" s="2771"/>
      <c r="AN69" s="2771"/>
      <c r="AO69" s="2771"/>
      <c r="AP69" s="2771"/>
      <c r="AQ69" s="2771"/>
      <c r="AR69" s="2771"/>
      <c r="AS69" s="2771"/>
      <c r="AT69" s="2771"/>
      <c r="AU69" s="2771"/>
      <c r="AV69" s="2772">
        <v>44197</v>
      </c>
      <c r="AW69" s="2773"/>
      <c r="AX69" s="2773"/>
      <c r="AY69" s="2773"/>
      <c r="AZ69" s="2773"/>
      <c r="BA69" s="2773"/>
      <c r="BB69" s="2773"/>
      <c r="BC69" s="2774"/>
      <c r="BD69" s="1530"/>
      <c r="BE69" s="1536"/>
    </row>
    <row r="70" spans="1:57" ht="15.75" customHeight="1">
      <c r="A70" s="1835"/>
      <c r="B70" s="2779"/>
      <c r="C70" s="2780"/>
      <c r="D70" s="2780"/>
      <c r="E70" s="2780"/>
      <c r="F70" s="2780"/>
      <c r="G70" s="2780"/>
      <c r="H70" s="2780"/>
      <c r="I70" s="2780"/>
      <c r="J70" s="2780"/>
      <c r="K70" s="2780"/>
      <c r="L70" s="2780"/>
      <c r="M70" s="2780"/>
      <c r="N70" s="2780"/>
      <c r="O70" s="2781"/>
      <c r="P70" s="2781"/>
      <c r="Q70" s="2781"/>
      <c r="R70" s="2781"/>
      <c r="S70" s="2781"/>
      <c r="T70" s="2781"/>
      <c r="U70" s="2781"/>
      <c r="V70" s="2781"/>
      <c r="W70" s="2781"/>
      <c r="X70" s="2781"/>
      <c r="Y70" s="2781"/>
      <c r="Z70" s="2781"/>
      <c r="AA70" s="2782"/>
      <c r="AB70" s="1530"/>
      <c r="AC70" s="2783" t="s">
        <v>2100</v>
      </c>
      <c r="AD70" s="2784"/>
      <c r="AE70" s="2784"/>
      <c r="AF70" s="2785"/>
      <c r="AG70" s="2785"/>
      <c r="AH70" s="2785"/>
      <c r="AI70" s="2785"/>
      <c r="AJ70" s="2785"/>
      <c r="AK70" s="2785"/>
      <c r="AL70" s="2785"/>
      <c r="AM70" s="2785"/>
      <c r="AN70" s="2785"/>
      <c r="AO70" s="2785"/>
      <c r="AP70" s="2785"/>
      <c r="AQ70" s="2785"/>
      <c r="AR70" s="2785"/>
      <c r="AS70" s="2785"/>
      <c r="AT70" s="2785"/>
      <c r="AU70" s="2786"/>
      <c r="AV70" s="1530"/>
      <c r="AW70" s="1530"/>
      <c r="AX70" s="1530"/>
      <c r="AY70" s="1530"/>
      <c r="AZ70" s="1530"/>
      <c r="BA70" s="1530"/>
      <c r="BB70" s="1530"/>
      <c r="BC70" s="1530"/>
      <c r="BD70" s="1530"/>
      <c r="BE70" s="1536"/>
    </row>
    <row r="71" spans="1:57" ht="15.75" customHeight="1" thickBot="1">
      <c r="A71" s="1835"/>
      <c r="B71" s="2712"/>
      <c r="C71" s="2710"/>
      <c r="D71" s="2710"/>
      <c r="E71" s="2710"/>
      <c r="F71" s="2710"/>
      <c r="G71" s="2710"/>
      <c r="H71" s="2710"/>
      <c r="I71" s="2710"/>
      <c r="J71" s="2710"/>
      <c r="K71" s="2710"/>
      <c r="L71" s="2710"/>
      <c r="M71" s="2710"/>
      <c r="N71" s="2710"/>
      <c r="O71" s="2781"/>
      <c r="P71" s="2781"/>
      <c r="Q71" s="2781"/>
      <c r="R71" s="2781"/>
      <c r="S71" s="2781"/>
      <c r="T71" s="2781"/>
      <c r="U71" s="2781"/>
      <c r="V71" s="2781"/>
      <c r="W71" s="2781"/>
      <c r="X71" s="2781"/>
      <c r="Y71" s="2781"/>
      <c r="Z71" s="2781"/>
      <c r="AA71" s="2782"/>
      <c r="AB71" s="1530"/>
      <c r="AC71" s="2787" t="s">
        <v>2101</v>
      </c>
      <c r="AD71" s="2788"/>
      <c r="AE71" s="2788"/>
      <c r="AF71" s="2727"/>
      <c r="AG71" s="2727"/>
      <c r="AH71" s="2727"/>
      <c r="AI71" s="2727"/>
      <c r="AJ71" s="2727"/>
      <c r="AK71" s="2727"/>
      <c r="AL71" s="2727"/>
      <c r="AM71" s="2727"/>
      <c r="AN71" s="2727"/>
      <c r="AO71" s="2727"/>
      <c r="AP71" s="2727"/>
      <c r="AQ71" s="2727"/>
      <c r="AR71" s="2727"/>
      <c r="AS71" s="2727"/>
      <c r="AT71" s="2727"/>
      <c r="AU71" s="2728"/>
      <c r="AV71" s="1530"/>
      <c r="AW71" s="1530"/>
      <c r="AX71" s="1530"/>
      <c r="AY71" s="1530"/>
      <c r="AZ71" s="1530"/>
      <c r="BA71" s="1530"/>
      <c r="BB71" s="1530"/>
      <c r="BC71" s="1530"/>
      <c r="BD71" s="1530"/>
      <c r="BE71" s="1536"/>
    </row>
    <row r="72" spans="1:57" ht="15.75" customHeight="1">
      <c r="A72" s="1835"/>
      <c r="B72" s="2712"/>
      <c r="C72" s="2710"/>
      <c r="D72" s="2710"/>
      <c r="E72" s="2710"/>
      <c r="F72" s="2710"/>
      <c r="G72" s="2710"/>
      <c r="H72" s="2710"/>
      <c r="I72" s="2710"/>
      <c r="J72" s="2710"/>
      <c r="K72" s="2710"/>
      <c r="L72" s="2710"/>
      <c r="M72" s="2710"/>
      <c r="N72" s="2710"/>
      <c r="O72" s="2781"/>
      <c r="P72" s="2781"/>
      <c r="Q72" s="2781"/>
      <c r="R72" s="2781"/>
      <c r="S72" s="2781"/>
      <c r="T72" s="2781"/>
      <c r="U72" s="2781"/>
      <c r="V72" s="2781"/>
      <c r="W72" s="2781"/>
      <c r="X72" s="2781"/>
      <c r="Y72" s="2781"/>
      <c r="Z72" s="2781"/>
      <c r="AA72" s="2782"/>
      <c r="AB72" s="1530"/>
      <c r="AC72" s="2796" t="s">
        <v>2102</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30"/>
      <c r="BE72" s="1536"/>
    </row>
    <row r="73" spans="1:57" ht="15.75" customHeight="1">
      <c r="A73" s="1835"/>
      <c r="B73" s="2712"/>
      <c r="C73" s="2710"/>
      <c r="D73" s="2710"/>
      <c r="E73" s="2710"/>
      <c r="F73" s="2710"/>
      <c r="G73" s="2710"/>
      <c r="H73" s="2710"/>
      <c r="I73" s="2710"/>
      <c r="J73" s="2710"/>
      <c r="K73" s="2710"/>
      <c r="L73" s="2710"/>
      <c r="M73" s="2710"/>
      <c r="N73" s="2710"/>
      <c r="O73" s="2781"/>
      <c r="P73" s="2781"/>
      <c r="Q73" s="2781"/>
      <c r="R73" s="2781"/>
      <c r="S73" s="2781"/>
      <c r="T73" s="2781"/>
      <c r="U73" s="2781"/>
      <c r="V73" s="2781"/>
      <c r="W73" s="2781"/>
      <c r="X73" s="2781"/>
      <c r="Y73" s="2781"/>
      <c r="Z73" s="2781"/>
      <c r="AA73" s="2782"/>
      <c r="AB73" s="1530"/>
      <c r="AC73" s="2712"/>
      <c r="AD73" s="2710"/>
      <c r="AE73" s="2710"/>
      <c r="AF73" s="2710"/>
      <c r="AG73" s="2710"/>
      <c r="AH73" s="2710"/>
      <c r="AI73" s="2710"/>
      <c r="AJ73" s="2710"/>
      <c r="AK73" s="2710"/>
      <c r="AL73" s="2710"/>
      <c r="AM73" s="2710"/>
      <c r="AN73" s="2710"/>
      <c r="AO73" s="2710"/>
      <c r="AP73" s="2710"/>
      <c r="AQ73" s="2710"/>
      <c r="AR73" s="2710"/>
      <c r="AS73" s="2710"/>
      <c r="AT73" s="2710"/>
      <c r="AU73" s="2710"/>
      <c r="AV73" s="2710"/>
      <c r="AW73" s="2710"/>
      <c r="AX73" s="2710"/>
      <c r="AY73" s="2710"/>
      <c r="AZ73" s="2710"/>
      <c r="BA73" s="2710"/>
      <c r="BB73" s="2710"/>
      <c r="BC73" s="2711"/>
      <c r="BD73" s="1530"/>
      <c r="BE73" s="1536"/>
    </row>
    <row r="74" spans="1:57" ht="15.75" customHeight="1" thickBot="1">
      <c r="A74" s="1835"/>
      <c r="B74" s="2712"/>
      <c r="C74" s="2710"/>
      <c r="D74" s="2710"/>
      <c r="E74" s="2710"/>
      <c r="F74" s="2710"/>
      <c r="G74" s="2710"/>
      <c r="H74" s="2710"/>
      <c r="I74" s="2710"/>
      <c r="J74" s="2710"/>
      <c r="K74" s="2710"/>
      <c r="L74" s="2710"/>
      <c r="M74" s="2710"/>
      <c r="N74" s="2710"/>
      <c r="O74" s="2799"/>
      <c r="P74" s="2799"/>
      <c r="Q74" s="2799"/>
      <c r="R74" s="2799"/>
      <c r="S74" s="2799"/>
      <c r="T74" s="2799"/>
      <c r="U74" s="2799"/>
      <c r="V74" s="2799"/>
      <c r="W74" s="2799"/>
      <c r="X74" s="2799"/>
      <c r="Y74" s="2799"/>
      <c r="Z74" s="2799"/>
      <c r="AA74" s="2800"/>
      <c r="AB74" s="1530"/>
      <c r="AC74" s="2712"/>
      <c r="AD74" s="2710"/>
      <c r="AE74" s="2710"/>
      <c r="AF74" s="2710"/>
      <c r="AG74" s="2710"/>
      <c r="AH74" s="2710"/>
      <c r="AI74" s="2710"/>
      <c r="AJ74" s="2710"/>
      <c r="AK74" s="2710"/>
      <c r="AL74" s="2710"/>
      <c r="AM74" s="2710"/>
      <c r="AN74" s="2710"/>
      <c r="AO74" s="2710"/>
      <c r="AP74" s="2710"/>
      <c r="AQ74" s="2710"/>
      <c r="AR74" s="2710"/>
      <c r="AS74" s="2710"/>
      <c r="AT74" s="2710"/>
      <c r="AU74" s="2710"/>
      <c r="AV74" s="2710"/>
      <c r="AW74" s="2710"/>
      <c r="AX74" s="2710"/>
      <c r="AY74" s="2710"/>
      <c r="AZ74" s="2710"/>
      <c r="BA74" s="2710"/>
      <c r="BB74" s="2710"/>
      <c r="BC74" s="2711"/>
      <c r="BD74" s="1530"/>
      <c r="BE74" s="1536"/>
    </row>
    <row r="75" spans="1:57" ht="15.75" customHeight="1" thickTop="1" thickBot="1">
      <c r="A75" s="1835"/>
      <c r="B75" s="2801" t="s">
        <v>129</v>
      </c>
      <c r="C75" s="2802"/>
      <c r="D75" s="2802"/>
      <c r="E75" s="2802"/>
      <c r="F75" s="2802"/>
      <c r="G75" s="2802"/>
      <c r="H75" s="2802"/>
      <c r="I75" s="2802"/>
      <c r="J75" s="2802"/>
      <c r="K75" s="2802"/>
      <c r="L75" s="2802"/>
      <c r="M75" s="2802"/>
      <c r="N75" s="2802"/>
      <c r="O75" s="2803">
        <f>SUM(O70:AA74)</f>
        <v>0</v>
      </c>
      <c r="P75" s="2804"/>
      <c r="Q75" s="2804"/>
      <c r="R75" s="2804"/>
      <c r="S75" s="2804"/>
      <c r="T75" s="2804"/>
      <c r="U75" s="2804"/>
      <c r="V75" s="2804"/>
      <c r="W75" s="2804"/>
      <c r="X75" s="2804"/>
      <c r="Y75" s="2804"/>
      <c r="Z75" s="2804"/>
      <c r="AA75" s="2805"/>
      <c r="AB75" s="1530"/>
      <c r="AC75" s="2712"/>
      <c r="AD75" s="2710"/>
      <c r="AE75" s="2710"/>
      <c r="AF75" s="2710"/>
      <c r="AG75" s="2710"/>
      <c r="AH75" s="2710"/>
      <c r="AI75" s="2710"/>
      <c r="AJ75" s="2710"/>
      <c r="AK75" s="2710"/>
      <c r="AL75" s="2710"/>
      <c r="AM75" s="2710"/>
      <c r="AN75" s="2710"/>
      <c r="AO75" s="2710"/>
      <c r="AP75" s="2710"/>
      <c r="AQ75" s="2710"/>
      <c r="AR75" s="2710"/>
      <c r="AS75" s="2710"/>
      <c r="AT75" s="2710"/>
      <c r="AU75" s="2710"/>
      <c r="AV75" s="2710"/>
      <c r="AW75" s="2710"/>
      <c r="AX75" s="2710"/>
      <c r="AY75" s="2710"/>
      <c r="AZ75" s="2710"/>
      <c r="BA75" s="2710"/>
      <c r="BB75" s="2710"/>
      <c r="BC75" s="2711"/>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12"/>
      <c r="AD76" s="2710"/>
      <c r="AE76" s="2710"/>
      <c r="AF76" s="2710"/>
      <c r="AG76" s="2710"/>
      <c r="AH76" s="2710"/>
      <c r="AI76" s="2710"/>
      <c r="AJ76" s="2710"/>
      <c r="AK76" s="2710"/>
      <c r="AL76" s="2710"/>
      <c r="AM76" s="2710"/>
      <c r="AN76" s="2710"/>
      <c r="AO76" s="2710"/>
      <c r="AP76" s="2710"/>
      <c r="AQ76" s="2710"/>
      <c r="AR76" s="2710"/>
      <c r="AS76" s="2710"/>
      <c r="AT76" s="2710"/>
      <c r="AU76" s="2710"/>
      <c r="AV76" s="2710"/>
      <c r="AW76" s="2710"/>
      <c r="AX76" s="2710"/>
      <c r="AY76" s="2710"/>
      <c r="AZ76" s="2710"/>
      <c r="BA76" s="2710"/>
      <c r="BB76" s="2710"/>
      <c r="BC76" s="2711"/>
      <c r="BD76" s="1530"/>
      <c r="BE76" s="1536"/>
    </row>
    <row r="77" spans="1:57" ht="15.75" customHeight="1" thickBot="1">
      <c r="A77" s="1835"/>
      <c r="B77" s="1541" t="s">
        <v>2103</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729"/>
      <c r="AD77" s="2727"/>
      <c r="AE77" s="2727"/>
      <c r="AF77" s="2727"/>
      <c r="AG77" s="2727"/>
      <c r="AH77" s="2727"/>
      <c r="AI77" s="2727"/>
      <c r="AJ77" s="2727"/>
      <c r="AK77" s="2727"/>
      <c r="AL77" s="2727"/>
      <c r="AM77" s="2727"/>
      <c r="AN77" s="2727"/>
      <c r="AO77" s="2727"/>
      <c r="AP77" s="2727"/>
      <c r="AQ77" s="2727"/>
      <c r="AR77" s="2727"/>
      <c r="AS77" s="2727"/>
      <c r="AT77" s="2727"/>
      <c r="AU77" s="2727"/>
      <c r="AV77" s="2727"/>
      <c r="AW77" s="2727"/>
      <c r="AX77" s="2727"/>
      <c r="AY77" s="2727"/>
      <c r="AZ77" s="2727"/>
      <c r="BA77" s="2727"/>
      <c r="BB77" s="2727"/>
      <c r="BC77" s="2728"/>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601" t="s">
        <v>2104</v>
      </c>
      <c r="C79" s="2602"/>
      <c r="D79" s="2602"/>
      <c r="E79" s="2602"/>
      <c r="F79" s="2602"/>
      <c r="G79" s="2602"/>
      <c r="H79" s="2602"/>
      <c r="I79" s="2602"/>
      <c r="J79" s="2602"/>
      <c r="K79" s="2602"/>
      <c r="L79" s="2602"/>
      <c r="M79" s="2602"/>
      <c r="N79" s="2602"/>
      <c r="O79" s="2602"/>
      <c r="P79" s="2602"/>
      <c r="Q79" s="2602"/>
      <c r="R79" s="2602"/>
      <c r="S79" s="2602"/>
      <c r="T79" s="2602"/>
      <c r="U79" s="2602"/>
      <c r="V79" s="2602"/>
      <c r="W79" s="2602"/>
      <c r="X79" s="2602"/>
      <c r="Y79" s="2602"/>
      <c r="Z79" s="2602"/>
      <c r="AA79" s="2602"/>
      <c r="AB79" s="2791"/>
      <c r="AC79" s="2791"/>
      <c r="AD79" s="2791"/>
      <c r="AE79" s="2791"/>
      <c r="AF79" s="2791"/>
      <c r="AG79" s="2792"/>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601"/>
      <c r="C80" s="2602"/>
      <c r="D80" s="2602"/>
      <c r="E80" s="2602"/>
      <c r="F80" s="2602"/>
      <c r="G80" s="2602"/>
      <c r="H80" s="2603"/>
      <c r="I80" s="2793" t="s">
        <v>2105</v>
      </c>
      <c r="J80" s="2794"/>
      <c r="K80" s="2794"/>
      <c r="L80" s="2794"/>
      <c r="M80" s="2794"/>
      <c r="N80" s="2795"/>
      <c r="O80" s="2793" t="s">
        <v>2106</v>
      </c>
      <c r="P80" s="2794"/>
      <c r="Q80" s="2794"/>
      <c r="R80" s="2794"/>
      <c r="S80" s="2794"/>
      <c r="T80" s="2794"/>
      <c r="U80" s="2795"/>
      <c r="V80" s="2793" t="s">
        <v>2107</v>
      </c>
      <c r="W80" s="2794"/>
      <c r="X80" s="2794"/>
      <c r="Y80" s="2794"/>
      <c r="Z80" s="2794"/>
      <c r="AA80" s="2795"/>
      <c r="AB80" s="2793" t="s">
        <v>2108</v>
      </c>
      <c r="AC80" s="2794"/>
      <c r="AD80" s="2794"/>
      <c r="AE80" s="2794"/>
      <c r="AF80" s="2794"/>
      <c r="AG80" s="2795"/>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793" t="s">
        <v>2109</v>
      </c>
      <c r="C81" s="2794"/>
      <c r="D81" s="2794"/>
      <c r="E81" s="2794"/>
      <c r="F81" s="2794"/>
      <c r="G81" s="2794"/>
      <c r="H81" s="2795"/>
      <c r="I81" s="2812"/>
      <c r="J81" s="2813"/>
      <c r="K81" s="2813"/>
      <c r="L81" s="2813"/>
      <c r="M81" s="2813"/>
      <c r="N81" s="2813"/>
      <c r="O81" s="2813"/>
      <c r="P81" s="2813"/>
      <c r="Q81" s="2813"/>
      <c r="R81" s="2813"/>
      <c r="S81" s="2813"/>
      <c r="T81" s="2813"/>
      <c r="U81" s="2813"/>
      <c r="V81" s="2813"/>
      <c r="W81" s="2813"/>
      <c r="X81" s="2813"/>
      <c r="Y81" s="2813"/>
      <c r="Z81" s="2813"/>
      <c r="AA81" s="2814"/>
      <c r="AB81" s="2813"/>
      <c r="AC81" s="2813"/>
      <c r="AD81" s="2813"/>
      <c r="AE81" s="2813"/>
      <c r="AF81" s="2813"/>
      <c r="AG81" s="2814"/>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793" t="s">
        <v>2110</v>
      </c>
      <c r="C82" s="2794"/>
      <c r="D82" s="2794"/>
      <c r="E82" s="2794"/>
      <c r="F82" s="2794"/>
      <c r="G82" s="2794"/>
      <c r="H82" s="2795"/>
      <c r="I82" s="2815"/>
      <c r="J82" s="2816"/>
      <c r="K82" s="2816"/>
      <c r="L82" s="2816"/>
      <c r="M82" s="2816"/>
      <c r="N82" s="2816"/>
      <c r="O82" s="2816"/>
      <c r="P82" s="2816"/>
      <c r="Q82" s="2816"/>
      <c r="R82" s="2816"/>
      <c r="S82" s="2816"/>
      <c r="T82" s="2816"/>
      <c r="U82" s="2816"/>
      <c r="V82" s="2816"/>
      <c r="W82" s="2816"/>
      <c r="X82" s="2816"/>
      <c r="Y82" s="2816"/>
      <c r="Z82" s="2816"/>
      <c r="AA82" s="2817"/>
      <c r="AB82" s="2816"/>
      <c r="AC82" s="2816"/>
      <c r="AD82" s="2816"/>
      <c r="AE82" s="2816"/>
      <c r="AF82" s="2816"/>
      <c r="AG82" s="2817"/>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2111</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806" t="s">
        <v>2112</v>
      </c>
      <c r="C86" s="2807"/>
      <c r="D86" s="2807"/>
      <c r="E86" s="2807"/>
      <c r="F86" s="2807"/>
      <c r="G86" s="2807"/>
      <c r="H86" s="2807"/>
      <c r="I86" s="2807"/>
      <c r="J86" s="2807"/>
      <c r="K86" s="2807"/>
      <c r="L86" s="2807"/>
      <c r="M86" s="2807"/>
      <c r="N86" s="2807"/>
      <c r="O86" s="2807"/>
      <c r="P86" s="2807"/>
      <c r="Q86" s="2807"/>
      <c r="R86" s="2807"/>
      <c r="S86" s="2807"/>
      <c r="T86" s="2807"/>
      <c r="U86" s="2807"/>
      <c r="V86" s="2807"/>
      <c r="W86" s="2807"/>
      <c r="X86" s="2807"/>
      <c r="Y86" s="2807"/>
      <c r="Z86" s="2807"/>
      <c r="AA86" s="2807"/>
      <c r="AB86" s="2807"/>
      <c r="AC86" s="2807"/>
      <c r="AD86" s="2807"/>
      <c r="AE86" s="2807"/>
      <c r="AF86" s="2807"/>
      <c r="AG86" s="2807"/>
      <c r="AH86" s="2808"/>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601"/>
      <c r="C87" s="2602"/>
      <c r="D87" s="2602"/>
      <c r="E87" s="2602"/>
      <c r="F87" s="2602"/>
      <c r="G87" s="2602"/>
      <c r="H87" s="2603"/>
      <c r="I87" s="2793" t="s">
        <v>2105</v>
      </c>
      <c r="J87" s="2794"/>
      <c r="K87" s="2794"/>
      <c r="L87" s="2794"/>
      <c r="M87" s="2794"/>
      <c r="N87" s="2795"/>
      <c r="O87" s="2793" t="s">
        <v>2106</v>
      </c>
      <c r="P87" s="2794"/>
      <c r="Q87" s="2794"/>
      <c r="R87" s="2794"/>
      <c r="S87" s="2794"/>
      <c r="T87" s="2794"/>
      <c r="U87" s="2795"/>
      <c r="V87" s="2793" t="s">
        <v>2107</v>
      </c>
      <c r="W87" s="2794"/>
      <c r="X87" s="2794"/>
      <c r="Y87" s="2794"/>
      <c r="Z87" s="2794"/>
      <c r="AA87" s="2795"/>
      <c r="AB87" s="2809" t="s">
        <v>2108</v>
      </c>
      <c r="AC87" s="2810"/>
      <c r="AD87" s="2810"/>
      <c r="AE87" s="2810"/>
      <c r="AF87" s="2810"/>
      <c r="AG87" s="2810"/>
      <c r="AH87" s="2811"/>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793" t="s">
        <v>2109</v>
      </c>
      <c r="C88" s="2794"/>
      <c r="D88" s="2794"/>
      <c r="E88" s="2794"/>
      <c r="F88" s="2794"/>
      <c r="G88" s="2794"/>
      <c r="H88" s="2795"/>
      <c r="I88" s="2812"/>
      <c r="J88" s="2813"/>
      <c r="K88" s="2813"/>
      <c r="L88" s="2813"/>
      <c r="M88" s="2813"/>
      <c r="N88" s="2813"/>
      <c r="O88" s="2813"/>
      <c r="P88" s="2813"/>
      <c r="Q88" s="2813"/>
      <c r="R88" s="2813"/>
      <c r="S88" s="2813"/>
      <c r="T88" s="2813"/>
      <c r="U88" s="2813"/>
      <c r="V88" s="2813"/>
      <c r="W88" s="2813"/>
      <c r="X88" s="2813"/>
      <c r="Y88" s="2813"/>
      <c r="Z88" s="2813"/>
      <c r="AA88" s="2818"/>
      <c r="AB88" s="2785"/>
      <c r="AC88" s="2785"/>
      <c r="AD88" s="2785"/>
      <c r="AE88" s="2785"/>
      <c r="AF88" s="2785"/>
      <c r="AG88" s="2785"/>
      <c r="AH88" s="2786"/>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793" t="s">
        <v>2110</v>
      </c>
      <c r="C89" s="2794"/>
      <c r="D89" s="2794"/>
      <c r="E89" s="2794"/>
      <c r="F89" s="2794"/>
      <c r="G89" s="2794"/>
      <c r="H89" s="2795"/>
      <c r="I89" s="2815"/>
      <c r="J89" s="2816"/>
      <c r="K89" s="2816"/>
      <c r="L89" s="2816"/>
      <c r="M89" s="2816"/>
      <c r="N89" s="2816"/>
      <c r="O89" s="2816"/>
      <c r="P89" s="2816"/>
      <c r="Q89" s="2816"/>
      <c r="R89" s="2816"/>
      <c r="S89" s="2816"/>
      <c r="T89" s="2816"/>
      <c r="U89" s="2816"/>
      <c r="V89" s="2816"/>
      <c r="W89" s="2816"/>
      <c r="X89" s="2816"/>
      <c r="Y89" s="2816"/>
      <c r="Z89" s="2816"/>
      <c r="AA89" s="2819"/>
      <c r="AB89" s="2727"/>
      <c r="AC89" s="2727"/>
      <c r="AD89" s="2727"/>
      <c r="AE89" s="2727"/>
      <c r="AF89" s="2727"/>
      <c r="AG89" s="2727"/>
      <c r="AH89" s="2728"/>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2113</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601" t="s">
        <v>2114</v>
      </c>
      <c r="C93" s="2602"/>
      <c r="D93" s="2602"/>
      <c r="E93" s="2602"/>
      <c r="F93" s="2602"/>
      <c r="G93" s="2602"/>
      <c r="H93" s="2602"/>
      <c r="I93" s="2602"/>
      <c r="J93" s="2602"/>
      <c r="K93" s="2602"/>
      <c r="L93" s="2602"/>
      <c r="M93" s="2602"/>
      <c r="N93" s="2602"/>
      <c r="O93" s="2602"/>
      <c r="P93" s="2602"/>
      <c r="Q93" s="2602"/>
      <c r="R93" s="2602"/>
      <c r="S93" s="2602"/>
      <c r="T93" s="2602"/>
      <c r="U93" s="2602"/>
      <c r="V93" s="2602"/>
      <c r="W93" s="2602"/>
      <c r="X93" s="2602"/>
      <c r="Y93" s="2602"/>
      <c r="Z93" s="2602"/>
      <c r="AA93" s="2602"/>
      <c r="AB93" s="2602"/>
      <c r="AC93" s="2602"/>
      <c r="AD93" s="2602"/>
      <c r="AE93" s="2602"/>
      <c r="AF93" s="2602"/>
      <c r="AG93" s="2602"/>
      <c r="AH93" s="2603"/>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601"/>
      <c r="C94" s="2602"/>
      <c r="D94" s="2602"/>
      <c r="E94" s="2602"/>
      <c r="F94" s="2602"/>
      <c r="G94" s="2602"/>
      <c r="H94" s="2603"/>
      <c r="I94" s="2793" t="s">
        <v>2105</v>
      </c>
      <c r="J94" s="2794"/>
      <c r="K94" s="2794"/>
      <c r="L94" s="2794"/>
      <c r="M94" s="2794"/>
      <c r="N94" s="2795"/>
      <c r="O94" s="2793" t="s">
        <v>2106</v>
      </c>
      <c r="P94" s="2794"/>
      <c r="Q94" s="2794"/>
      <c r="R94" s="2794"/>
      <c r="S94" s="2794"/>
      <c r="T94" s="2794"/>
      <c r="U94" s="2795"/>
      <c r="V94" s="2793" t="s">
        <v>2107</v>
      </c>
      <c r="W94" s="2794"/>
      <c r="X94" s="2794"/>
      <c r="Y94" s="2794"/>
      <c r="Z94" s="2794"/>
      <c r="AA94" s="2795"/>
      <c r="AB94" s="2809" t="s">
        <v>2108</v>
      </c>
      <c r="AC94" s="2810"/>
      <c r="AD94" s="2810"/>
      <c r="AE94" s="2810"/>
      <c r="AF94" s="2810"/>
      <c r="AG94" s="2810"/>
      <c r="AH94" s="2811"/>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793" t="s">
        <v>2109</v>
      </c>
      <c r="C95" s="2794"/>
      <c r="D95" s="2794"/>
      <c r="E95" s="2794"/>
      <c r="F95" s="2794"/>
      <c r="G95" s="2794"/>
      <c r="H95" s="2795"/>
      <c r="I95" s="2812"/>
      <c r="J95" s="2813"/>
      <c r="K95" s="2813"/>
      <c r="L95" s="2813"/>
      <c r="M95" s="2813"/>
      <c r="N95" s="2813"/>
      <c r="O95" s="2813"/>
      <c r="P95" s="2813"/>
      <c r="Q95" s="2813"/>
      <c r="R95" s="2813"/>
      <c r="S95" s="2813"/>
      <c r="T95" s="2813"/>
      <c r="U95" s="2813"/>
      <c r="V95" s="2813"/>
      <c r="W95" s="2813"/>
      <c r="X95" s="2813"/>
      <c r="Y95" s="2813"/>
      <c r="Z95" s="2813"/>
      <c r="AA95" s="2814"/>
      <c r="AB95" s="2785"/>
      <c r="AC95" s="2785"/>
      <c r="AD95" s="2785"/>
      <c r="AE95" s="2785"/>
      <c r="AF95" s="2785"/>
      <c r="AG95" s="2785"/>
      <c r="AH95" s="2786"/>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793" t="s">
        <v>2110</v>
      </c>
      <c r="C96" s="2794"/>
      <c r="D96" s="2794"/>
      <c r="E96" s="2794"/>
      <c r="F96" s="2794"/>
      <c r="G96" s="2794"/>
      <c r="H96" s="2795"/>
      <c r="I96" s="2815"/>
      <c r="J96" s="2816"/>
      <c r="K96" s="2816"/>
      <c r="L96" s="2816"/>
      <c r="M96" s="2816"/>
      <c r="N96" s="2816"/>
      <c r="O96" s="2816"/>
      <c r="P96" s="2816"/>
      <c r="Q96" s="2816"/>
      <c r="R96" s="2816"/>
      <c r="S96" s="2816"/>
      <c r="T96" s="2816"/>
      <c r="U96" s="2816"/>
      <c r="V96" s="2816"/>
      <c r="W96" s="2816"/>
      <c r="X96" s="2816"/>
      <c r="Y96" s="2816"/>
      <c r="Z96" s="2816"/>
      <c r="AA96" s="2817"/>
      <c r="AB96" s="2727"/>
      <c r="AC96" s="2727"/>
      <c r="AD96" s="2727"/>
      <c r="AE96" s="2727"/>
      <c r="AF96" s="2727"/>
      <c r="AG96" s="2727"/>
      <c r="AH96" s="2728"/>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2115</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630" t="s">
        <v>2116</v>
      </c>
      <c r="C100" s="2631"/>
      <c r="D100" s="2631"/>
      <c r="E100" s="2631"/>
      <c r="F100" s="2631"/>
      <c r="G100" s="2631"/>
      <c r="H100" s="2631"/>
      <c r="I100" s="2631"/>
      <c r="J100" s="2631"/>
      <c r="K100" s="2631"/>
      <c r="L100" s="2631"/>
      <c r="M100" s="2631"/>
      <c r="N100" s="2631"/>
      <c r="O100" s="2631"/>
      <c r="P100" s="2631"/>
      <c r="Q100" s="2631"/>
      <c r="R100" s="2631"/>
      <c r="S100" s="2631"/>
      <c r="T100" s="2631"/>
      <c r="U100" s="2834"/>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835"/>
      <c r="C101" s="2836"/>
      <c r="D101" s="2836"/>
      <c r="E101" s="2836"/>
      <c r="F101" s="2836"/>
      <c r="G101" s="2836"/>
      <c r="H101" s="2837"/>
      <c r="I101" s="2767" t="s">
        <v>2106</v>
      </c>
      <c r="J101" s="2768"/>
      <c r="K101" s="2768"/>
      <c r="L101" s="2768"/>
      <c r="M101" s="2768"/>
      <c r="N101" s="2768"/>
      <c r="O101" s="2838"/>
      <c r="P101" s="2767" t="s">
        <v>2117</v>
      </c>
      <c r="Q101" s="2768"/>
      <c r="R101" s="2768"/>
      <c r="S101" s="2768"/>
      <c r="T101" s="2768"/>
      <c r="U101" s="2838"/>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839" t="s">
        <v>2109</v>
      </c>
      <c r="C102" s="2840"/>
      <c r="D102" s="2840"/>
      <c r="E102" s="2840"/>
      <c r="F102" s="2840"/>
      <c r="G102" s="2840"/>
      <c r="H102" s="2840"/>
      <c r="I102" s="2820"/>
      <c r="J102" s="2821"/>
      <c r="K102" s="2821"/>
      <c r="L102" s="2821"/>
      <c r="M102" s="2821"/>
      <c r="N102" s="2821"/>
      <c r="O102" s="2822"/>
      <c r="P102" s="2820"/>
      <c r="Q102" s="2821"/>
      <c r="R102" s="2821"/>
      <c r="S102" s="2821"/>
      <c r="T102" s="2821"/>
      <c r="U102" s="2822"/>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770" t="s">
        <v>2110</v>
      </c>
      <c r="C103" s="2771"/>
      <c r="D103" s="2771"/>
      <c r="E103" s="2771"/>
      <c r="F103" s="2771"/>
      <c r="G103" s="2771"/>
      <c r="H103" s="2771"/>
      <c r="I103" s="2820"/>
      <c r="J103" s="2821"/>
      <c r="K103" s="2821"/>
      <c r="L103" s="2821"/>
      <c r="M103" s="2821"/>
      <c r="N103" s="2821"/>
      <c r="O103" s="2822"/>
      <c r="P103" s="2820"/>
      <c r="Q103" s="2821"/>
      <c r="R103" s="2821"/>
      <c r="S103" s="2821"/>
      <c r="T103" s="2821"/>
      <c r="U103" s="2822"/>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823" t="s">
        <v>2118</v>
      </c>
      <c r="C105" s="2824"/>
      <c r="D105" s="2824"/>
      <c r="E105" s="2824"/>
      <c r="F105" s="2824"/>
      <c r="G105" s="2824"/>
      <c r="H105" s="2824"/>
      <c r="I105" s="2824"/>
      <c r="J105" s="2824"/>
      <c r="K105" s="2824"/>
      <c r="L105" s="2824"/>
      <c r="M105" s="2824"/>
      <c r="N105" s="2824"/>
      <c r="O105" s="2824"/>
      <c r="P105" s="2824"/>
      <c r="Q105" s="2824"/>
      <c r="R105" s="2825"/>
      <c r="S105" s="2825"/>
      <c r="T105" s="2825"/>
      <c r="U105" s="2825"/>
      <c r="V105" s="2825"/>
      <c r="W105" s="2825"/>
      <c r="X105" s="2825"/>
      <c r="Y105" s="2825"/>
      <c r="Z105" s="2825"/>
      <c r="AA105" s="2825"/>
      <c r="AB105" s="2825"/>
      <c r="AC105" s="2825"/>
      <c r="AD105" s="2825"/>
      <c r="AE105" s="2825"/>
      <c r="AF105" s="2825"/>
      <c r="AG105" s="2826" t="s">
        <v>2052</v>
      </c>
      <c r="AH105" s="2826"/>
      <c r="AI105" s="2826"/>
      <c r="AJ105" s="2827"/>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828" t="s">
        <v>2119</v>
      </c>
      <c r="C106" s="2829"/>
      <c r="D106" s="2829"/>
      <c r="E106" s="2829"/>
      <c r="F106" s="2829"/>
      <c r="G106" s="2829"/>
      <c r="H106" s="2829"/>
      <c r="I106" s="2829"/>
      <c r="J106" s="2829"/>
      <c r="K106" s="2829"/>
      <c r="L106" s="2829"/>
      <c r="M106" s="2829"/>
      <c r="N106" s="2829"/>
      <c r="O106" s="2829"/>
      <c r="P106" s="2829"/>
      <c r="Q106" s="2830"/>
      <c r="R106" s="2831" t="s">
        <v>2120</v>
      </c>
      <c r="S106" s="2832"/>
      <c r="T106" s="2832"/>
      <c r="U106" s="2832"/>
      <c r="V106" s="2832"/>
      <c r="W106" s="2832"/>
      <c r="X106" s="2832"/>
      <c r="Y106" s="2832"/>
      <c r="Z106" s="2832"/>
      <c r="AA106" s="2832"/>
      <c r="AB106" s="2832"/>
      <c r="AC106" s="2832"/>
      <c r="AD106" s="2832"/>
      <c r="AE106" s="2832"/>
      <c r="AF106" s="2832"/>
      <c r="AG106" s="2832"/>
      <c r="AH106" s="2832"/>
      <c r="AI106" s="2832"/>
      <c r="AJ106" s="2832"/>
      <c r="AK106" s="2832"/>
      <c r="AL106" s="2832"/>
      <c r="AM106" s="2832"/>
      <c r="AN106" s="2832"/>
      <c r="AO106" s="2832"/>
      <c r="AP106" s="2832"/>
      <c r="AQ106" s="2832"/>
      <c r="AR106" s="2832"/>
      <c r="AS106" s="2832"/>
      <c r="AT106" s="2832"/>
      <c r="AU106" s="2832"/>
      <c r="AV106" s="2832"/>
      <c r="AW106" s="2832"/>
      <c r="AX106" s="2833"/>
      <c r="AY106" s="1530"/>
      <c r="AZ106" s="1530"/>
      <c r="BA106" s="1530"/>
      <c r="BB106" s="1530"/>
      <c r="BC106" s="1530"/>
      <c r="BD106" s="1530"/>
      <c r="BE106" s="1536"/>
    </row>
    <row r="107" spans="1:57" ht="15.75" customHeight="1">
      <c r="A107" s="1835"/>
      <c r="B107" s="2854" t="s">
        <v>2121</v>
      </c>
      <c r="C107" s="2855"/>
      <c r="D107" s="2855"/>
      <c r="E107" s="2855"/>
      <c r="F107" s="2855"/>
      <c r="G107" s="2855"/>
      <c r="H107" s="2855"/>
      <c r="I107" s="2855"/>
      <c r="J107" s="2855"/>
      <c r="K107" s="2855"/>
      <c r="L107" s="2855"/>
      <c r="M107" s="2855"/>
      <c r="N107" s="2855"/>
      <c r="O107" s="2855"/>
      <c r="P107" s="2855"/>
      <c r="Q107" s="2855"/>
      <c r="R107" s="2855"/>
      <c r="S107" s="2855"/>
      <c r="T107" s="2855"/>
      <c r="U107" s="2855"/>
      <c r="V107" s="2855"/>
      <c r="W107" s="2855"/>
      <c r="X107" s="2855"/>
      <c r="Y107" s="2855"/>
      <c r="Z107" s="2855"/>
      <c r="AA107" s="2855"/>
      <c r="AB107" s="2855"/>
      <c r="AC107" s="2855"/>
      <c r="AD107" s="2855"/>
      <c r="AE107" s="2855"/>
      <c r="AF107" s="2855"/>
      <c r="AG107" s="2855"/>
      <c r="AH107" s="2855"/>
      <c r="AI107" s="2855"/>
      <c r="AJ107" s="2855"/>
      <c r="AK107" s="2855"/>
      <c r="AL107" s="2855"/>
      <c r="AM107" s="2855"/>
      <c r="AN107" s="2855"/>
      <c r="AO107" s="2855"/>
      <c r="AP107" s="2855"/>
      <c r="AQ107" s="2855"/>
      <c r="AR107" s="2855"/>
      <c r="AS107" s="2855"/>
      <c r="AT107" s="2855"/>
      <c r="AU107" s="2855"/>
      <c r="AV107" s="2855"/>
      <c r="AW107" s="2855"/>
      <c r="AX107" s="2856"/>
      <c r="AY107" s="1530"/>
      <c r="AZ107" s="1530"/>
      <c r="BA107" s="1530"/>
      <c r="BB107" s="1530"/>
      <c r="BC107" s="1530"/>
      <c r="BD107" s="1530"/>
      <c r="BE107" s="1536"/>
    </row>
    <row r="108" spans="1:57" ht="15.75" customHeight="1">
      <c r="A108" s="1835"/>
      <c r="B108" s="2857"/>
      <c r="C108" s="2858"/>
      <c r="D108" s="2858"/>
      <c r="E108" s="2858"/>
      <c r="F108" s="2858"/>
      <c r="G108" s="2858"/>
      <c r="H108" s="2858"/>
      <c r="I108" s="2858"/>
      <c r="J108" s="2858"/>
      <c r="K108" s="2858"/>
      <c r="L108" s="2858"/>
      <c r="M108" s="2858"/>
      <c r="N108" s="2858"/>
      <c r="O108" s="2858"/>
      <c r="P108" s="2858"/>
      <c r="Q108" s="2858"/>
      <c r="R108" s="2858"/>
      <c r="S108" s="2858"/>
      <c r="T108" s="2858"/>
      <c r="U108" s="2858"/>
      <c r="V108" s="2858"/>
      <c r="W108" s="2858"/>
      <c r="X108" s="2858"/>
      <c r="Y108" s="2858"/>
      <c r="Z108" s="2858"/>
      <c r="AA108" s="2858"/>
      <c r="AB108" s="2858"/>
      <c r="AC108" s="2858"/>
      <c r="AD108" s="2858"/>
      <c r="AE108" s="2858"/>
      <c r="AF108" s="2858"/>
      <c r="AG108" s="2858"/>
      <c r="AH108" s="2858"/>
      <c r="AI108" s="2858"/>
      <c r="AJ108" s="2858"/>
      <c r="AK108" s="2858"/>
      <c r="AL108" s="2858"/>
      <c r="AM108" s="2858"/>
      <c r="AN108" s="2858"/>
      <c r="AO108" s="2858"/>
      <c r="AP108" s="2858"/>
      <c r="AQ108" s="2858"/>
      <c r="AR108" s="2858"/>
      <c r="AS108" s="2858"/>
      <c r="AT108" s="2858"/>
      <c r="AU108" s="2858"/>
      <c r="AV108" s="2858"/>
      <c r="AW108" s="2858"/>
      <c r="AX108" s="2859"/>
      <c r="AY108" s="1530"/>
      <c r="AZ108" s="1530"/>
      <c r="BA108" s="1530"/>
      <c r="BB108" s="1530"/>
      <c r="BC108" s="1530"/>
      <c r="BD108" s="1530"/>
      <c r="BE108" s="1536"/>
    </row>
    <row r="109" spans="1:57" ht="15.75" customHeight="1">
      <c r="A109" s="1835"/>
      <c r="B109" s="2857"/>
      <c r="C109" s="2858"/>
      <c r="D109" s="2858"/>
      <c r="E109" s="2858"/>
      <c r="F109" s="2858"/>
      <c r="G109" s="2858"/>
      <c r="H109" s="2858"/>
      <c r="I109" s="2858"/>
      <c r="J109" s="2858"/>
      <c r="K109" s="2858"/>
      <c r="L109" s="2858"/>
      <c r="M109" s="2858"/>
      <c r="N109" s="2858"/>
      <c r="O109" s="2858"/>
      <c r="P109" s="2858"/>
      <c r="Q109" s="2858"/>
      <c r="R109" s="2858"/>
      <c r="S109" s="2858"/>
      <c r="T109" s="2858"/>
      <c r="U109" s="2858"/>
      <c r="V109" s="2858"/>
      <c r="W109" s="2858"/>
      <c r="X109" s="2858"/>
      <c r="Y109" s="2858"/>
      <c r="Z109" s="2858"/>
      <c r="AA109" s="2858"/>
      <c r="AB109" s="2858"/>
      <c r="AC109" s="2858"/>
      <c r="AD109" s="2858"/>
      <c r="AE109" s="2858"/>
      <c r="AF109" s="2858"/>
      <c r="AG109" s="2858"/>
      <c r="AH109" s="2858"/>
      <c r="AI109" s="2858"/>
      <c r="AJ109" s="2858"/>
      <c r="AK109" s="2858"/>
      <c r="AL109" s="2858"/>
      <c r="AM109" s="2858"/>
      <c r="AN109" s="2858"/>
      <c r="AO109" s="2858"/>
      <c r="AP109" s="2858"/>
      <c r="AQ109" s="2858"/>
      <c r="AR109" s="2858"/>
      <c r="AS109" s="2858"/>
      <c r="AT109" s="2858"/>
      <c r="AU109" s="2858"/>
      <c r="AV109" s="2858"/>
      <c r="AW109" s="2858"/>
      <c r="AX109" s="2859"/>
      <c r="AY109" s="1530"/>
      <c r="AZ109" s="1530"/>
      <c r="BA109" s="1530"/>
      <c r="BB109" s="1530"/>
      <c r="BC109" s="1530"/>
      <c r="BD109" s="1530"/>
      <c r="BE109" s="1536"/>
    </row>
    <row r="110" spans="1:57" ht="15.75" customHeight="1">
      <c r="A110" s="1835"/>
      <c r="B110" s="2857"/>
      <c r="C110" s="2858"/>
      <c r="D110" s="2858"/>
      <c r="E110" s="2858"/>
      <c r="F110" s="2858"/>
      <c r="G110" s="2858"/>
      <c r="H110" s="2858"/>
      <c r="I110" s="2858"/>
      <c r="J110" s="2858"/>
      <c r="K110" s="2858"/>
      <c r="L110" s="2858"/>
      <c r="M110" s="2858"/>
      <c r="N110" s="2858"/>
      <c r="O110" s="2858"/>
      <c r="P110" s="2858"/>
      <c r="Q110" s="2858"/>
      <c r="R110" s="2858"/>
      <c r="S110" s="2858"/>
      <c r="T110" s="2858"/>
      <c r="U110" s="2858"/>
      <c r="V110" s="2858"/>
      <c r="W110" s="2858"/>
      <c r="X110" s="2858"/>
      <c r="Y110" s="2858"/>
      <c r="Z110" s="2858"/>
      <c r="AA110" s="2858"/>
      <c r="AB110" s="2858"/>
      <c r="AC110" s="2858"/>
      <c r="AD110" s="2858"/>
      <c r="AE110" s="2858"/>
      <c r="AF110" s="2858"/>
      <c r="AG110" s="2858"/>
      <c r="AH110" s="2858"/>
      <c r="AI110" s="2858"/>
      <c r="AJ110" s="2858"/>
      <c r="AK110" s="2858"/>
      <c r="AL110" s="2858"/>
      <c r="AM110" s="2858"/>
      <c r="AN110" s="2858"/>
      <c r="AO110" s="2858"/>
      <c r="AP110" s="2858"/>
      <c r="AQ110" s="2858"/>
      <c r="AR110" s="2858"/>
      <c r="AS110" s="2858"/>
      <c r="AT110" s="2858"/>
      <c r="AU110" s="2858"/>
      <c r="AV110" s="2858"/>
      <c r="AW110" s="2858"/>
      <c r="AX110" s="2859"/>
      <c r="AY110" s="1530"/>
      <c r="AZ110" s="1530"/>
      <c r="BA110" s="1530"/>
      <c r="BB110" s="1530"/>
      <c r="BC110" s="1530"/>
      <c r="BD110" s="1530"/>
      <c r="BE110" s="1536"/>
    </row>
    <row r="111" spans="1:57" ht="15.75" customHeight="1">
      <c r="A111" s="1835"/>
      <c r="B111" s="2857"/>
      <c r="C111" s="2858"/>
      <c r="D111" s="2858"/>
      <c r="E111" s="2858"/>
      <c r="F111" s="2858"/>
      <c r="G111" s="2858"/>
      <c r="H111" s="2858"/>
      <c r="I111" s="2858"/>
      <c r="J111" s="2858"/>
      <c r="K111" s="2858"/>
      <c r="L111" s="2858"/>
      <c r="M111" s="2858"/>
      <c r="N111" s="2858"/>
      <c r="O111" s="2858"/>
      <c r="P111" s="2858"/>
      <c r="Q111" s="2858"/>
      <c r="R111" s="2858"/>
      <c r="S111" s="2858"/>
      <c r="T111" s="2858"/>
      <c r="U111" s="2858"/>
      <c r="V111" s="2858"/>
      <c r="W111" s="2858"/>
      <c r="X111" s="2858"/>
      <c r="Y111" s="2858"/>
      <c r="Z111" s="2858"/>
      <c r="AA111" s="2858"/>
      <c r="AB111" s="2858"/>
      <c r="AC111" s="2858"/>
      <c r="AD111" s="2858"/>
      <c r="AE111" s="2858"/>
      <c r="AF111" s="2858"/>
      <c r="AG111" s="2858"/>
      <c r="AH111" s="2858"/>
      <c r="AI111" s="2858"/>
      <c r="AJ111" s="2858"/>
      <c r="AK111" s="2858"/>
      <c r="AL111" s="2858"/>
      <c r="AM111" s="2858"/>
      <c r="AN111" s="2858"/>
      <c r="AO111" s="2858"/>
      <c r="AP111" s="2858"/>
      <c r="AQ111" s="2858"/>
      <c r="AR111" s="2858"/>
      <c r="AS111" s="2858"/>
      <c r="AT111" s="2858"/>
      <c r="AU111" s="2858"/>
      <c r="AV111" s="2858"/>
      <c r="AW111" s="2858"/>
      <c r="AX111" s="2859"/>
      <c r="AY111" s="1530"/>
      <c r="AZ111" s="1530"/>
      <c r="BA111" s="1530"/>
      <c r="BB111" s="1530"/>
      <c r="BC111" s="1530"/>
      <c r="BD111" s="1530"/>
      <c r="BE111" s="1536"/>
    </row>
    <row r="112" spans="1:57" ht="15.75" customHeight="1">
      <c r="A112" s="1835"/>
      <c r="B112" s="2857"/>
      <c r="C112" s="2858"/>
      <c r="D112" s="2858"/>
      <c r="E112" s="2858"/>
      <c r="F112" s="2858"/>
      <c r="G112" s="2858"/>
      <c r="H112" s="2858"/>
      <c r="I112" s="2858"/>
      <c r="J112" s="2858"/>
      <c r="K112" s="2858"/>
      <c r="L112" s="2858"/>
      <c r="M112" s="2858"/>
      <c r="N112" s="2858"/>
      <c r="O112" s="2858"/>
      <c r="P112" s="2858"/>
      <c r="Q112" s="2858"/>
      <c r="R112" s="2858"/>
      <c r="S112" s="2858"/>
      <c r="T112" s="2858"/>
      <c r="U112" s="2858"/>
      <c r="V112" s="2858"/>
      <c r="W112" s="2858"/>
      <c r="X112" s="2858"/>
      <c r="Y112" s="2858"/>
      <c r="Z112" s="2858"/>
      <c r="AA112" s="2858"/>
      <c r="AB112" s="2858"/>
      <c r="AC112" s="2858"/>
      <c r="AD112" s="2858"/>
      <c r="AE112" s="2858"/>
      <c r="AF112" s="2858"/>
      <c r="AG112" s="2858"/>
      <c r="AH112" s="2858"/>
      <c r="AI112" s="2858"/>
      <c r="AJ112" s="2858"/>
      <c r="AK112" s="2858"/>
      <c r="AL112" s="2858"/>
      <c r="AM112" s="2858"/>
      <c r="AN112" s="2858"/>
      <c r="AO112" s="2858"/>
      <c r="AP112" s="2858"/>
      <c r="AQ112" s="2858"/>
      <c r="AR112" s="2858"/>
      <c r="AS112" s="2858"/>
      <c r="AT112" s="2858"/>
      <c r="AU112" s="2858"/>
      <c r="AV112" s="2858"/>
      <c r="AW112" s="2858"/>
      <c r="AX112" s="2859"/>
      <c r="AY112" s="1530"/>
      <c r="AZ112" s="1530"/>
      <c r="BA112" s="1530"/>
      <c r="BB112" s="1530"/>
      <c r="BC112" s="1530"/>
      <c r="BD112" s="1530"/>
      <c r="BE112" s="1536"/>
    </row>
    <row r="113" spans="1:57" ht="15.75" customHeight="1">
      <c r="A113" s="1835"/>
      <c r="B113" s="2857"/>
      <c r="C113" s="2858"/>
      <c r="D113" s="2858"/>
      <c r="E113" s="2858"/>
      <c r="F113" s="2858"/>
      <c r="G113" s="2858"/>
      <c r="H113" s="2858"/>
      <c r="I113" s="2858"/>
      <c r="J113" s="2858"/>
      <c r="K113" s="2858"/>
      <c r="L113" s="2858"/>
      <c r="M113" s="2858"/>
      <c r="N113" s="2858"/>
      <c r="O113" s="2858"/>
      <c r="P113" s="2858"/>
      <c r="Q113" s="2858"/>
      <c r="R113" s="2858"/>
      <c r="S113" s="2858"/>
      <c r="T113" s="2858"/>
      <c r="U113" s="2858"/>
      <c r="V113" s="2858"/>
      <c r="W113" s="2858"/>
      <c r="X113" s="2858"/>
      <c r="Y113" s="2858"/>
      <c r="Z113" s="2858"/>
      <c r="AA113" s="2858"/>
      <c r="AB113" s="2858"/>
      <c r="AC113" s="2858"/>
      <c r="AD113" s="2858"/>
      <c r="AE113" s="2858"/>
      <c r="AF113" s="2858"/>
      <c r="AG113" s="2858"/>
      <c r="AH113" s="2858"/>
      <c r="AI113" s="2858"/>
      <c r="AJ113" s="2858"/>
      <c r="AK113" s="2858"/>
      <c r="AL113" s="2858"/>
      <c r="AM113" s="2858"/>
      <c r="AN113" s="2858"/>
      <c r="AO113" s="2858"/>
      <c r="AP113" s="2858"/>
      <c r="AQ113" s="2858"/>
      <c r="AR113" s="2858"/>
      <c r="AS113" s="2858"/>
      <c r="AT113" s="2858"/>
      <c r="AU113" s="2858"/>
      <c r="AV113" s="2858"/>
      <c r="AW113" s="2858"/>
      <c r="AX113" s="2859"/>
      <c r="AY113" s="1530"/>
      <c r="AZ113" s="1530"/>
      <c r="BA113" s="1530"/>
      <c r="BB113" s="1530"/>
      <c r="BC113" s="1530"/>
      <c r="BD113" s="1530"/>
      <c r="BE113" s="1536"/>
    </row>
    <row r="114" spans="1:57" ht="15.75" customHeight="1">
      <c r="A114" s="1835"/>
      <c r="B114" s="2857"/>
      <c r="C114" s="2858"/>
      <c r="D114" s="2858"/>
      <c r="E114" s="2858"/>
      <c r="F114" s="2858"/>
      <c r="G114" s="2858"/>
      <c r="H114" s="2858"/>
      <c r="I114" s="2858"/>
      <c r="J114" s="2858"/>
      <c r="K114" s="2858"/>
      <c r="L114" s="2858"/>
      <c r="M114" s="2858"/>
      <c r="N114" s="2858"/>
      <c r="O114" s="2858"/>
      <c r="P114" s="2858"/>
      <c r="Q114" s="2858"/>
      <c r="R114" s="2858"/>
      <c r="S114" s="2858"/>
      <c r="T114" s="2858"/>
      <c r="U114" s="2858"/>
      <c r="V114" s="2858"/>
      <c r="W114" s="2858"/>
      <c r="X114" s="2858"/>
      <c r="Y114" s="2858"/>
      <c r="Z114" s="2858"/>
      <c r="AA114" s="2858"/>
      <c r="AB114" s="2858"/>
      <c r="AC114" s="2858"/>
      <c r="AD114" s="2858"/>
      <c r="AE114" s="2858"/>
      <c r="AF114" s="2858"/>
      <c r="AG114" s="2858"/>
      <c r="AH114" s="2858"/>
      <c r="AI114" s="2858"/>
      <c r="AJ114" s="2858"/>
      <c r="AK114" s="2858"/>
      <c r="AL114" s="2858"/>
      <c r="AM114" s="2858"/>
      <c r="AN114" s="2858"/>
      <c r="AO114" s="2858"/>
      <c r="AP114" s="2858"/>
      <c r="AQ114" s="2858"/>
      <c r="AR114" s="2858"/>
      <c r="AS114" s="2858"/>
      <c r="AT114" s="2858"/>
      <c r="AU114" s="2858"/>
      <c r="AV114" s="2858"/>
      <c r="AW114" s="2858"/>
      <c r="AX114" s="2859"/>
      <c r="AY114" s="1530"/>
      <c r="AZ114" s="1530"/>
      <c r="BA114" s="1530"/>
      <c r="BB114" s="1530"/>
      <c r="BC114" s="1530"/>
      <c r="BD114" s="1530"/>
      <c r="BE114" s="1536"/>
    </row>
    <row r="115" spans="1:57" ht="15.75" customHeight="1">
      <c r="A115" s="1835"/>
      <c r="B115" s="2857"/>
      <c r="C115" s="2858"/>
      <c r="D115" s="2858"/>
      <c r="E115" s="2858"/>
      <c r="F115" s="2858"/>
      <c r="G115" s="2858"/>
      <c r="H115" s="2858"/>
      <c r="I115" s="2858"/>
      <c r="J115" s="2858"/>
      <c r="K115" s="2858"/>
      <c r="L115" s="2858"/>
      <c r="M115" s="2858"/>
      <c r="N115" s="2858"/>
      <c r="O115" s="2858"/>
      <c r="P115" s="2858"/>
      <c r="Q115" s="2858"/>
      <c r="R115" s="2858"/>
      <c r="S115" s="2858"/>
      <c r="T115" s="2858"/>
      <c r="U115" s="2858"/>
      <c r="V115" s="2858"/>
      <c r="W115" s="2858"/>
      <c r="X115" s="2858"/>
      <c r="Y115" s="2858"/>
      <c r="Z115" s="2858"/>
      <c r="AA115" s="2858"/>
      <c r="AB115" s="2858"/>
      <c r="AC115" s="2858"/>
      <c r="AD115" s="2858"/>
      <c r="AE115" s="2858"/>
      <c r="AF115" s="2858"/>
      <c r="AG115" s="2858"/>
      <c r="AH115" s="2858"/>
      <c r="AI115" s="2858"/>
      <c r="AJ115" s="2858"/>
      <c r="AK115" s="2858"/>
      <c r="AL115" s="2858"/>
      <c r="AM115" s="2858"/>
      <c r="AN115" s="2858"/>
      <c r="AO115" s="2858"/>
      <c r="AP115" s="2858"/>
      <c r="AQ115" s="2858"/>
      <c r="AR115" s="2858"/>
      <c r="AS115" s="2858"/>
      <c r="AT115" s="2858"/>
      <c r="AU115" s="2858"/>
      <c r="AV115" s="2858"/>
      <c r="AW115" s="2858"/>
      <c r="AX115" s="2859"/>
      <c r="AY115" s="1530"/>
      <c r="AZ115" s="1530"/>
      <c r="BA115" s="1530"/>
      <c r="BB115" s="1530"/>
      <c r="BC115" s="1530"/>
      <c r="BD115" s="1530"/>
      <c r="BE115" s="1536"/>
    </row>
    <row r="116" spans="1:57" ht="15.75" customHeight="1" thickBot="1">
      <c r="A116" s="1835"/>
      <c r="B116" s="2860"/>
      <c r="C116" s="2861"/>
      <c r="D116" s="2861"/>
      <c r="E116" s="2861"/>
      <c r="F116" s="2861"/>
      <c r="G116" s="2861"/>
      <c r="H116" s="2861"/>
      <c r="I116" s="2861"/>
      <c r="J116" s="2861"/>
      <c r="K116" s="2861"/>
      <c r="L116" s="2861"/>
      <c r="M116" s="2861"/>
      <c r="N116" s="2861"/>
      <c r="O116" s="2861"/>
      <c r="P116" s="2861"/>
      <c r="Q116" s="2861"/>
      <c r="R116" s="2861"/>
      <c r="S116" s="2861"/>
      <c r="T116" s="2861"/>
      <c r="U116" s="2861"/>
      <c r="V116" s="2861"/>
      <c r="W116" s="2861"/>
      <c r="X116" s="2861"/>
      <c r="Y116" s="2861"/>
      <c r="Z116" s="2861"/>
      <c r="AA116" s="2861"/>
      <c r="AB116" s="2861"/>
      <c r="AC116" s="2861"/>
      <c r="AD116" s="2861"/>
      <c r="AE116" s="2861"/>
      <c r="AF116" s="2861"/>
      <c r="AG116" s="2861"/>
      <c r="AH116" s="2861"/>
      <c r="AI116" s="2861"/>
      <c r="AJ116" s="2861"/>
      <c r="AK116" s="2861"/>
      <c r="AL116" s="2861"/>
      <c r="AM116" s="2861"/>
      <c r="AN116" s="2861"/>
      <c r="AO116" s="2861"/>
      <c r="AP116" s="2861"/>
      <c r="AQ116" s="2861"/>
      <c r="AR116" s="2861"/>
      <c r="AS116" s="2861"/>
      <c r="AT116" s="2861"/>
      <c r="AU116" s="2861"/>
      <c r="AV116" s="2861"/>
      <c r="AW116" s="2861"/>
      <c r="AX116" s="2862"/>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2122</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630" t="s">
        <v>2123</v>
      </c>
      <c r="C120" s="2631"/>
      <c r="D120" s="2631"/>
      <c r="E120" s="2631"/>
      <c r="F120" s="2631"/>
      <c r="G120" s="2631"/>
      <c r="H120" s="2631"/>
      <c r="I120" s="2631"/>
      <c r="J120" s="2631"/>
      <c r="K120" s="2631"/>
      <c r="L120" s="2631"/>
      <c r="M120" s="2631"/>
      <c r="N120" s="2631"/>
      <c r="O120" s="2631"/>
      <c r="P120" s="2631"/>
      <c r="Q120" s="2631"/>
      <c r="R120" s="2631"/>
      <c r="S120" s="2631"/>
      <c r="T120" s="2631"/>
      <c r="U120" s="2834"/>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835"/>
      <c r="C121" s="2836"/>
      <c r="D121" s="2836"/>
      <c r="E121" s="2836"/>
      <c r="F121" s="2836"/>
      <c r="G121" s="2836"/>
      <c r="H121" s="2837"/>
      <c r="I121" s="2767" t="s">
        <v>2106</v>
      </c>
      <c r="J121" s="2768"/>
      <c r="K121" s="2768"/>
      <c r="L121" s="2768"/>
      <c r="M121" s="2768"/>
      <c r="N121" s="2768"/>
      <c r="O121" s="2838"/>
      <c r="P121" s="2767" t="s">
        <v>2117</v>
      </c>
      <c r="Q121" s="2768"/>
      <c r="R121" s="2768"/>
      <c r="S121" s="2768"/>
      <c r="T121" s="2768"/>
      <c r="U121" s="2838"/>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839" t="s">
        <v>2109</v>
      </c>
      <c r="C122" s="2840"/>
      <c r="D122" s="2840"/>
      <c r="E122" s="2840"/>
      <c r="F122" s="2840"/>
      <c r="G122" s="2840"/>
      <c r="H122" s="2840"/>
      <c r="I122" s="2820"/>
      <c r="J122" s="2821"/>
      <c r="K122" s="2821"/>
      <c r="L122" s="2821"/>
      <c r="M122" s="2821"/>
      <c r="N122" s="2821"/>
      <c r="O122" s="2822"/>
      <c r="P122" s="2820"/>
      <c r="Q122" s="2821"/>
      <c r="R122" s="2821"/>
      <c r="S122" s="2821"/>
      <c r="T122" s="2821"/>
      <c r="U122" s="2822"/>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770" t="s">
        <v>2110</v>
      </c>
      <c r="C123" s="2771"/>
      <c r="D123" s="2771"/>
      <c r="E123" s="2771"/>
      <c r="F123" s="2771"/>
      <c r="G123" s="2771"/>
      <c r="H123" s="2771"/>
      <c r="I123" s="2820"/>
      <c r="J123" s="2821"/>
      <c r="K123" s="2821"/>
      <c r="L123" s="2821"/>
      <c r="M123" s="2821"/>
      <c r="N123" s="2821"/>
      <c r="O123" s="2822"/>
      <c r="P123" s="2820"/>
      <c r="Q123" s="2821"/>
      <c r="R123" s="2821"/>
      <c r="S123" s="2821"/>
      <c r="T123" s="2821"/>
      <c r="U123" s="2822"/>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841" t="s">
        <v>2124</v>
      </c>
      <c r="D125" s="2842"/>
      <c r="E125" s="2842"/>
      <c r="F125" s="2842"/>
      <c r="G125" s="2842"/>
      <c r="H125" s="2842"/>
      <c r="I125" s="2842"/>
      <c r="J125" s="2842"/>
      <c r="K125" s="2842"/>
      <c r="L125" s="2842"/>
      <c r="M125" s="2842"/>
      <c r="N125" s="2842"/>
      <c r="O125" s="2842"/>
      <c r="P125" s="2842"/>
      <c r="Q125" s="2842"/>
      <c r="R125" s="2842"/>
      <c r="S125" s="2842"/>
      <c r="T125" s="2842"/>
      <c r="U125" s="2842"/>
      <c r="V125" s="2842"/>
      <c r="W125" s="2842"/>
      <c r="X125" s="2842"/>
      <c r="Y125" s="2842"/>
      <c r="Z125" s="2842"/>
      <c r="AA125" s="2842"/>
      <c r="AB125" s="2842"/>
      <c r="AC125" s="2842"/>
      <c r="AD125" s="2842"/>
      <c r="AE125" s="2842"/>
      <c r="AF125" s="2842"/>
      <c r="AG125" s="2843"/>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844" t="s">
        <v>2125</v>
      </c>
      <c r="D126" s="2845"/>
      <c r="E126" s="2845"/>
      <c r="F126" s="2845"/>
      <c r="G126" s="2845"/>
      <c r="H126" s="2845"/>
      <c r="I126" s="2845"/>
      <c r="J126" s="2845"/>
      <c r="K126" s="2845"/>
      <c r="L126" s="2845"/>
      <c r="M126" s="2845"/>
      <c r="N126" s="2845"/>
      <c r="O126" s="2845"/>
      <c r="P126" s="2846"/>
      <c r="Q126" s="2847" t="s">
        <v>2126</v>
      </c>
      <c r="R126" s="2845"/>
      <c r="S126" s="2846"/>
      <c r="T126" s="2848" t="s">
        <v>2127</v>
      </c>
      <c r="U126" s="2849"/>
      <c r="V126" s="2849"/>
      <c r="W126" s="2849"/>
      <c r="X126" s="2849"/>
      <c r="Y126" s="2849"/>
      <c r="Z126" s="2849"/>
      <c r="AA126" s="2850"/>
      <c r="AB126" s="2851" t="s">
        <v>2128</v>
      </c>
      <c r="AC126" s="2852"/>
      <c r="AD126" s="2852"/>
      <c r="AE126" s="2852"/>
      <c r="AF126" s="2852"/>
      <c r="AG126" s="2853"/>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863" t="s">
        <v>2129</v>
      </c>
      <c r="D127" s="2864"/>
      <c r="E127" s="2864"/>
      <c r="F127" s="2864"/>
      <c r="G127" s="2864"/>
      <c r="H127" s="2864"/>
      <c r="I127" s="2864"/>
      <c r="J127" s="2864"/>
      <c r="K127" s="2864"/>
      <c r="L127" s="2864"/>
      <c r="M127" s="2864"/>
      <c r="N127" s="2864"/>
      <c r="O127" s="2864"/>
      <c r="P127" s="2865"/>
      <c r="Q127" s="2866">
        <v>55</v>
      </c>
      <c r="R127" s="2867"/>
      <c r="S127" s="2868"/>
      <c r="T127" s="2874"/>
      <c r="U127" s="2875"/>
      <c r="V127" s="2875"/>
      <c r="W127" s="2875"/>
      <c r="X127" s="2875"/>
      <c r="Y127" s="2875"/>
      <c r="Z127" s="2875"/>
      <c r="AA127" s="2875"/>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863" t="s">
        <v>432</v>
      </c>
      <c r="D128" s="2864"/>
      <c r="E128" s="2864"/>
      <c r="F128" s="2864"/>
      <c r="G128" s="2864"/>
      <c r="H128" s="2864"/>
      <c r="I128" s="2864"/>
      <c r="J128" s="2864"/>
      <c r="K128" s="2864"/>
      <c r="L128" s="2864"/>
      <c r="M128" s="2864"/>
      <c r="N128" s="2864"/>
      <c r="O128" s="2864"/>
      <c r="P128" s="2865"/>
      <c r="Q128" s="2866">
        <v>55</v>
      </c>
      <c r="R128" s="2867"/>
      <c r="S128" s="2868"/>
      <c r="T128" s="2876" t="str">
        <f>_xlfn.CONCAT(Application!AC515,"/", Application!AH515)</f>
        <v>N/A/</v>
      </c>
      <c r="U128" s="2877"/>
      <c r="V128" s="2877"/>
      <c r="W128" s="2877"/>
      <c r="X128" s="2877"/>
      <c r="Y128" s="2877"/>
      <c r="Z128" s="2877"/>
      <c r="AA128" s="2877"/>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863" t="s">
        <v>2130</v>
      </c>
      <c r="D129" s="2864"/>
      <c r="E129" s="2864"/>
      <c r="F129" s="2864"/>
      <c r="G129" s="2864"/>
      <c r="H129" s="2864"/>
      <c r="I129" s="2864"/>
      <c r="J129" s="2864"/>
      <c r="K129" s="2864"/>
      <c r="L129" s="2864"/>
      <c r="M129" s="2864"/>
      <c r="N129" s="2864"/>
      <c r="O129" s="2864"/>
      <c r="P129" s="2865"/>
      <c r="Q129" s="2866">
        <v>55</v>
      </c>
      <c r="R129" s="2867"/>
      <c r="S129" s="2868"/>
      <c r="T129" s="2869"/>
      <c r="U129" s="2870"/>
      <c r="V129" s="2870"/>
      <c r="W129" s="2870"/>
      <c r="X129" s="2870"/>
      <c r="Y129" s="2870"/>
      <c r="Z129" s="2870"/>
      <c r="AA129" s="2870"/>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863" t="s">
        <v>2131</v>
      </c>
      <c r="D130" s="2864"/>
      <c r="E130" s="2864"/>
      <c r="F130" s="2864"/>
      <c r="G130" s="2864"/>
      <c r="H130" s="2864"/>
      <c r="I130" s="2864"/>
      <c r="J130" s="2864"/>
      <c r="K130" s="2864"/>
      <c r="L130" s="2864"/>
      <c r="M130" s="2864"/>
      <c r="N130" s="2864"/>
      <c r="O130" s="2864"/>
      <c r="P130" s="2865"/>
      <c r="Q130" s="2871"/>
      <c r="R130" s="2872"/>
      <c r="S130" s="2873"/>
      <c r="T130" s="2874"/>
      <c r="U130" s="2875"/>
      <c r="V130" s="2875"/>
      <c r="W130" s="2875"/>
      <c r="X130" s="2875"/>
      <c r="Y130" s="2875"/>
      <c r="Z130" s="2875"/>
      <c r="AA130" s="2875"/>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863" t="s">
        <v>2084</v>
      </c>
      <c r="D131" s="2864"/>
      <c r="E131" s="2864"/>
      <c r="F131" s="2864"/>
      <c r="G131" s="2864"/>
      <c r="H131" s="2864"/>
      <c r="I131" s="2864"/>
      <c r="J131" s="2864"/>
      <c r="K131" s="2864"/>
      <c r="L131" s="2864"/>
      <c r="M131" s="2864"/>
      <c r="N131" s="2864"/>
      <c r="O131" s="2864"/>
      <c r="P131" s="2865"/>
      <c r="Q131" s="2878">
        <f>Application!AG400</f>
        <v>0</v>
      </c>
      <c r="R131" s="2879"/>
      <c r="S131" s="2880"/>
      <c r="T131" s="2874"/>
      <c r="U131" s="2875"/>
      <c r="V131" s="2875"/>
      <c r="W131" s="2875"/>
      <c r="X131" s="2875"/>
      <c r="Y131" s="2875"/>
      <c r="Z131" s="2875"/>
      <c r="AA131" s="2881"/>
      <c r="AB131" s="2882">
        <f>Application!AE401</f>
        <v>0</v>
      </c>
      <c r="AC131" s="2883"/>
      <c r="AD131" s="2883"/>
      <c r="AE131" s="2883"/>
      <c r="AF131" s="2883"/>
      <c r="AG131" s="2884"/>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599" t="s">
        <v>175</v>
      </c>
      <c r="D132" s="2600"/>
      <c r="E132" s="2600"/>
      <c r="F132" s="2885" t="s">
        <v>2132</v>
      </c>
      <c r="G132" s="2885"/>
      <c r="H132" s="2885"/>
      <c r="I132" s="2885"/>
      <c r="J132" s="2885"/>
      <c r="K132" s="2885"/>
      <c r="L132" s="2885"/>
      <c r="M132" s="2885"/>
      <c r="N132" s="2885"/>
      <c r="O132" s="2885"/>
      <c r="P132" s="2885"/>
      <c r="Q132" s="2886">
        <v>55</v>
      </c>
      <c r="R132" s="2886"/>
      <c r="S132" s="2886"/>
      <c r="T132" s="2887"/>
      <c r="U132" s="2887"/>
      <c r="V132" s="2887"/>
      <c r="W132" s="2887"/>
      <c r="X132" s="2887"/>
      <c r="Y132" s="2887"/>
      <c r="Z132" s="2887"/>
      <c r="AA132" s="2887"/>
      <c r="AB132" s="2888"/>
      <c r="AC132" s="2889"/>
      <c r="AD132" s="2889"/>
      <c r="AE132" s="2889"/>
      <c r="AF132" s="2889"/>
      <c r="AG132" s="2890"/>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599" t="s">
        <v>175</v>
      </c>
      <c r="D133" s="2600"/>
      <c r="E133" s="2600"/>
      <c r="F133" s="2885" t="s">
        <v>2132</v>
      </c>
      <c r="G133" s="2885"/>
      <c r="H133" s="2885"/>
      <c r="I133" s="2885"/>
      <c r="J133" s="2885"/>
      <c r="K133" s="2885"/>
      <c r="L133" s="2885"/>
      <c r="M133" s="2885"/>
      <c r="N133" s="2885"/>
      <c r="O133" s="2885"/>
      <c r="P133" s="2885"/>
      <c r="Q133" s="2886">
        <v>55</v>
      </c>
      <c r="R133" s="2886"/>
      <c r="S133" s="2886"/>
      <c r="T133" s="2887"/>
      <c r="U133" s="2887"/>
      <c r="V133" s="2887"/>
      <c r="W133" s="2887"/>
      <c r="X133" s="2887"/>
      <c r="Y133" s="2887"/>
      <c r="Z133" s="2887"/>
      <c r="AA133" s="2887"/>
      <c r="AB133" s="2888"/>
      <c r="AC133" s="2889"/>
      <c r="AD133" s="2889"/>
      <c r="AE133" s="2889"/>
      <c r="AF133" s="2889"/>
      <c r="AG133" s="2890"/>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599" t="s">
        <v>175</v>
      </c>
      <c r="D134" s="2600"/>
      <c r="E134" s="2600"/>
      <c r="F134" s="2891" t="s">
        <v>2132</v>
      </c>
      <c r="G134" s="2891"/>
      <c r="H134" s="2891"/>
      <c r="I134" s="2891"/>
      <c r="J134" s="2891"/>
      <c r="K134" s="2891"/>
      <c r="L134" s="2891"/>
      <c r="M134" s="2891"/>
      <c r="N134" s="2891"/>
      <c r="O134" s="2891"/>
      <c r="P134" s="2891"/>
      <c r="Q134" s="2773">
        <v>55</v>
      </c>
      <c r="R134" s="2773"/>
      <c r="S134" s="2773"/>
      <c r="T134" s="2772"/>
      <c r="U134" s="2772"/>
      <c r="V134" s="2772"/>
      <c r="W134" s="2772"/>
      <c r="X134" s="2772"/>
      <c r="Y134" s="2772"/>
      <c r="Z134" s="2772"/>
      <c r="AA134" s="2772"/>
      <c r="AB134" s="2892"/>
      <c r="AC134" s="2893"/>
      <c r="AD134" s="2893"/>
      <c r="AE134" s="2893"/>
      <c r="AF134" s="2893"/>
      <c r="AG134" s="2894"/>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601" t="s">
        <v>2133</v>
      </c>
      <c r="D136" s="2602"/>
      <c r="E136" s="2602"/>
      <c r="F136" s="2602"/>
      <c r="G136" s="2602"/>
      <c r="H136" s="2602"/>
      <c r="I136" s="2602"/>
      <c r="J136" s="2602"/>
      <c r="K136" s="2602"/>
      <c r="L136" s="2602"/>
      <c r="M136" s="2602"/>
      <c r="N136" s="2603"/>
      <c r="O136" s="1530"/>
      <c r="P136" s="2896" t="s">
        <v>2134</v>
      </c>
      <c r="Q136" s="2897"/>
      <c r="R136" s="2897"/>
      <c r="S136" s="2897"/>
      <c r="T136" s="2897"/>
      <c r="U136" s="2897"/>
      <c r="V136" s="2897"/>
      <c r="W136" s="2897"/>
      <c r="X136" s="2897"/>
      <c r="Y136" s="2897"/>
      <c r="Z136" s="2897"/>
      <c r="AA136" s="2897"/>
      <c r="AB136" s="2897"/>
      <c r="AC136" s="2897"/>
      <c r="AD136" s="2897"/>
      <c r="AE136" s="2897"/>
      <c r="AF136" s="2897"/>
      <c r="AG136" s="2897"/>
      <c r="AH136" s="2897"/>
      <c r="AI136" s="2897"/>
      <c r="AJ136" s="2897"/>
      <c r="AK136" s="2897"/>
      <c r="AL136" s="2897"/>
      <c r="AM136" s="2897"/>
      <c r="AN136" s="2897"/>
      <c r="AO136" s="2898"/>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806" t="s">
        <v>2135</v>
      </c>
      <c r="D137" s="2807"/>
      <c r="E137" s="2807"/>
      <c r="F137" s="2807"/>
      <c r="G137" s="2807"/>
      <c r="H137" s="2808"/>
      <c r="I137" s="2806" t="s">
        <v>2136</v>
      </c>
      <c r="J137" s="2807"/>
      <c r="K137" s="2807"/>
      <c r="L137" s="2807"/>
      <c r="M137" s="2807"/>
      <c r="N137" s="2808"/>
      <c r="O137" s="1530"/>
      <c r="P137" s="2899"/>
      <c r="Q137" s="2900"/>
      <c r="R137" s="2900"/>
      <c r="S137" s="2900"/>
      <c r="T137" s="2900"/>
      <c r="U137" s="2900"/>
      <c r="V137" s="2900"/>
      <c r="W137" s="2900"/>
      <c r="X137" s="2900"/>
      <c r="Y137" s="2900"/>
      <c r="Z137" s="2900"/>
      <c r="AA137" s="2900"/>
      <c r="AB137" s="2900"/>
      <c r="AC137" s="2900"/>
      <c r="AD137" s="2900"/>
      <c r="AE137" s="2900"/>
      <c r="AF137" s="2900"/>
      <c r="AG137" s="2900"/>
      <c r="AH137" s="2900"/>
      <c r="AI137" s="2900"/>
      <c r="AJ137" s="2900"/>
      <c r="AK137" s="2900"/>
      <c r="AL137" s="2900"/>
      <c r="AM137" s="2900"/>
      <c r="AN137" s="2900"/>
      <c r="AO137" s="2901"/>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710"/>
      <c r="D138" s="2710"/>
      <c r="E138" s="2710"/>
      <c r="F138" s="2710"/>
      <c r="G138" s="2710"/>
      <c r="H138" s="2710"/>
      <c r="I138" s="2895"/>
      <c r="J138" s="2895"/>
      <c r="K138" s="2895"/>
      <c r="L138" s="2895"/>
      <c r="M138" s="2895"/>
      <c r="N138" s="2895"/>
      <c r="O138" s="1530"/>
      <c r="P138" s="2899"/>
      <c r="Q138" s="2900"/>
      <c r="R138" s="2900"/>
      <c r="S138" s="2900"/>
      <c r="T138" s="2900"/>
      <c r="U138" s="2900"/>
      <c r="V138" s="2900"/>
      <c r="W138" s="2900"/>
      <c r="X138" s="2900"/>
      <c r="Y138" s="2900"/>
      <c r="Z138" s="2900"/>
      <c r="AA138" s="2900"/>
      <c r="AB138" s="2900"/>
      <c r="AC138" s="2900"/>
      <c r="AD138" s="2900"/>
      <c r="AE138" s="2900"/>
      <c r="AF138" s="2900"/>
      <c r="AG138" s="2900"/>
      <c r="AH138" s="2900"/>
      <c r="AI138" s="2900"/>
      <c r="AJ138" s="2900"/>
      <c r="AK138" s="2900"/>
      <c r="AL138" s="2900"/>
      <c r="AM138" s="2900"/>
      <c r="AN138" s="2900"/>
      <c r="AO138" s="2901"/>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710"/>
      <c r="D139" s="2710"/>
      <c r="E139" s="2710"/>
      <c r="F139" s="2710"/>
      <c r="G139" s="2710"/>
      <c r="H139" s="2710"/>
      <c r="I139" s="2895"/>
      <c r="J139" s="2895"/>
      <c r="K139" s="2895"/>
      <c r="L139" s="2895"/>
      <c r="M139" s="2895"/>
      <c r="N139" s="2895"/>
      <c r="O139" s="1530"/>
      <c r="P139" s="2899"/>
      <c r="Q139" s="2900"/>
      <c r="R139" s="2900"/>
      <c r="S139" s="2900"/>
      <c r="T139" s="2900"/>
      <c r="U139" s="2900"/>
      <c r="V139" s="2900"/>
      <c r="W139" s="2900"/>
      <c r="X139" s="2900"/>
      <c r="Y139" s="2900"/>
      <c r="Z139" s="2900"/>
      <c r="AA139" s="2900"/>
      <c r="AB139" s="2900"/>
      <c r="AC139" s="2900"/>
      <c r="AD139" s="2900"/>
      <c r="AE139" s="2900"/>
      <c r="AF139" s="2900"/>
      <c r="AG139" s="2900"/>
      <c r="AH139" s="2900"/>
      <c r="AI139" s="2900"/>
      <c r="AJ139" s="2900"/>
      <c r="AK139" s="2900"/>
      <c r="AL139" s="2900"/>
      <c r="AM139" s="2900"/>
      <c r="AN139" s="2900"/>
      <c r="AO139" s="2901"/>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710"/>
      <c r="D140" s="2710"/>
      <c r="E140" s="2710"/>
      <c r="F140" s="2710"/>
      <c r="G140" s="2710"/>
      <c r="H140" s="2710"/>
      <c r="I140" s="2895"/>
      <c r="J140" s="2895"/>
      <c r="K140" s="2895"/>
      <c r="L140" s="2895"/>
      <c r="M140" s="2895"/>
      <c r="N140" s="2895"/>
      <c r="O140" s="1530"/>
      <c r="P140" s="2899"/>
      <c r="Q140" s="2900"/>
      <c r="R140" s="2900"/>
      <c r="S140" s="2900"/>
      <c r="T140" s="2900"/>
      <c r="U140" s="2900"/>
      <c r="V140" s="2900"/>
      <c r="W140" s="2900"/>
      <c r="X140" s="2900"/>
      <c r="Y140" s="2900"/>
      <c r="Z140" s="2900"/>
      <c r="AA140" s="2900"/>
      <c r="AB140" s="2900"/>
      <c r="AC140" s="2900"/>
      <c r="AD140" s="2900"/>
      <c r="AE140" s="2900"/>
      <c r="AF140" s="2900"/>
      <c r="AG140" s="2900"/>
      <c r="AH140" s="2900"/>
      <c r="AI140" s="2900"/>
      <c r="AJ140" s="2900"/>
      <c r="AK140" s="2900"/>
      <c r="AL140" s="2900"/>
      <c r="AM140" s="2900"/>
      <c r="AN140" s="2900"/>
      <c r="AO140" s="2901"/>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710"/>
      <c r="D141" s="2710"/>
      <c r="E141" s="2710"/>
      <c r="F141" s="2710"/>
      <c r="G141" s="2710"/>
      <c r="H141" s="2710"/>
      <c r="I141" s="2895"/>
      <c r="J141" s="2895"/>
      <c r="K141" s="2895"/>
      <c r="L141" s="2895"/>
      <c r="M141" s="2895"/>
      <c r="N141" s="2895"/>
      <c r="O141" s="1530"/>
      <c r="P141" s="2899"/>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710"/>
      <c r="D142" s="2710"/>
      <c r="E142" s="2710"/>
      <c r="F142" s="2710"/>
      <c r="G142" s="2710"/>
      <c r="H142" s="2710"/>
      <c r="I142" s="2895"/>
      <c r="J142" s="2895"/>
      <c r="K142" s="2895"/>
      <c r="L142" s="2895"/>
      <c r="M142" s="2895"/>
      <c r="N142" s="2895"/>
      <c r="O142" s="1530"/>
      <c r="P142" s="2899"/>
      <c r="Q142" s="2900"/>
      <c r="R142" s="2900"/>
      <c r="S142" s="2900"/>
      <c r="T142" s="2900"/>
      <c r="U142" s="2900"/>
      <c r="V142" s="2900"/>
      <c r="W142" s="2900"/>
      <c r="X142" s="2900"/>
      <c r="Y142" s="2900"/>
      <c r="Z142" s="2900"/>
      <c r="AA142" s="2900"/>
      <c r="AB142" s="2900"/>
      <c r="AC142" s="2900"/>
      <c r="AD142" s="2900"/>
      <c r="AE142" s="2900"/>
      <c r="AF142" s="2900"/>
      <c r="AG142" s="2900"/>
      <c r="AH142" s="2900"/>
      <c r="AI142" s="2900"/>
      <c r="AJ142" s="2900"/>
      <c r="AK142" s="2900"/>
      <c r="AL142" s="2900"/>
      <c r="AM142" s="2900"/>
      <c r="AN142" s="2900"/>
      <c r="AO142" s="2901"/>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710"/>
      <c r="D143" s="2710"/>
      <c r="E143" s="2710"/>
      <c r="F143" s="2710"/>
      <c r="G143" s="2710"/>
      <c r="H143" s="2710"/>
      <c r="I143" s="2895"/>
      <c r="J143" s="2895"/>
      <c r="K143" s="2895"/>
      <c r="L143" s="2895"/>
      <c r="M143" s="2895"/>
      <c r="N143" s="2895"/>
      <c r="O143" s="1530"/>
      <c r="P143" s="2899"/>
      <c r="Q143" s="2900"/>
      <c r="R143" s="2900"/>
      <c r="S143" s="2900"/>
      <c r="T143" s="2900"/>
      <c r="U143" s="2900"/>
      <c r="V143" s="2900"/>
      <c r="W143" s="2900"/>
      <c r="X143" s="2900"/>
      <c r="Y143" s="2900"/>
      <c r="Z143" s="2900"/>
      <c r="AA143" s="2900"/>
      <c r="AB143" s="2900"/>
      <c r="AC143" s="2900"/>
      <c r="AD143" s="2900"/>
      <c r="AE143" s="2900"/>
      <c r="AF143" s="2900"/>
      <c r="AG143" s="2900"/>
      <c r="AH143" s="2900"/>
      <c r="AI143" s="2900"/>
      <c r="AJ143" s="2900"/>
      <c r="AK143" s="2900"/>
      <c r="AL143" s="2900"/>
      <c r="AM143" s="2900"/>
      <c r="AN143" s="2900"/>
      <c r="AO143" s="2901"/>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710"/>
      <c r="D144" s="2710"/>
      <c r="E144" s="2710"/>
      <c r="F144" s="2710"/>
      <c r="G144" s="2710"/>
      <c r="H144" s="2710"/>
      <c r="I144" s="2895"/>
      <c r="J144" s="2895"/>
      <c r="K144" s="2895"/>
      <c r="L144" s="2895"/>
      <c r="M144" s="2895"/>
      <c r="N144" s="2895"/>
      <c r="O144" s="1530"/>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2137</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2138</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915"/>
      <c r="D149" s="2916"/>
      <c r="E149" s="2916"/>
      <c r="F149" s="2916"/>
      <c r="G149" s="2916"/>
      <c r="H149" s="2916"/>
      <c r="I149" s="2916"/>
      <c r="J149" s="2916"/>
      <c r="K149" s="2916"/>
      <c r="L149" s="2916"/>
      <c r="M149" s="2917"/>
      <c r="N149" s="2918" t="s">
        <v>2139</v>
      </c>
      <c r="O149" s="2918"/>
      <c r="P149" s="2918"/>
      <c r="Q149" s="2918"/>
      <c r="R149" s="2918"/>
      <c r="S149" s="2918"/>
      <c r="T149" s="2919"/>
      <c r="U149" s="2920" t="s">
        <v>2125</v>
      </c>
      <c r="V149" s="2750"/>
      <c r="W149" s="2750"/>
      <c r="X149" s="2750"/>
      <c r="Y149" s="2750"/>
      <c r="Z149" s="2750"/>
      <c r="AA149" s="2750"/>
      <c r="AB149" s="2750"/>
      <c r="AC149" s="2750"/>
      <c r="AD149" s="2750"/>
      <c r="AE149" s="2751"/>
      <c r="AF149" s="1530"/>
      <c r="AG149" s="1530"/>
      <c r="AH149" s="2594" t="s">
        <v>2140</v>
      </c>
      <c r="AI149" s="2595"/>
      <c r="AJ149" s="2595"/>
      <c r="AK149" s="2595"/>
      <c r="AL149" s="2595"/>
      <c r="AM149" s="2595"/>
      <c r="AN149" s="2595"/>
      <c r="AO149" s="2595"/>
      <c r="AP149" s="2595"/>
      <c r="AQ149" s="2595"/>
      <c r="AR149" s="2595"/>
      <c r="AS149" s="2905"/>
      <c r="AT149" s="2906"/>
      <c r="AU149" s="2906"/>
      <c r="AV149" s="2906"/>
      <c r="AW149" s="2906"/>
      <c r="AX149" s="1530"/>
      <c r="AY149" s="1530"/>
      <c r="AZ149" s="1530"/>
      <c r="BA149" s="1530"/>
      <c r="BB149" s="1530"/>
      <c r="BC149" s="1530"/>
      <c r="BD149" s="1530"/>
      <c r="BE149" s="1536"/>
    </row>
    <row r="150" spans="1:57" ht="15.75" customHeight="1">
      <c r="A150" s="1835"/>
      <c r="B150" s="1530"/>
      <c r="C150" s="2844" t="s">
        <v>2141</v>
      </c>
      <c r="D150" s="2845"/>
      <c r="E150" s="2845"/>
      <c r="F150" s="2845"/>
      <c r="G150" s="2845"/>
      <c r="H150" s="2845"/>
      <c r="I150" s="2845"/>
      <c r="J150" s="2845"/>
      <c r="K150" s="2845"/>
      <c r="L150" s="2845"/>
      <c r="M150" s="2907"/>
      <c r="N150" s="2908">
        <f>'Sources and Uses Budget'!B104</f>
        <v>6027457.9487508954</v>
      </c>
      <c r="O150" s="2908"/>
      <c r="P150" s="2908"/>
      <c r="Q150" s="2908"/>
      <c r="R150" s="2908"/>
      <c r="S150" s="2908"/>
      <c r="T150" s="2909"/>
      <c r="U150" s="2910"/>
      <c r="V150" s="2911"/>
      <c r="W150" s="2911"/>
      <c r="X150" s="2911"/>
      <c r="Y150" s="2911"/>
      <c r="Z150" s="2911"/>
      <c r="AA150" s="2911"/>
      <c r="AB150" s="2911"/>
      <c r="AC150" s="2911"/>
      <c r="AD150" s="2911"/>
      <c r="AE150" s="2912"/>
      <c r="AF150" s="1530"/>
      <c r="AG150" s="1530"/>
      <c r="AH150" s="2913" t="s">
        <v>2142</v>
      </c>
      <c r="AI150" s="2914"/>
      <c r="AJ150" s="2914"/>
      <c r="AK150" s="2914"/>
      <c r="AL150" s="2914"/>
      <c r="AM150" s="2914"/>
      <c r="AN150" s="2914"/>
      <c r="AO150" s="2914"/>
      <c r="AP150" s="2914"/>
      <c r="AQ150" s="2914"/>
      <c r="AR150" s="2914"/>
      <c r="AS150" s="2905"/>
      <c r="AT150" s="2906"/>
      <c r="AU150" s="2906"/>
      <c r="AV150" s="2906"/>
      <c r="AW150" s="2906"/>
      <c r="AX150" s="1530"/>
      <c r="AY150" s="1530"/>
      <c r="AZ150" s="1530"/>
      <c r="BA150" s="1530"/>
      <c r="BB150" s="1530"/>
      <c r="BC150" s="1530"/>
      <c r="BD150" s="1530"/>
      <c r="BE150" s="1536"/>
    </row>
    <row r="151" spans="1:57" ht="15.75" customHeight="1">
      <c r="A151" s="1835"/>
      <c r="B151" s="1530"/>
      <c r="C151" s="2844" t="s">
        <v>2143</v>
      </c>
      <c r="D151" s="2845"/>
      <c r="E151" s="2845"/>
      <c r="F151" s="2845"/>
      <c r="G151" s="2845"/>
      <c r="H151" s="2845"/>
      <c r="I151" s="2845"/>
      <c r="J151" s="2845"/>
      <c r="K151" s="2845"/>
      <c r="L151" s="2845"/>
      <c r="M151" s="2907"/>
      <c r="N151" s="2908">
        <f>N150/J29</f>
        <v>79308.657220406516</v>
      </c>
      <c r="O151" s="2908"/>
      <c r="P151" s="2908"/>
      <c r="Q151" s="2908"/>
      <c r="R151" s="2908"/>
      <c r="S151" s="2908"/>
      <c r="T151" s="2909"/>
      <c r="U151" s="1554"/>
      <c r="V151" s="1554"/>
      <c r="W151" s="1554"/>
      <c r="X151" s="1554"/>
      <c r="Y151" s="1554"/>
      <c r="Z151" s="1554"/>
      <c r="AA151" s="1554"/>
      <c r="AB151" s="1554"/>
      <c r="AC151" s="1554"/>
      <c r="AD151" s="1554"/>
      <c r="AE151" s="1555"/>
      <c r="AF151" s="1530"/>
      <c r="AG151" s="1530"/>
      <c r="AH151" s="2863" t="s">
        <v>2144</v>
      </c>
      <c r="AI151" s="2864"/>
      <c r="AJ151" s="2864"/>
      <c r="AK151" s="2864"/>
      <c r="AL151" s="2864"/>
      <c r="AM151" s="2864"/>
      <c r="AN151" s="2864"/>
      <c r="AO151" s="2864"/>
      <c r="AP151" s="2864"/>
      <c r="AQ151" s="2864"/>
      <c r="AR151" s="2865"/>
      <c r="AS151" s="2905"/>
      <c r="AT151" s="2906"/>
      <c r="AU151" s="2906"/>
      <c r="AV151" s="2906"/>
      <c r="AW151" s="2906"/>
      <c r="AX151" s="1530"/>
      <c r="AY151" s="1530"/>
      <c r="AZ151" s="1530"/>
      <c r="BA151" s="1530"/>
      <c r="BB151" s="1530"/>
      <c r="BC151" s="1530"/>
      <c r="BD151" s="1530"/>
      <c r="BE151" s="1536"/>
    </row>
    <row r="152" spans="1:57" ht="15.75" customHeight="1">
      <c r="A152" s="1835"/>
      <c r="B152" s="1530"/>
      <c r="C152" s="2931" t="s">
        <v>2145</v>
      </c>
      <c r="D152" s="2768"/>
      <c r="E152" s="2768"/>
      <c r="F152" s="2768"/>
      <c r="G152" s="2768"/>
      <c r="H152" s="2768"/>
      <c r="I152" s="2768"/>
      <c r="J152" s="2768"/>
      <c r="K152" s="2768"/>
      <c r="L152" s="2768"/>
      <c r="M152" s="2769"/>
      <c r="N152" s="2932"/>
      <c r="O152" s="2932"/>
      <c r="P152" s="2932"/>
      <c r="Q152" s="2932"/>
      <c r="R152" s="2932"/>
      <c r="S152" s="2932"/>
      <c r="T152" s="2933"/>
      <c r="U152" s="2938"/>
      <c r="V152" s="2939"/>
      <c r="W152" s="2939"/>
      <c r="X152" s="2939"/>
      <c r="Y152" s="2939"/>
      <c r="Z152" s="2939"/>
      <c r="AA152" s="2939"/>
      <c r="AB152" s="2939"/>
      <c r="AC152" s="2939"/>
      <c r="AD152" s="2939"/>
      <c r="AE152" s="2940"/>
      <c r="AF152" s="1530"/>
      <c r="AG152" s="1530"/>
      <c r="AH152" s="2910"/>
      <c r="AI152" s="2911"/>
      <c r="AJ152" s="2911"/>
      <c r="AK152" s="2911"/>
      <c r="AL152" s="2911"/>
      <c r="AM152" s="2911"/>
      <c r="AN152" s="2911"/>
      <c r="AO152" s="2911"/>
      <c r="AP152" s="2911"/>
      <c r="AQ152" s="2911"/>
      <c r="AR152" s="2934"/>
      <c r="AS152" s="2935"/>
      <c r="AT152" s="2936"/>
      <c r="AU152" s="2936"/>
      <c r="AV152" s="2936"/>
      <c r="AW152" s="2937"/>
      <c r="AX152" s="1530"/>
      <c r="AY152" s="1530"/>
      <c r="AZ152" s="1530"/>
      <c r="BA152" s="1530"/>
      <c r="BB152" s="1530"/>
      <c r="BC152" s="1530"/>
      <c r="BD152" s="1530"/>
      <c r="BE152" s="1536"/>
    </row>
    <row r="153" spans="1:57" ht="15.75" customHeight="1" thickBot="1">
      <c r="A153" s="1835"/>
      <c r="B153" s="1530"/>
      <c r="C153" s="2863" t="s">
        <v>2146</v>
      </c>
      <c r="D153" s="2864"/>
      <c r="E153" s="2864"/>
      <c r="F153" s="2864"/>
      <c r="G153" s="2864"/>
      <c r="H153" s="2864"/>
      <c r="I153" s="2864"/>
      <c r="J153" s="2864"/>
      <c r="K153" s="2864"/>
      <c r="L153" s="2864"/>
      <c r="M153" s="2921"/>
      <c r="N153" s="2922">
        <f>SUM('Sources and Uses Budget'!B85:B86)</f>
        <v>595568.48</v>
      </c>
      <c r="O153" s="2922"/>
      <c r="P153" s="2922"/>
      <c r="Q153" s="2922"/>
      <c r="R153" s="2922"/>
      <c r="S153" s="2922"/>
      <c r="T153" s="2923"/>
      <c r="U153" s="2924"/>
      <c r="V153" s="2925"/>
      <c r="W153" s="2925"/>
      <c r="X153" s="2925"/>
      <c r="Y153" s="2925"/>
      <c r="Z153" s="2925"/>
      <c r="AA153" s="2925"/>
      <c r="AB153" s="2925"/>
      <c r="AC153" s="2925"/>
      <c r="AD153" s="2925"/>
      <c r="AE153" s="2926"/>
      <c r="AF153" s="1530"/>
      <c r="AG153" s="1530"/>
      <c r="AH153" s="2927" t="s">
        <v>2147</v>
      </c>
      <c r="AI153" s="2928"/>
      <c r="AJ153" s="2928"/>
      <c r="AK153" s="2928"/>
      <c r="AL153" s="2928"/>
      <c r="AM153" s="2928"/>
      <c r="AN153" s="2928"/>
      <c r="AO153" s="2928"/>
      <c r="AP153" s="2928"/>
      <c r="AQ153" s="2928"/>
      <c r="AR153" s="2928"/>
      <c r="AS153" s="2929">
        <f>SUM(AS149:AW151)</f>
        <v>0</v>
      </c>
      <c r="AT153" s="2930"/>
      <c r="AU153" s="2930"/>
      <c r="AV153" s="2930"/>
      <c r="AW153" s="2930"/>
      <c r="AX153" s="1530"/>
      <c r="AY153" s="1530"/>
      <c r="AZ153" s="1530"/>
      <c r="BA153" s="1530"/>
      <c r="BB153" s="1530"/>
      <c r="BC153" s="1530"/>
      <c r="BD153" s="1530"/>
      <c r="BE153" s="1536"/>
    </row>
    <row r="154" spans="1:57" ht="15.75" customHeight="1">
      <c r="A154" s="1835"/>
      <c r="B154" s="1530"/>
      <c r="C154" s="2863" t="s">
        <v>2148</v>
      </c>
      <c r="D154" s="2864"/>
      <c r="E154" s="2864"/>
      <c r="F154" s="2864"/>
      <c r="G154" s="2864"/>
      <c r="H154" s="2864"/>
      <c r="I154" s="2864"/>
      <c r="J154" s="2864"/>
      <c r="K154" s="2864"/>
      <c r="L154" s="2864"/>
      <c r="M154" s="2921"/>
      <c r="N154" s="2922">
        <f>'Sources and Uses Budget'!B8</f>
        <v>6364325</v>
      </c>
      <c r="O154" s="2922"/>
      <c r="P154" s="2922"/>
      <c r="Q154" s="2922"/>
      <c r="R154" s="2922"/>
      <c r="S154" s="2922"/>
      <c r="T154" s="2923"/>
      <c r="U154" s="2924"/>
      <c r="V154" s="2925"/>
      <c r="W154" s="2925"/>
      <c r="X154" s="2925"/>
      <c r="Y154" s="2925"/>
      <c r="Z154" s="2925"/>
      <c r="AA154" s="2925"/>
      <c r="AB154" s="2925"/>
      <c r="AC154" s="2925"/>
      <c r="AD154" s="2925"/>
      <c r="AE154" s="2926"/>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863" t="s">
        <v>2149</v>
      </c>
      <c r="D155" s="2864"/>
      <c r="E155" s="2864"/>
      <c r="F155" s="2864"/>
      <c r="G155" s="2864"/>
      <c r="H155" s="2864"/>
      <c r="I155" s="2864"/>
      <c r="J155" s="2864"/>
      <c r="K155" s="2864"/>
      <c r="L155" s="2864"/>
      <c r="M155" s="2921"/>
      <c r="N155" s="2944"/>
      <c r="O155" s="2944"/>
      <c r="P155" s="2944"/>
      <c r="Q155" s="2944"/>
      <c r="R155" s="2944"/>
      <c r="S155" s="2944"/>
      <c r="T155" s="2945"/>
      <c r="U155" s="2924"/>
      <c r="V155" s="2925"/>
      <c r="W155" s="2925"/>
      <c r="X155" s="2925"/>
      <c r="Y155" s="2925"/>
      <c r="Z155" s="2925"/>
      <c r="AA155" s="2925"/>
      <c r="AB155" s="2925"/>
      <c r="AC155" s="2925"/>
      <c r="AD155" s="2925"/>
      <c r="AE155" s="2926"/>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863" t="s">
        <v>2142</v>
      </c>
      <c r="D156" s="2864"/>
      <c r="E156" s="2864"/>
      <c r="F156" s="2864"/>
      <c r="G156" s="2864"/>
      <c r="H156" s="2864"/>
      <c r="I156" s="2864"/>
      <c r="J156" s="2864"/>
      <c r="K156" s="2864"/>
      <c r="L156" s="2864"/>
      <c r="M156" s="2921"/>
      <c r="N156" s="2944"/>
      <c r="O156" s="2944"/>
      <c r="P156" s="2944"/>
      <c r="Q156" s="2944"/>
      <c r="R156" s="2944"/>
      <c r="S156" s="2944"/>
      <c r="T156" s="2945"/>
      <c r="U156" s="2924"/>
      <c r="V156" s="2925"/>
      <c r="W156" s="2925"/>
      <c r="X156" s="2925"/>
      <c r="Y156" s="2925"/>
      <c r="Z156" s="2925"/>
      <c r="AA156" s="2925"/>
      <c r="AB156" s="2925"/>
      <c r="AC156" s="2925"/>
      <c r="AD156" s="2925"/>
      <c r="AE156" s="2926"/>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941" t="s">
        <v>310</v>
      </c>
      <c r="D157" s="2942"/>
      <c r="E157" s="2885" t="s">
        <v>2132</v>
      </c>
      <c r="F157" s="2885"/>
      <c r="G157" s="2885"/>
      <c r="H157" s="2885"/>
      <c r="I157" s="2885"/>
      <c r="J157" s="2885"/>
      <c r="K157" s="2885"/>
      <c r="L157" s="2885"/>
      <c r="M157" s="2943"/>
      <c r="N157" s="2944"/>
      <c r="O157" s="2944"/>
      <c r="P157" s="2944"/>
      <c r="Q157" s="2944"/>
      <c r="R157" s="2944"/>
      <c r="S157" s="2944"/>
      <c r="T157" s="2945"/>
      <c r="U157" s="2924"/>
      <c r="V157" s="2925"/>
      <c r="W157" s="2925"/>
      <c r="X157" s="2925"/>
      <c r="Y157" s="2925"/>
      <c r="Z157" s="2925"/>
      <c r="AA157" s="2925"/>
      <c r="AB157" s="2925"/>
      <c r="AC157" s="2925"/>
      <c r="AD157" s="2925"/>
      <c r="AE157" s="2926"/>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938" t="s">
        <v>310</v>
      </c>
      <c r="D158" s="2939"/>
      <c r="E158" s="2885" t="s">
        <v>2132</v>
      </c>
      <c r="F158" s="2885"/>
      <c r="G158" s="2885"/>
      <c r="H158" s="2885"/>
      <c r="I158" s="2885"/>
      <c r="J158" s="2885"/>
      <c r="K158" s="2885"/>
      <c r="L158" s="2885"/>
      <c r="M158" s="2943"/>
      <c r="N158" s="2944"/>
      <c r="O158" s="2944"/>
      <c r="P158" s="2944"/>
      <c r="Q158" s="2944"/>
      <c r="R158" s="2944"/>
      <c r="S158" s="2944"/>
      <c r="T158" s="2945"/>
      <c r="U158" s="2924"/>
      <c r="V158" s="2925"/>
      <c r="W158" s="2925"/>
      <c r="X158" s="2925"/>
      <c r="Y158" s="2925"/>
      <c r="Z158" s="2925"/>
      <c r="AA158" s="2925"/>
      <c r="AB158" s="2925"/>
      <c r="AC158" s="2925"/>
      <c r="AD158" s="2925"/>
      <c r="AE158" s="2926"/>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957" t="s">
        <v>310</v>
      </c>
      <c r="D159" s="2958"/>
      <c r="E159" s="2891" t="s">
        <v>2132</v>
      </c>
      <c r="F159" s="2891"/>
      <c r="G159" s="2891"/>
      <c r="H159" s="2891"/>
      <c r="I159" s="2891"/>
      <c r="J159" s="2891"/>
      <c r="K159" s="2891"/>
      <c r="L159" s="2891"/>
      <c r="M159" s="2959"/>
      <c r="N159" s="2960"/>
      <c r="O159" s="2960"/>
      <c r="P159" s="2960"/>
      <c r="Q159" s="2960"/>
      <c r="R159" s="2960"/>
      <c r="S159" s="2960"/>
      <c r="T159" s="2961"/>
      <c r="U159" s="2962"/>
      <c r="V159" s="2963"/>
      <c r="W159" s="2963"/>
      <c r="X159" s="2963"/>
      <c r="Y159" s="2963"/>
      <c r="Z159" s="2963"/>
      <c r="AA159" s="2963"/>
      <c r="AB159" s="2963"/>
      <c r="AC159" s="2963"/>
      <c r="AD159" s="2963"/>
      <c r="AE159" s="2964"/>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965" t="s">
        <v>2150</v>
      </c>
      <c r="D160" s="2966"/>
      <c r="E160" s="2966"/>
      <c r="F160" s="2966"/>
      <c r="G160" s="2966"/>
      <c r="H160" s="2966"/>
      <c r="I160" s="2966"/>
      <c r="J160" s="2966"/>
      <c r="K160" s="2966"/>
      <c r="L160" s="2966"/>
      <c r="M160" s="2967"/>
      <c r="N160" s="2968">
        <f>SUM(N152:T159)</f>
        <v>6959893.4800000004</v>
      </c>
      <c r="O160" s="2969"/>
      <c r="P160" s="2969"/>
      <c r="Q160" s="2969"/>
      <c r="R160" s="2969"/>
      <c r="S160" s="2969"/>
      <c r="T160" s="2970"/>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770" t="s">
        <v>2151</v>
      </c>
      <c r="D161" s="2771"/>
      <c r="E161" s="2771"/>
      <c r="F161" s="2771"/>
      <c r="G161" s="2771"/>
      <c r="H161" s="2771"/>
      <c r="I161" s="2771"/>
      <c r="J161" s="2771"/>
      <c r="K161" s="2771"/>
      <c r="L161" s="2771"/>
      <c r="M161" s="2771"/>
      <c r="N161" s="2946">
        <f>(N150-N160)/J29</f>
        <v>-12268.88856906717</v>
      </c>
      <c r="O161" s="2946"/>
      <c r="P161" s="2946"/>
      <c r="Q161" s="2946"/>
      <c r="R161" s="2946"/>
      <c r="S161" s="2946"/>
      <c r="T161" s="2947"/>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948" t="s">
        <v>2152</v>
      </c>
      <c r="C164" s="2949"/>
      <c r="D164" s="2949"/>
      <c r="E164" s="2949"/>
      <c r="F164" s="2949"/>
      <c r="G164" s="2949"/>
      <c r="H164" s="2949"/>
      <c r="I164" s="2949"/>
      <c r="J164" s="2949"/>
      <c r="K164" s="2949"/>
      <c r="L164" s="2949"/>
      <c r="M164" s="2949"/>
      <c r="N164" s="2949"/>
      <c r="O164" s="2949"/>
      <c r="P164" s="2949"/>
      <c r="Q164" s="2949"/>
      <c r="R164" s="2949"/>
      <c r="S164" s="2949"/>
      <c r="T164" s="2949"/>
      <c r="U164" s="2949"/>
      <c r="V164" s="2949"/>
      <c r="W164" s="2949"/>
      <c r="X164" s="2949"/>
      <c r="Y164" s="2949"/>
      <c r="Z164" s="2949"/>
      <c r="AA164" s="2949"/>
      <c r="AB164" s="2949"/>
      <c r="AC164" s="2949"/>
      <c r="AD164" s="2949"/>
      <c r="AE164" s="2949"/>
      <c r="AF164" s="2949"/>
      <c r="AG164" s="2949"/>
      <c r="AH164" s="2949"/>
      <c r="AI164" s="2949"/>
      <c r="AJ164" s="2949"/>
      <c r="AK164" s="2949"/>
      <c r="AL164" s="2949"/>
      <c r="AM164" s="2949"/>
      <c r="AN164" s="2949"/>
      <c r="AO164" s="2949"/>
      <c r="AP164" s="2949"/>
      <c r="AQ164" s="2949"/>
      <c r="AR164" s="2949"/>
      <c r="AS164" s="2949"/>
      <c r="AT164" s="2949"/>
      <c r="AU164" s="2949"/>
      <c r="AV164" s="2949"/>
      <c r="AW164" s="2949"/>
      <c r="AX164" s="2949"/>
      <c r="AY164" s="2949"/>
      <c r="AZ164" s="2949"/>
      <c r="BA164" s="2949"/>
      <c r="BB164" s="2949"/>
      <c r="BC164" s="2949"/>
      <c r="BD164" s="2950"/>
      <c r="BE164" s="1536"/>
    </row>
    <row r="165" spans="1:57" ht="15.75" customHeight="1">
      <c r="A165" s="1835"/>
      <c r="B165" s="2951"/>
      <c r="C165" s="2952"/>
      <c r="D165" s="2952"/>
      <c r="E165" s="2952"/>
      <c r="F165" s="2952"/>
      <c r="G165" s="2952"/>
      <c r="H165" s="2952"/>
      <c r="I165" s="2952"/>
      <c r="J165" s="2952"/>
      <c r="K165" s="2952"/>
      <c r="L165" s="2952"/>
      <c r="M165" s="2952"/>
      <c r="N165" s="2952"/>
      <c r="O165" s="2952"/>
      <c r="P165" s="2952"/>
      <c r="Q165" s="2952"/>
      <c r="R165" s="2952"/>
      <c r="S165" s="2952"/>
      <c r="T165" s="2952"/>
      <c r="U165" s="2952"/>
      <c r="V165" s="2952"/>
      <c r="W165" s="2952"/>
      <c r="X165" s="2952"/>
      <c r="Y165" s="2952"/>
      <c r="Z165" s="2952"/>
      <c r="AA165" s="2952"/>
      <c r="AB165" s="2952"/>
      <c r="AC165" s="2952"/>
      <c r="AD165" s="2952"/>
      <c r="AE165" s="2952"/>
      <c r="AF165" s="2952"/>
      <c r="AG165" s="2952"/>
      <c r="AH165" s="2952"/>
      <c r="AI165" s="2952"/>
      <c r="AJ165" s="2952"/>
      <c r="AK165" s="2952"/>
      <c r="AL165" s="2952"/>
      <c r="AM165" s="2952"/>
      <c r="AN165" s="2952"/>
      <c r="AO165" s="2952"/>
      <c r="AP165" s="2952"/>
      <c r="AQ165" s="2952"/>
      <c r="AR165" s="2952"/>
      <c r="AS165" s="2952"/>
      <c r="AT165" s="2952"/>
      <c r="AU165" s="2952"/>
      <c r="AV165" s="2952"/>
      <c r="AW165" s="2952"/>
      <c r="AX165" s="2952"/>
      <c r="AY165" s="2952"/>
      <c r="AZ165" s="2952"/>
      <c r="BA165" s="2952"/>
      <c r="BB165" s="2952"/>
      <c r="BC165" s="2952"/>
      <c r="BD165" s="2953"/>
      <c r="BE165" s="1536"/>
    </row>
    <row r="166" spans="1:57" ht="15.75" customHeight="1">
      <c r="A166" s="1835"/>
      <c r="B166" s="2954" t="s">
        <v>2153</v>
      </c>
      <c r="C166" s="2955"/>
      <c r="D166" s="2955"/>
      <c r="E166" s="2955"/>
      <c r="F166" s="2955"/>
      <c r="G166" s="2955"/>
      <c r="H166" s="2955"/>
      <c r="I166" s="2955"/>
      <c r="J166" s="2955"/>
      <c r="K166" s="2955"/>
      <c r="L166" s="2955"/>
      <c r="M166" s="2955"/>
      <c r="N166" s="2955"/>
      <c r="O166" s="2955"/>
      <c r="P166" s="2955"/>
      <c r="Q166" s="2955"/>
      <c r="R166" s="2955"/>
      <c r="S166" s="2955"/>
      <c r="T166" s="2955"/>
      <c r="U166" s="2955"/>
      <c r="V166" s="2955"/>
      <c r="W166" s="2955"/>
      <c r="X166" s="2955"/>
      <c r="Y166" s="2955"/>
      <c r="Z166" s="2955"/>
      <c r="AA166" s="2955"/>
      <c r="AB166" s="2955"/>
      <c r="AC166" s="2955"/>
      <c r="AD166" s="2955"/>
      <c r="AE166" s="2955"/>
      <c r="AF166" s="2955"/>
      <c r="AG166" s="2955"/>
      <c r="AH166" s="2955"/>
      <c r="AI166" s="2955"/>
      <c r="AJ166" s="2955"/>
      <c r="AK166" s="2955"/>
      <c r="AL166" s="2955"/>
      <c r="AM166" s="2955"/>
      <c r="AN166" s="2955"/>
      <c r="AO166" s="2955"/>
      <c r="AP166" s="2955"/>
      <c r="AQ166" s="2955"/>
      <c r="AR166" s="2955"/>
      <c r="AS166" s="2955"/>
      <c r="AT166" s="2955"/>
      <c r="AU166" s="2955"/>
      <c r="AV166" s="2955"/>
      <c r="AW166" s="2955"/>
      <c r="AX166" s="2955"/>
      <c r="AY166" s="2955"/>
      <c r="AZ166" s="2955"/>
      <c r="BA166" s="2955"/>
      <c r="BB166" s="2955"/>
      <c r="BC166" s="2955"/>
      <c r="BD166" s="2956"/>
      <c r="BE166" s="1536"/>
    </row>
    <row r="167" spans="1:57" ht="15.75" customHeight="1">
      <c r="A167" s="1835"/>
      <c r="B167" s="2954" t="s">
        <v>2154</v>
      </c>
      <c r="C167" s="2955"/>
      <c r="D167" s="2955"/>
      <c r="E167" s="2955"/>
      <c r="F167" s="2955"/>
      <c r="G167" s="2955"/>
      <c r="H167" s="2955"/>
      <c r="I167" s="2955"/>
      <c r="J167" s="2955"/>
      <c r="K167" s="2955"/>
      <c r="L167" s="2955"/>
      <c r="M167" s="2955"/>
      <c r="N167" s="2955"/>
      <c r="O167" s="2955"/>
      <c r="P167" s="2955"/>
      <c r="Q167" s="2955"/>
      <c r="R167" s="2955"/>
      <c r="S167" s="2955"/>
      <c r="T167" s="2955"/>
      <c r="U167" s="2955"/>
      <c r="V167" s="2955"/>
      <c r="W167" s="2955"/>
      <c r="X167" s="2955"/>
      <c r="Y167" s="2955"/>
      <c r="Z167" s="2955"/>
      <c r="AA167" s="2955"/>
      <c r="AB167" s="2955"/>
      <c r="AC167" s="2955"/>
      <c r="AD167" s="2955"/>
      <c r="AE167" s="2955"/>
      <c r="AF167" s="2955"/>
      <c r="AG167" s="2955"/>
      <c r="AH167" s="2955"/>
      <c r="AI167" s="2955"/>
      <c r="AJ167" s="2955"/>
      <c r="AK167" s="2955"/>
      <c r="AL167" s="2955"/>
      <c r="AM167" s="2955"/>
      <c r="AN167" s="2955"/>
      <c r="AO167" s="2955"/>
      <c r="AP167" s="2955"/>
      <c r="AQ167" s="2955"/>
      <c r="AR167" s="2955"/>
      <c r="AS167" s="2955"/>
      <c r="AT167" s="2955"/>
      <c r="AU167" s="2955"/>
      <c r="AV167" s="2955"/>
      <c r="AW167" s="2955"/>
      <c r="AX167" s="2955"/>
      <c r="AY167" s="2955"/>
      <c r="AZ167" s="2955"/>
      <c r="BA167" s="2955"/>
      <c r="BB167" s="2955"/>
      <c r="BC167" s="2955"/>
      <c r="BD167" s="2956"/>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977" t="s">
        <v>2155</v>
      </c>
      <c r="C169" s="2978"/>
      <c r="D169" s="2978"/>
      <c r="E169" s="2978"/>
      <c r="F169" s="2978"/>
      <c r="G169" s="2978"/>
      <c r="H169" s="2978"/>
      <c r="I169" s="2978"/>
      <c r="J169" s="2978"/>
      <c r="K169" s="2978"/>
      <c r="L169" s="2978"/>
      <c r="M169" s="2978"/>
      <c r="N169" s="2978"/>
      <c r="O169" s="2978"/>
      <c r="P169" s="2978"/>
      <c r="Q169" s="2978"/>
      <c r="R169" s="2978"/>
      <c r="S169" s="2978"/>
      <c r="T169" s="2978"/>
      <c r="U169" s="2978"/>
      <c r="V169" s="2978"/>
      <c r="W169" s="2978"/>
      <c r="X169" s="2978"/>
      <c r="Y169" s="2978"/>
      <c r="Z169" s="2978"/>
      <c r="AA169" s="2978"/>
      <c r="AB169" s="2978"/>
      <c r="AC169" s="2978"/>
      <c r="AD169" s="2978"/>
      <c r="AE169" s="2978"/>
      <c r="AF169" s="2978"/>
      <c r="AG169" s="2978"/>
      <c r="AH169" s="2978"/>
      <c r="AI169" s="2978"/>
      <c r="AJ169" s="2978"/>
      <c r="AK169" s="2978"/>
      <c r="AL169" s="2978"/>
      <c r="AM169" s="2978"/>
      <c r="AN169" s="2978"/>
      <c r="AO169" s="2978"/>
      <c r="AP169" s="2978"/>
      <c r="AQ169" s="2978"/>
      <c r="AR169" s="2978"/>
      <c r="AS169" s="2978"/>
      <c r="AT169" s="2978"/>
      <c r="AU169" s="2978"/>
      <c r="AV169" s="2978"/>
      <c r="AW169" s="2978"/>
      <c r="AX169" s="2978"/>
      <c r="AY169" s="2978"/>
      <c r="AZ169" s="2978"/>
      <c r="BA169" s="2978"/>
      <c r="BB169" s="2978"/>
      <c r="BC169" s="2978"/>
      <c r="BD169" s="2979"/>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2156</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980" t="s">
        <v>2157</v>
      </c>
      <c r="I173" s="2980"/>
      <c r="J173" s="2980"/>
      <c r="K173" s="2980"/>
      <c r="L173" s="2980"/>
      <c r="M173" s="2980"/>
      <c r="N173" s="2980"/>
      <c r="O173" s="2980"/>
      <c r="P173" s="2980"/>
      <c r="Q173" s="2980"/>
      <c r="R173" s="2980"/>
      <c r="S173" s="2980"/>
      <c r="T173" s="2980"/>
      <c r="U173" s="2980"/>
      <c r="V173" s="2980"/>
      <c r="W173" s="2980"/>
      <c r="X173" s="2980"/>
      <c r="Y173" s="2980"/>
      <c r="Z173" s="2980"/>
      <c r="AA173" s="2980"/>
      <c r="AB173" s="2980"/>
      <c r="AC173" s="2980"/>
      <c r="AD173" s="2980"/>
      <c r="AE173" s="2980"/>
      <c r="AF173" s="2980"/>
      <c r="AG173" s="2980"/>
      <c r="AH173" s="2980"/>
      <c r="AI173" s="2980"/>
      <c r="AJ173" s="2980"/>
      <c r="AK173" s="2980"/>
      <c r="AL173" s="2980"/>
      <c r="AM173" s="2980"/>
      <c r="AN173" s="2980"/>
      <c r="AO173" s="2980"/>
      <c r="AP173" s="2980"/>
      <c r="AQ173" s="2980"/>
      <c r="AR173" s="2980"/>
      <c r="AS173" s="2980"/>
      <c r="AT173" s="2980"/>
      <c r="AU173" s="2980"/>
      <c r="AV173" s="2980"/>
      <c r="AW173" s="2980"/>
      <c r="AX173" s="2980"/>
      <c r="AY173" s="2980"/>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981" t="s">
        <v>2158</v>
      </c>
      <c r="I175" s="2981"/>
      <c r="J175" s="2981"/>
      <c r="K175" s="2981"/>
      <c r="L175" s="2981"/>
      <c r="M175" s="2981"/>
      <c r="N175" s="2981"/>
      <c r="O175" s="2981"/>
      <c r="P175" s="2981"/>
      <c r="Q175" s="2981"/>
      <c r="R175" s="2981"/>
      <c r="S175" s="2981"/>
      <c r="T175" s="2981"/>
      <c r="U175" s="2981"/>
      <c r="V175" s="2981"/>
      <c r="W175" s="2981"/>
      <c r="X175" s="2981"/>
      <c r="Y175" s="2981"/>
      <c r="Z175" s="2981"/>
      <c r="AA175" s="2981"/>
      <c r="AB175" s="2981"/>
      <c r="AC175" s="2981"/>
      <c r="AD175" s="2981"/>
      <c r="AE175" s="2981"/>
      <c r="AF175" s="2981"/>
      <c r="AG175" s="2981"/>
      <c r="AH175" s="2981"/>
      <c r="AI175" s="2981"/>
      <c r="AJ175" s="2981"/>
      <c r="AK175" s="2981"/>
      <c r="AL175" s="2981"/>
      <c r="AM175" s="2981"/>
      <c r="AN175" s="2981"/>
      <c r="AO175" s="2981"/>
      <c r="AP175" s="2981"/>
      <c r="AQ175" s="2981"/>
      <c r="AR175" s="2981"/>
      <c r="AS175" s="2981"/>
      <c r="AT175" s="2981"/>
      <c r="AU175" s="2981"/>
      <c r="AV175" s="2981"/>
      <c r="AW175" s="2981"/>
      <c r="AX175" s="2981"/>
      <c r="AY175" s="2981"/>
      <c r="AZ175" s="2981"/>
      <c r="BA175" s="1556"/>
      <c r="BB175" s="1556"/>
      <c r="BC175" s="1556"/>
      <c r="BD175" s="1536"/>
      <c r="BE175" s="1536"/>
    </row>
    <row r="176" spans="1:57" ht="15.75" customHeight="1">
      <c r="A176" s="1835"/>
      <c r="B176" s="1529"/>
      <c r="C176" s="1556"/>
      <c r="D176" s="1556"/>
      <c r="E176" s="1556"/>
      <c r="F176" s="1556"/>
      <c r="G176" s="1556"/>
      <c r="H176" s="2981"/>
      <c r="I176" s="2981"/>
      <c r="J176" s="2981"/>
      <c r="K176" s="2981"/>
      <c r="L176" s="2981"/>
      <c r="M176" s="2981"/>
      <c r="N176" s="2981"/>
      <c r="O176" s="2981"/>
      <c r="P176" s="2981"/>
      <c r="Q176" s="2981"/>
      <c r="R176" s="2981"/>
      <c r="S176" s="2981"/>
      <c r="T176" s="2981"/>
      <c r="U176" s="2981"/>
      <c r="V176" s="2981"/>
      <c r="W176" s="2981"/>
      <c r="X176" s="2981"/>
      <c r="Y176" s="2981"/>
      <c r="Z176" s="2981"/>
      <c r="AA176" s="2981"/>
      <c r="AB176" s="2981"/>
      <c r="AC176" s="2981"/>
      <c r="AD176" s="2981"/>
      <c r="AE176" s="2981"/>
      <c r="AF176" s="2981"/>
      <c r="AG176" s="2981"/>
      <c r="AH176" s="2981"/>
      <c r="AI176" s="2981"/>
      <c r="AJ176" s="2981"/>
      <c r="AK176" s="2981"/>
      <c r="AL176" s="2981"/>
      <c r="AM176" s="2981"/>
      <c r="AN176" s="2981"/>
      <c r="AO176" s="2981"/>
      <c r="AP176" s="2981"/>
      <c r="AQ176" s="2981"/>
      <c r="AR176" s="2981"/>
      <c r="AS176" s="2981"/>
      <c r="AT176" s="2981"/>
      <c r="AU176" s="2981"/>
      <c r="AV176" s="2981"/>
      <c r="AW176" s="2981"/>
      <c r="AX176" s="2981"/>
      <c r="AY176" s="2981"/>
      <c r="AZ176" s="2981"/>
      <c r="BA176" s="1556"/>
      <c r="BB176" s="1556"/>
      <c r="BC176" s="1556"/>
      <c r="BD176" s="1536"/>
      <c r="BE176" s="1536"/>
    </row>
    <row r="177" spans="1:57" ht="15.75" customHeight="1">
      <c r="A177" s="1835"/>
      <c r="B177" s="1529"/>
      <c r="C177" s="1556"/>
      <c r="D177" s="1556"/>
      <c r="E177" s="1556"/>
      <c r="F177" s="1556"/>
      <c r="G177" s="1556"/>
      <c r="H177" s="2981"/>
      <c r="I177" s="2981"/>
      <c r="J177" s="2981"/>
      <c r="K177" s="2981"/>
      <c r="L177" s="2981"/>
      <c r="M177" s="2981"/>
      <c r="N177" s="2981"/>
      <c r="O177" s="2981"/>
      <c r="P177" s="2981"/>
      <c r="Q177" s="2981"/>
      <c r="R177" s="2981"/>
      <c r="S177" s="2981"/>
      <c r="T177" s="2981"/>
      <c r="U177" s="2981"/>
      <c r="V177" s="2981"/>
      <c r="W177" s="2981"/>
      <c r="X177" s="2981"/>
      <c r="Y177" s="2981"/>
      <c r="Z177" s="2981"/>
      <c r="AA177" s="2981"/>
      <c r="AB177" s="2981"/>
      <c r="AC177" s="2981"/>
      <c r="AD177" s="2981"/>
      <c r="AE177" s="2981"/>
      <c r="AF177" s="2981"/>
      <c r="AG177" s="2981"/>
      <c r="AH177" s="2981"/>
      <c r="AI177" s="2981"/>
      <c r="AJ177" s="2981"/>
      <c r="AK177" s="2981"/>
      <c r="AL177" s="2981"/>
      <c r="AM177" s="2981"/>
      <c r="AN177" s="2981"/>
      <c r="AO177" s="2981"/>
      <c r="AP177" s="2981"/>
      <c r="AQ177" s="2981"/>
      <c r="AR177" s="2981"/>
      <c r="AS177" s="2981"/>
      <c r="AT177" s="2981"/>
      <c r="AU177" s="2981"/>
      <c r="AV177" s="2981"/>
      <c r="AW177" s="2981"/>
      <c r="AX177" s="2981"/>
      <c r="AY177" s="2981"/>
      <c r="AZ177" s="2981"/>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982" t="s">
        <v>2159</v>
      </c>
      <c r="I180" s="2982"/>
      <c r="J180" s="2982"/>
      <c r="K180" s="2982"/>
      <c r="L180" s="2982"/>
      <c r="M180" s="2982"/>
      <c r="N180" s="2982"/>
      <c r="O180" s="2982"/>
      <c r="P180" s="2982"/>
      <c r="Q180" s="2982"/>
      <c r="R180" s="2982"/>
      <c r="S180" s="2982"/>
      <c r="T180" s="2982"/>
      <c r="U180" s="2982"/>
      <c r="V180" s="2982"/>
      <c r="W180" s="2982"/>
      <c r="X180" s="2982"/>
      <c r="Y180" s="2982"/>
      <c r="Z180" s="2982"/>
      <c r="AA180" s="2982"/>
      <c r="AB180" s="2982"/>
      <c r="AC180" s="2982"/>
      <c r="AD180" s="2982"/>
      <c r="AE180" s="2982"/>
      <c r="AF180" s="2982"/>
      <c r="AG180" s="2982"/>
      <c r="AH180" s="2982"/>
      <c r="AI180" s="2982"/>
      <c r="AJ180" s="2982"/>
      <c r="AK180" s="2982"/>
      <c r="AL180" s="2982"/>
      <c r="AM180" s="2982"/>
      <c r="AN180" s="2982"/>
      <c r="AO180" s="2982"/>
      <c r="AP180" s="2982"/>
      <c r="AQ180" s="2982"/>
      <c r="AR180" s="2982"/>
      <c r="AS180" s="2982"/>
      <c r="AT180" s="2982"/>
      <c r="AU180" s="2982"/>
      <c r="AV180" s="2982"/>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975" t="s">
        <v>2160</v>
      </c>
      <c r="I182" s="2975"/>
      <c r="J182" s="2975"/>
      <c r="K182" s="2975"/>
      <c r="L182" s="1565"/>
      <c r="M182" s="1565"/>
      <c r="N182" s="1565"/>
      <c r="O182" s="1565"/>
      <c r="P182" s="1565"/>
      <c r="Q182" s="1565"/>
      <c r="R182" s="1565"/>
      <c r="S182" s="2972"/>
      <c r="T182" s="2973"/>
      <c r="U182" s="2973"/>
      <c r="V182" s="2973"/>
      <c r="W182" s="2973"/>
      <c r="X182" s="2973"/>
      <c r="Y182" s="2973"/>
      <c r="Z182" s="2973"/>
      <c r="AA182" s="2973"/>
      <c r="AB182" s="2973"/>
      <c r="AC182" s="2973"/>
      <c r="AD182" s="2973"/>
      <c r="AE182" s="2973"/>
      <c r="AF182" s="2973"/>
      <c r="AG182" s="2973"/>
      <c r="AH182" s="2973"/>
      <c r="AI182" s="2973"/>
      <c r="AJ182" s="2974"/>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975" t="s">
        <v>2161</v>
      </c>
      <c r="I184" s="2975"/>
      <c r="J184" s="2975"/>
      <c r="K184" s="1567"/>
      <c r="L184" s="1565"/>
      <c r="M184" s="1565"/>
      <c r="N184" s="1565"/>
      <c r="O184" s="1565"/>
      <c r="P184" s="1565"/>
      <c r="Q184" s="1565"/>
      <c r="R184" s="1565"/>
      <c r="S184" s="2972"/>
      <c r="T184" s="2973"/>
      <c r="U184" s="2973"/>
      <c r="V184" s="2973"/>
      <c r="W184" s="2973"/>
      <c r="X184" s="2973"/>
      <c r="Y184" s="2973"/>
      <c r="Z184" s="2973"/>
      <c r="AA184" s="2973"/>
      <c r="AB184" s="2973"/>
      <c r="AC184" s="2973"/>
      <c r="AD184" s="2973"/>
      <c r="AE184" s="2973"/>
      <c r="AF184" s="2973"/>
      <c r="AG184" s="2973"/>
      <c r="AH184" s="2973"/>
      <c r="AI184" s="2973"/>
      <c r="AJ184" s="2974"/>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975" t="s">
        <v>466</v>
      </c>
      <c r="I186" s="2975"/>
      <c r="J186" s="1567"/>
      <c r="K186" s="1567"/>
      <c r="L186" s="1565"/>
      <c r="M186" s="1565"/>
      <c r="N186" s="1565"/>
      <c r="O186" s="1565"/>
      <c r="P186" s="1565"/>
      <c r="Q186" s="1565"/>
      <c r="R186" s="1565"/>
      <c r="S186" s="2972"/>
      <c r="T186" s="2973"/>
      <c r="U186" s="2973"/>
      <c r="V186" s="2973"/>
      <c r="W186" s="2973"/>
      <c r="X186" s="2973"/>
      <c r="Y186" s="2973"/>
      <c r="Z186" s="2973"/>
      <c r="AA186" s="2973"/>
      <c r="AB186" s="2973"/>
      <c r="AC186" s="2973"/>
      <c r="AD186" s="2973"/>
      <c r="AE186" s="2973"/>
      <c r="AF186" s="2973"/>
      <c r="AG186" s="2973"/>
      <c r="AH186" s="2973"/>
      <c r="AI186" s="2973"/>
      <c r="AJ186" s="2974"/>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976" t="s">
        <v>2162</v>
      </c>
      <c r="I188" s="2976"/>
      <c r="J188" s="2976"/>
      <c r="K188" s="2976"/>
      <c r="L188" s="2976"/>
      <c r="M188" s="2976"/>
      <c r="N188" s="2976"/>
      <c r="O188" s="2976"/>
      <c r="P188" s="1565"/>
      <c r="Q188" s="1565"/>
      <c r="R188" s="1565"/>
      <c r="S188" s="2972"/>
      <c r="T188" s="2973"/>
      <c r="U188" s="2973"/>
      <c r="V188" s="2973"/>
      <c r="W188" s="2973"/>
      <c r="X188" s="2973"/>
      <c r="Y188" s="2973"/>
      <c r="Z188" s="2973"/>
      <c r="AA188" s="2973"/>
      <c r="AB188" s="2973"/>
      <c r="AC188" s="2973"/>
      <c r="AD188" s="2973"/>
      <c r="AE188" s="2973"/>
      <c r="AF188" s="2973"/>
      <c r="AG188" s="2973"/>
      <c r="AH188" s="2973"/>
      <c r="AI188" s="2973"/>
      <c r="AJ188" s="2974"/>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971" t="s">
        <v>2163</v>
      </c>
      <c r="I190" s="2971"/>
      <c r="J190" s="1565"/>
      <c r="K190" s="1565"/>
      <c r="L190" s="1565"/>
      <c r="M190" s="1565"/>
      <c r="N190" s="1565"/>
      <c r="O190" s="1565"/>
      <c r="P190" s="1565"/>
      <c r="Q190" s="1565"/>
      <c r="R190" s="1565"/>
      <c r="S190" s="2972"/>
      <c r="T190" s="2973"/>
      <c r="U190" s="2973"/>
      <c r="V190" s="2973"/>
      <c r="W190" s="2973"/>
      <c r="X190" s="2973"/>
      <c r="Y190" s="2973"/>
      <c r="Z190" s="2973"/>
      <c r="AA190" s="2973"/>
      <c r="AB190" s="2973"/>
      <c r="AC190" s="2973"/>
      <c r="AD190" s="2973"/>
      <c r="AE190" s="2973"/>
      <c r="AF190" s="2973"/>
      <c r="AG190" s="2973"/>
      <c r="AH190" s="2973"/>
      <c r="AI190" s="2973"/>
      <c r="AJ190" s="2974"/>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76" zoomScaleNormal="100" zoomScaleSheetLayoutView="100" workbookViewId="0">
      <selection activeCell="A186" sqref="A182:XFD186"/>
    </sheetView>
  </sheetViews>
  <sheetFormatPr defaultColWidth="0" defaultRowHeight="12.75" zeroHeight="1"/>
  <cols>
    <col min="1" max="3" width="2.3984375" style="51" customWidth="1"/>
    <col min="4" max="4" width="3.1328125" style="51" customWidth="1"/>
    <col min="5" max="5" width="3.3984375" style="51" customWidth="1"/>
    <col min="6" max="6" width="2.86328125" style="51" customWidth="1"/>
    <col min="7" max="16" width="2.3984375" style="51" customWidth="1"/>
    <col min="17" max="17" width="3.1328125" style="51" customWidth="1"/>
    <col min="18" max="18" width="4.59765625" style="51" customWidth="1"/>
    <col min="19" max="26" width="2.3984375" style="51" customWidth="1"/>
    <col min="27" max="30" width="2.59765625" style="51" customWidth="1"/>
    <col min="31" max="32" width="2.3984375" style="51" customWidth="1"/>
    <col min="33" max="33" width="3.3984375" style="51" customWidth="1"/>
    <col min="34" max="36" width="2.3984375" style="51" customWidth="1"/>
    <col min="37" max="37" width="5.59765625" style="51" customWidth="1"/>
    <col min="38" max="38" width="2.3984375" style="51" customWidth="1"/>
    <col min="39" max="39" width="3.3984375" style="51" customWidth="1"/>
    <col min="40" max="40" width="5.59765625" style="926" hidden="1" customWidth="1"/>
    <col min="41" max="41" width="5.59765625" style="126" hidden="1" customWidth="1"/>
    <col min="42" max="45" width="5.59765625" style="51" hidden="1" customWidth="1"/>
    <col min="46" max="46" width="10.86328125" style="51" hidden="1" customWidth="1"/>
    <col min="47" max="48" width="5.59765625" style="51" hidden="1" customWidth="1"/>
    <col min="49" max="49" width="8.73046875" style="51" hidden="1" customWidth="1"/>
    <col min="50" max="50" width="7.3984375" style="51" hidden="1" customWidth="1"/>
    <col min="51" max="55" width="5.59765625" style="51" hidden="1" customWidth="1"/>
    <col min="56" max="60" width="5.59765625" style="54" hidden="1" customWidth="1"/>
    <col min="61" max="81" width="5.59765625" style="51" hidden="1" customWidth="1"/>
    <col min="82" max="16384" width="0.86328125" style="51" hidden="1"/>
  </cols>
  <sheetData>
    <row r="1" spans="1:42" ht="15.75" customHeight="1">
      <c r="A1" s="3225" t="s">
        <v>1569</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row>
    <row r="2" spans="1:42" s="928" customFormat="1" ht="12.75" customHeight="1" thickBot="1">
      <c r="A2" s="3226"/>
      <c r="B2" s="3226"/>
      <c r="C2" s="3226"/>
      <c r="D2" s="3226"/>
      <c r="E2" s="3226"/>
      <c r="F2" s="3226"/>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1570</v>
      </c>
      <c r="B4" s="933" t="s">
        <v>1571</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1572</v>
      </c>
      <c r="B7" s="933" t="s">
        <v>1573</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3201" t="s">
        <v>1574</v>
      </c>
      <c r="AF7" s="3201"/>
      <c r="AG7" s="3201"/>
      <c r="AH7" s="3201"/>
      <c r="AI7" s="3201"/>
      <c r="AJ7" s="3201"/>
      <c r="AK7" s="3201"/>
      <c r="AL7" s="934"/>
      <c r="AM7" s="934"/>
      <c r="AN7" s="930"/>
    </row>
    <row r="8" spans="1:42" s="931" customFormat="1" ht="12.75" customHeight="1">
      <c r="A8" s="932"/>
      <c r="B8" s="933" t="s">
        <v>2242</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1575</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3210" t="s">
        <v>628</v>
      </c>
      <c r="C12" s="3210"/>
      <c r="D12" s="941"/>
      <c r="E12" s="942" t="s">
        <v>1576</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227"/>
      <c r="AH12" s="3227"/>
      <c r="AI12" s="3227"/>
      <c r="AJ12" s="3228"/>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3210" t="s">
        <v>628</v>
      </c>
      <c r="C15" s="3210"/>
      <c r="D15" s="941"/>
      <c r="E15" s="3229" t="s">
        <v>1577</v>
      </c>
      <c r="F15" s="3230"/>
      <c r="G15" s="3230"/>
      <c r="H15" s="3230"/>
      <c r="I15" s="3230"/>
      <c r="J15" s="3230"/>
      <c r="K15" s="3230"/>
      <c r="L15" s="3230"/>
      <c r="M15" s="3230"/>
      <c r="N15" s="3230"/>
      <c r="O15" s="3230"/>
      <c r="P15" s="3230"/>
      <c r="Q15" s="3230"/>
      <c r="R15" s="3230"/>
      <c r="S15" s="3230"/>
      <c r="T15" s="3230"/>
      <c r="U15" s="3230"/>
      <c r="V15" s="3230"/>
      <c r="W15" s="3230"/>
      <c r="X15" s="3230"/>
      <c r="Y15" s="3230"/>
      <c r="Z15" s="3230"/>
      <c r="AA15" s="3230"/>
      <c r="AB15" s="3230"/>
      <c r="AC15" s="3230"/>
      <c r="AD15" s="3230"/>
      <c r="AE15" s="3230"/>
      <c r="AF15" s="3230"/>
      <c r="AG15" s="3230"/>
      <c r="AH15" s="3230"/>
      <c r="AI15" s="3230"/>
      <c r="AJ15" s="3231"/>
      <c r="AK15" s="934"/>
      <c r="AL15" s="934"/>
      <c r="AM15" s="934"/>
      <c r="AN15" s="930"/>
      <c r="AO15" s="944">
        <f>IF($B24="yes",20,0)</f>
        <v>0</v>
      </c>
      <c r="AP15" s="51"/>
    </row>
    <row r="16" spans="1:42" s="931" customFormat="1" ht="12.75" customHeight="1">
      <c r="A16" s="934"/>
      <c r="B16" s="934"/>
      <c r="C16" s="934"/>
      <c r="D16" s="945"/>
      <c r="E16" s="3232"/>
      <c r="F16" s="3233"/>
      <c r="G16" s="3233"/>
      <c r="H16" s="3233"/>
      <c r="I16" s="3233"/>
      <c r="J16" s="3233"/>
      <c r="K16" s="3233"/>
      <c r="L16" s="3233"/>
      <c r="M16" s="3233"/>
      <c r="N16" s="3233"/>
      <c r="O16" s="3233"/>
      <c r="P16" s="3233"/>
      <c r="Q16" s="3233"/>
      <c r="R16" s="3233"/>
      <c r="S16" s="3233"/>
      <c r="T16" s="3233"/>
      <c r="U16" s="3233"/>
      <c r="V16" s="3233"/>
      <c r="W16" s="3233"/>
      <c r="X16" s="3233"/>
      <c r="Y16" s="3233"/>
      <c r="Z16" s="3233"/>
      <c r="AA16" s="3233"/>
      <c r="AB16" s="3233"/>
      <c r="AC16" s="3233"/>
      <c r="AD16" s="3233"/>
      <c r="AE16" s="3233"/>
      <c r="AF16" s="3233"/>
      <c r="AG16" s="3233"/>
      <c r="AH16" s="3233"/>
      <c r="AI16" s="3233"/>
      <c r="AJ16" s="3234"/>
      <c r="AK16" s="934"/>
      <c r="AL16" s="934"/>
      <c r="AM16" s="934"/>
      <c r="AN16" s="930"/>
      <c r="AO16" s="931">
        <f>IF(SUM(AO12:AO15)&gt;20,20,(SUM(AO12:AO15)))</f>
        <v>0</v>
      </c>
      <c r="AP16" s="931" t="s">
        <v>1578</v>
      </c>
    </row>
    <row r="17" spans="1:42" s="931" customFormat="1" ht="12.75" customHeight="1">
      <c r="A17" s="934"/>
      <c r="B17" s="934"/>
      <c r="C17" s="934"/>
      <c r="D17" s="945"/>
      <c r="E17" s="3232"/>
      <c r="F17" s="3233"/>
      <c r="G17" s="3233"/>
      <c r="H17" s="3233"/>
      <c r="I17" s="3233"/>
      <c r="J17" s="3233"/>
      <c r="K17" s="3233"/>
      <c r="L17" s="3233"/>
      <c r="M17" s="3233"/>
      <c r="N17" s="3233"/>
      <c r="O17" s="3233"/>
      <c r="P17" s="3233"/>
      <c r="Q17" s="3233"/>
      <c r="R17" s="3233"/>
      <c r="S17" s="3233"/>
      <c r="T17" s="3233"/>
      <c r="U17" s="3233"/>
      <c r="V17" s="3233"/>
      <c r="W17" s="3233"/>
      <c r="X17" s="3233"/>
      <c r="Y17" s="3233"/>
      <c r="Z17" s="3233"/>
      <c r="AA17" s="3233"/>
      <c r="AB17" s="3233"/>
      <c r="AC17" s="3233"/>
      <c r="AD17" s="3233"/>
      <c r="AE17" s="3233"/>
      <c r="AF17" s="3233"/>
      <c r="AG17" s="3233"/>
      <c r="AH17" s="3233"/>
      <c r="AI17" s="3233"/>
      <c r="AJ17" s="3234"/>
      <c r="AK17" s="934"/>
      <c r="AL17" s="934"/>
      <c r="AM17" s="934"/>
      <c r="AN17" s="930"/>
    </row>
    <row r="18" spans="1:42" s="931" customFormat="1" ht="12.75" customHeight="1">
      <c r="A18" s="934"/>
      <c r="B18" s="934"/>
      <c r="C18" s="934"/>
      <c r="D18" s="945"/>
      <c r="E18" s="946" t="s">
        <v>1579</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3236"/>
      <c r="F19" s="3237"/>
      <c r="G19" s="3237"/>
      <c r="H19" s="3237"/>
      <c r="I19" s="3237"/>
      <c r="J19" s="3237"/>
      <c r="K19" s="3237"/>
      <c r="L19" s="3237"/>
      <c r="M19" s="3237"/>
      <c r="N19" s="3237"/>
      <c r="O19" s="3237"/>
      <c r="P19" s="3237"/>
      <c r="Q19" s="3237"/>
      <c r="R19" s="3237"/>
      <c r="S19" s="3237"/>
      <c r="T19" s="3237"/>
      <c r="U19" s="3237"/>
      <c r="V19" s="3237"/>
      <c r="W19" s="3237"/>
      <c r="X19" s="3237"/>
      <c r="Y19" s="3237"/>
      <c r="Z19" s="3237"/>
      <c r="AA19" s="3237"/>
      <c r="AB19" s="3237"/>
      <c r="AC19" s="3237"/>
      <c r="AD19" s="3237"/>
      <c r="AE19" s="3237"/>
      <c r="AF19" s="3237"/>
      <c r="AG19" s="3237"/>
      <c r="AH19" s="3237"/>
      <c r="AI19" s="3237"/>
      <c r="AJ19" s="3238"/>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3210" t="s">
        <v>628</v>
      </c>
      <c r="C21" s="3210"/>
      <c r="D21" s="941"/>
      <c r="E21" s="3239" t="s">
        <v>1580</v>
      </c>
      <c r="F21" s="3240"/>
      <c r="G21" s="3240"/>
      <c r="H21" s="3240"/>
      <c r="I21" s="3240"/>
      <c r="J21" s="3240"/>
      <c r="K21" s="3240"/>
      <c r="L21" s="3240"/>
      <c r="M21" s="3240"/>
      <c r="N21" s="3240"/>
      <c r="O21" s="3240"/>
      <c r="P21" s="3240"/>
      <c r="Q21" s="3240"/>
      <c r="R21" s="3240"/>
      <c r="S21" s="3240"/>
      <c r="T21" s="3240"/>
      <c r="U21" s="3240"/>
      <c r="V21" s="3240"/>
      <c r="W21" s="3240"/>
      <c r="X21" s="3240"/>
      <c r="Y21" s="3240"/>
      <c r="Z21" s="3240"/>
      <c r="AA21" s="3240"/>
      <c r="AB21" s="3240"/>
      <c r="AC21" s="3240"/>
      <c r="AD21" s="3240"/>
      <c r="AE21" s="3240"/>
      <c r="AF21" s="3240"/>
      <c r="AG21" s="3240"/>
      <c r="AH21" s="3240"/>
      <c r="AI21" s="3240"/>
      <c r="AJ21" s="3241"/>
      <c r="AK21" s="934"/>
      <c r="AL21" s="934"/>
      <c r="AM21" s="934"/>
      <c r="AN21" s="930"/>
      <c r="AO21" s="931">
        <f>SUM(AO20)</f>
        <v>0</v>
      </c>
      <c r="AP21" s="931" t="s">
        <v>1578</v>
      </c>
    </row>
    <row r="22" spans="1:42" s="931" customFormat="1" ht="12.75" customHeight="1">
      <c r="A22" s="934"/>
      <c r="B22" s="934"/>
      <c r="C22" s="934"/>
      <c r="D22" s="944"/>
      <c r="E22" s="3242"/>
      <c r="F22" s="3243"/>
      <c r="G22" s="3243"/>
      <c r="H22" s="3243"/>
      <c r="I22" s="3243"/>
      <c r="J22" s="3243"/>
      <c r="K22" s="3243"/>
      <c r="L22" s="3243"/>
      <c r="M22" s="3243"/>
      <c r="N22" s="3243"/>
      <c r="O22" s="3243"/>
      <c r="P22" s="3243"/>
      <c r="Q22" s="3243"/>
      <c r="R22" s="3243"/>
      <c r="S22" s="3243"/>
      <c r="T22" s="3243"/>
      <c r="U22" s="3243"/>
      <c r="V22" s="3243"/>
      <c r="W22" s="3243"/>
      <c r="X22" s="3243"/>
      <c r="Y22" s="3243"/>
      <c r="Z22" s="3243"/>
      <c r="AA22" s="3243"/>
      <c r="AB22" s="3243"/>
      <c r="AC22" s="3243"/>
      <c r="AD22" s="3243"/>
      <c r="AE22" s="3243"/>
      <c r="AF22" s="3243"/>
      <c r="AG22" s="3243"/>
      <c r="AH22" s="3243"/>
      <c r="AI22" s="3243"/>
      <c r="AJ22" s="3244"/>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3210" t="s">
        <v>628</v>
      </c>
      <c r="C24" s="3210"/>
      <c r="D24" s="941"/>
      <c r="E24" s="3136" t="s">
        <v>1581</v>
      </c>
      <c r="F24" s="3137"/>
      <c r="G24" s="3137"/>
      <c r="H24" s="3137"/>
      <c r="I24" s="3137"/>
      <c r="J24" s="3137"/>
      <c r="K24" s="3137"/>
      <c r="L24" s="3137"/>
      <c r="M24" s="3137"/>
      <c r="N24" s="3137"/>
      <c r="O24" s="3137"/>
      <c r="P24" s="3137"/>
      <c r="Q24" s="3137"/>
      <c r="R24" s="3137"/>
      <c r="S24" s="3137"/>
      <c r="T24" s="3137"/>
      <c r="U24" s="3137"/>
      <c r="V24" s="3137"/>
      <c r="W24" s="3137"/>
      <c r="X24" s="3137"/>
      <c r="Y24" s="3137"/>
      <c r="Z24" s="3137"/>
      <c r="AA24" s="3137"/>
      <c r="AB24" s="3137"/>
      <c r="AC24" s="3137"/>
      <c r="AD24" s="3137"/>
      <c r="AE24" s="3137"/>
      <c r="AF24" s="3137"/>
      <c r="AG24" s="3137"/>
      <c r="AH24" s="3137"/>
      <c r="AI24" s="3137"/>
      <c r="AJ24" s="3138"/>
      <c r="AK24" s="934"/>
      <c r="AL24" s="934"/>
      <c r="AM24" s="934"/>
      <c r="AN24" s="930"/>
      <c r="AO24" s="944">
        <f>IF($B39="yes",6,0)</f>
        <v>0</v>
      </c>
    </row>
    <row r="25" spans="1:42" s="931" customFormat="1" ht="12.75" customHeight="1">
      <c r="A25" s="934"/>
      <c r="B25" s="934"/>
      <c r="C25" s="934"/>
      <c r="D25" s="944"/>
      <c r="E25" s="3211"/>
      <c r="F25" s="3212"/>
      <c r="G25" s="3212"/>
      <c r="H25" s="3212"/>
      <c r="I25" s="3212"/>
      <c r="J25" s="3212"/>
      <c r="K25" s="3212"/>
      <c r="L25" s="3212"/>
      <c r="M25" s="3212"/>
      <c r="N25" s="3212"/>
      <c r="O25" s="3212"/>
      <c r="P25" s="3212"/>
      <c r="Q25" s="3212"/>
      <c r="R25" s="3212"/>
      <c r="S25" s="3212"/>
      <c r="T25" s="3212"/>
      <c r="U25" s="3212"/>
      <c r="V25" s="3212"/>
      <c r="W25" s="3212"/>
      <c r="X25" s="3212"/>
      <c r="Y25" s="3212"/>
      <c r="Z25" s="3212"/>
      <c r="AA25" s="3212"/>
      <c r="AB25" s="3212"/>
      <c r="AC25" s="3212"/>
      <c r="AD25" s="3212"/>
      <c r="AE25" s="3212"/>
      <c r="AF25" s="3212"/>
      <c r="AG25" s="3212"/>
      <c r="AH25" s="3212"/>
      <c r="AI25" s="3212"/>
      <c r="AJ25" s="3213"/>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1582</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3210" t="s">
        <v>628</v>
      </c>
      <c r="C29" s="3210"/>
      <c r="D29" s="941"/>
      <c r="E29" s="3136" t="s">
        <v>1583</v>
      </c>
      <c r="F29" s="3137"/>
      <c r="G29" s="3137"/>
      <c r="H29" s="3137"/>
      <c r="I29" s="3137"/>
      <c r="J29" s="3137"/>
      <c r="K29" s="3137"/>
      <c r="L29" s="3137"/>
      <c r="M29" s="3137"/>
      <c r="N29" s="3137"/>
      <c r="O29" s="3137"/>
      <c r="P29" s="3137"/>
      <c r="Q29" s="3137"/>
      <c r="R29" s="3137"/>
      <c r="S29" s="3137"/>
      <c r="T29" s="3137"/>
      <c r="U29" s="3137"/>
      <c r="V29" s="3137"/>
      <c r="W29" s="3137"/>
      <c r="X29" s="3137"/>
      <c r="Y29" s="3137"/>
      <c r="Z29" s="3137"/>
      <c r="AA29" s="3137"/>
      <c r="AB29" s="3137"/>
      <c r="AC29" s="3137"/>
      <c r="AD29" s="3137"/>
      <c r="AE29" s="3137"/>
      <c r="AF29" s="3137"/>
      <c r="AG29" s="3137"/>
      <c r="AH29" s="3137"/>
      <c r="AI29" s="3137"/>
      <c r="AJ29" s="3138"/>
      <c r="AK29" s="934"/>
      <c r="AL29" s="934"/>
      <c r="AM29" s="934"/>
      <c r="AN29" s="930"/>
      <c r="AO29" s="944">
        <f>IF($B49="yes",6,0)</f>
        <v>0</v>
      </c>
    </row>
    <row r="30" spans="1:42" s="931" customFormat="1" ht="12.75" customHeight="1">
      <c r="A30" s="934"/>
      <c r="B30" s="934"/>
      <c r="C30" s="934"/>
      <c r="E30" s="3139"/>
      <c r="F30" s="3140"/>
      <c r="G30" s="3140"/>
      <c r="H30" s="3140"/>
      <c r="I30" s="3140"/>
      <c r="J30" s="3140"/>
      <c r="K30" s="3140"/>
      <c r="L30" s="3140"/>
      <c r="M30" s="3140"/>
      <c r="N30" s="3140"/>
      <c r="O30" s="3140"/>
      <c r="P30" s="3140"/>
      <c r="Q30" s="3140"/>
      <c r="R30" s="3140"/>
      <c r="S30" s="3140"/>
      <c r="T30" s="3140"/>
      <c r="U30" s="3140"/>
      <c r="V30" s="3140"/>
      <c r="W30" s="3140"/>
      <c r="X30" s="3140"/>
      <c r="Y30" s="3140"/>
      <c r="Z30" s="3140"/>
      <c r="AA30" s="3140"/>
      <c r="AB30" s="3140"/>
      <c r="AC30" s="3140"/>
      <c r="AD30" s="3140"/>
      <c r="AE30" s="3140"/>
      <c r="AF30" s="3140"/>
      <c r="AG30" s="3140"/>
      <c r="AH30" s="3140"/>
      <c r="AI30" s="3140"/>
      <c r="AJ30" s="3141"/>
      <c r="AK30" s="934"/>
      <c r="AL30" s="934"/>
      <c r="AM30" s="934"/>
      <c r="AN30" s="930"/>
      <c r="AO30" s="931">
        <f>IF(SUM(AO23:AO29)&gt;6,6,(SUM(AO23:AO29)))</f>
        <v>0</v>
      </c>
      <c r="AP30" s="931" t="s">
        <v>1578</v>
      </c>
    </row>
    <row r="31" spans="1:42" s="931" customFormat="1" ht="12.75" customHeight="1">
      <c r="A31" s="934"/>
      <c r="B31" s="934"/>
      <c r="C31" s="934"/>
      <c r="E31" s="3211"/>
      <c r="F31" s="3212"/>
      <c r="G31" s="3212"/>
      <c r="H31" s="3212"/>
      <c r="I31" s="3212"/>
      <c r="J31" s="3212"/>
      <c r="K31" s="3212"/>
      <c r="L31" s="3212"/>
      <c r="M31" s="3212"/>
      <c r="N31" s="3212"/>
      <c r="O31" s="3212"/>
      <c r="P31" s="3212"/>
      <c r="Q31" s="3212"/>
      <c r="R31" s="3212"/>
      <c r="S31" s="3212"/>
      <c r="T31" s="3212"/>
      <c r="U31" s="3212"/>
      <c r="V31" s="3212"/>
      <c r="W31" s="3212"/>
      <c r="X31" s="3212"/>
      <c r="Y31" s="3212"/>
      <c r="Z31" s="3212"/>
      <c r="AA31" s="3212"/>
      <c r="AB31" s="3212"/>
      <c r="AC31" s="3212"/>
      <c r="AD31" s="3212"/>
      <c r="AE31" s="3212"/>
      <c r="AF31" s="3212"/>
      <c r="AG31" s="3212"/>
      <c r="AH31" s="3212"/>
      <c r="AI31" s="3212"/>
      <c r="AJ31" s="3213"/>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1584</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235" t="s">
        <v>1585</v>
      </c>
      <c r="C34" s="3235"/>
      <c r="D34" s="3235"/>
      <c r="E34" s="3235"/>
      <c r="F34" s="3235"/>
      <c r="G34" s="3235"/>
      <c r="H34" s="3235"/>
      <c r="I34" s="3235"/>
      <c r="J34" s="3235"/>
      <c r="K34" s="3235"/>
      <c r="L34" s="3235"/>
      <c r="M34" s="3235"/>
      <c r="N34" s="3235"/>
      <c r="O34" s="3235"/>
      <c r="P34" s="3235"/>
      <c r="Q34" s="3235"/>
      <c r="R34" s="3235"/>
      <c r="S34" s="3235"/>
      <c r="T34" s="3235"/>
      <c r="U34" s="3235"/>
      <c r="V34" s="3235"/>
      <c r="W34" s="3235"/>
      <c r="X34" s="3235"/>
      <c r="Y34" s="3235"/>
      <c r="Z34" s="3235"/>
      <c r="AA34" s="3235"/>
      <c r="AB34" s="3235"/>
      <c r="AC34" s="3235"/>
      <c r="AD34" s="3235"/>
      <c r="AE34" s="3235"/>
      <c r="AF34" s="3235"/>
      <c r="AG34" s="3235"/>
      <c r="AH34" s="3235"/>
      <c r="AI34" s="3235"/>
      <c r="AJ34" s="3235"/>
      <c r="AK34" s="3235"/>
      <c r="AL34" s="934"/>
      <c r="AM34" s="934"/>
      <c r="AN34" s="930"/>
    </row>
    <row r="35" spans="1:41" s="931" customFormat="1" ht="12.75" customHeight="1">
      <c r="A35" s="934"/>
      <c r="B35" s="3235"/>
      <c r="C35" s="3235"/>
      <c r="D35" s="3235"/>
      <c r="E35" s="3235"/>
      <c r="F35" s="3235"/>
      <c r="G35" s="3235"/>
      <c r="H35" s="3235"/>
      <c r="I35" s="3235"/>
      <c r="J35" s="3235"/>
      <c r="K35" s="3235"/>
      <c r="L35" s="3235"/>
      <c r="M35" s="3235"/>
      <c r="N35" s="3235"/>
      <c r="O35" s="3235"/>
      <c r="P35" s="3235"/>
      <c r="Q35" s="3235"/>
      <c r="R35" s="3235"/>
      <c r="S35" s="3235"/>
      <c r="T35" s="3235"/>
      <c r="U35" s="3235"/>
      <c r="V35" s="3235"/>
      <c r="W35" s="3235"/>
      <c r="X35" s="3235"/>
      <c r="Y35" s="3235"/>
      <c r="Z35" s="3235"/>
      <c r="AA35" s="3235"/>
      <c r="AB35" s="3235"/>
      <c r="AC35" s="3235"/>
      <c r="AD35" s="3235"/>
      <c r="AE35" s="3235"/>
      <c r="AF35" s="3235"/>
      <c r="AG35" s="3235"/>
      <c r="AH35" s="3235"/>
      <c r="AI35" s="3235"/>
      <c r="AJ35" s="3235"/>
      <c r="AK35" s="3235"/>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3210" t="s">
        <v>628</v>
      </c>
      <c r="C37" s="3210"/>
      <c r="D37" s="941"/>
      <c r="E37" s="949" t="s">
        <v>1586</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3210" t="s">
        <v>628</v>
      </c>
      <c r="C39" s="3210"/>
      <c r="D39" s="941"/>
      <c r="E39" s="951" t="s">
        <v>1587</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3210" t="s">
        <v>628</v>
      </c>
      <c r="C41" s="3210"/>
      <c r="D41" s="941"/>
      <c r="E41" s="952" t="s">
        <v>1588</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3210" t="s">
        <v>628</v>
      </c>
      <c r="C43" s="3210"/>
      <c r="D43" s="941"/>
      <c r="E43" s="952" t="s">
        <v>1589</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3210" t="s">
        <v>628</v>
      </c>
      <c r="C45" s="3210"/>
      <c r="D45" s="941"/>
      <c r="E45" s="952" t="s">
        <v>1590</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3210" t="s">
        <v>628</v>
      </c>
      <c r="C47" s="3210"/>
      <c r="D47" s="941"/>
      <c r="E47" s="954" t="s">
        <v>1591</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3210" t="s">
        <v>628</v>
      </c>
      <c r="C49" s="3210"/>
      <c r="D49" s="941"/>
      <c r="E49" s="954" t="s">
        <v>1592</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1593</v>
      </c>
      <c r="AK51" s="3185">
        <f>AO32</f>
        <v>0</v>
      </c>
      <c r="AL51" s="3186"/>
      <c r="AM51" s="3187"/>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1594</v>
      </c>
      <c r="B54" s="933" t="s">
        <v>1595</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3201" t="s">
        <v>1596</v>
      </c>
      <c r="AF54" s="3201"/>
      <c r="AG54" s="3201"/>
      <c r="AH54" s="3201"/>
      <c r="AI54" s="3201"/>
      <c r="AJ54" s="3201"/>
      <c r="AK54" s="3201"/>
      <c r="AL54" s="934"/>
      <c r="AM54" s="934"/>
      <c r="AN54" s="930"/>
    </row>
    <row r="55" spans="1:50" s="931" customFormat="1" ht="12.75" customHeight="1">
      <c r="A55" s="932"/>
      <c r="B55" s="933" t="s">
        <v>2241</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3210" t="s">
        <v>628</v>
      </c>
      <c r="C57" s="3210"/>
      <c r="D57" s="941" t="s">
        <v>1597</v>
      </c>
      <c r="E57" s="3229" t="s">
        <v>2253</v>
      </c>
      <c r="F57" s="3230"/>
      <c r="G57" s="3230"/>
      <c r="H57" s="3230"/>
      <c r="I57" s="3230"/>
      <c r="J57" s="3230"/>
      <c r="K57" s="3230"/>
      <c r="L57" s="3230"/>
      <c r="M57" s="3230"/>
      <c r="N57" s="3230"/>
      <c r="O57" s="3230"/>
      <c r="P57" s="3230"/>
      <c r="Q57" s="3230"/>
      <c r="R57" s="3230"/>
      <c r="S57" s="3230"/>
      <c r="T57" s="3230"/>
      <c r="U57" s="3230"/>
      <c r="V57" s="3230"/>
      <c r="W57" s="3230"/>
      <c r="X57" s="3230"/>
      <c r="Y57" s="3230"/>
      <c r="Z57" s="3230"/>
      <c r="AA57" s="3230"/>
      <c r="AB57" s="3230"/>
      <c r="AC57" s="3230"/>
      <c r="AD57" s="3230"/>
      <c r="AE57" s="3230"/>
      <c r="AF57" s="3230"/>
      <c r="AG57" s="3230"/>
      <c r="AH57" s="3230"/>
      <c r="AI57" s="3230"/>
      <c r="AJ57" s="3231"/>
      <c r="AK57" s="937"/>
      <c r="AL57" s="934"/>
      <c r="AM57" s="934"/>
      <c r="AN57" s="930"/>
      <c r="AO57" s="944">
        <f>IF($B57="yes",10,0)</f>
        <v>0</v>
      </c>
    </row>
    <row r="58" spans="1:50" s="931" customFormat="1" ht="12.75" customHeight="1">
      <c r="A58" s="932"/>
      <c r="B58" s="934"/>
      <c r="C58" s="934"/>
      <c r="D58" s="945"/>
      <c r="E58" s="3232"/>
      <c r="F58" s="3233"/>
      <c r="G58" s="3233"/>
      <c r="H58" s="3233"/>
      <c r="I58" s="3233"/>
      <c r="J58" s="3233"/>
      <c r="K58" s="3233"/>
      <c r="L58" s="3233"/>
      <c r="M58" s="3233"/>
      <c r="N58" s="3233"/>
      <c r="O58" s="3233"/>
      <c r="P58" s="3233"/>
      <c r="Q58" s="3233"/>
      <c r="R58" s="3233"/>
      <c r="S58" s="3233"/>
      <c r="T58" s="3233"/>
      <c r="U58" s="3233"/>
      <c r="V58" s="3233"/>
      <c r="W58" s="3233"/>
      <c r="X58" s="3233"/>
      <c r="Y58" s="3233"/>
      <c r="Z58" s="3233"/>
      <c r="AA58" s="3233"/>
      <c r="AB58" s="3233"/>
      <c r="AC58" s="3233"/>
      <c r="AD58" s="3233"/>
      <c r="AE58" s="3233"/>
      <c r="AF58" s="3233"/>
      <c r="AG58" s="3233"/>
      <c r="AH58" s="3233"/>
      <c r="AI58" s="3233"/>
      <c r="AJ58" s="3234"/>
      <c r="AK58" s="937"/>
      <c r="AL58" s="934"/>
      <c r="AM58" s="934"/>
      <c r="AN58" s="930"/>
      <c r="AO58" s="944">
        <f>IF($B62="yes",10,0)</f>
        <v>10</v>
      </c>
    </row>
    <row r="59" spans="1:50" s="931" customFormat="1" ht="12.75" customHeight="1">
      <c r="A59" s="932"/>
      <c r="B59" s="934"/>
      <c r="C59" s="934"/>
      <c r="D59" s="945"/>
      <c r="E59" s="3232"/>
      <c r="F59" s="3233"/>
      <c r="G59" s="3233"/>
      <c r="H59" s="3233"/>
      <c r="I59" s="3233"/>
      <c r="J59" s="3233"/>
      <c r="K59" s="3233"/>
      <c r="L59" s="3233"/>
      <c r="M59" s="3233"/>
      <c r="N59" s="3233"/>
      <c r="O59" s="3233"/>
      <c r="P59" s="3233"/>
      <c r="Q59" s="3233"/>
      <c r="R59" s="3233"/>
      <c r="S59" s="3233"/>
      <c r="T59" s="3233"/>
      <c r="U59" s="3233"/>
      <c r="V59" s="3233"/>
      <c r="W59" s="3233"/>
      <c r="X59" s="3233"/>
      <c r="Y59" s="3233"/>
      <c r="Z59" s="3233"/>
      <c r="AA59" s="3233"/>
      <c r="AB59" s="3233"/>
      <c r="AC59" s="3233"/>
      <c r="AD59" s="3233"/>
      <c r="AE59" s="3233"/>
      <c r="AF59" s="3233"/>
      <c r="AG59" s="3233"/>
      <c r="AH59" s="3233"/>
      <c r="AI59" s="3233"/>
      <c r="AJ59" s="3234"/>
      <c r="AK59" s="937"/>
      <c r="AL59" s="934"/>
      <c r="AM59" s="934"/>
      <c r="AN59" s="930"/>
      <c r="AO59" s="944">
        <f>IF($B69="yes",10,0)</f>
        <v>0</v>
      </c>
    </row>
    <row r="60" spans="1:50" s="931" customFormat="1" ht="12.75" customHeight="1">
      <c r="A60" s="932"/>
      <c r="B60" s="934"/>
      <c r="C60" s="934"/>
      <c r="D60" s="945"/>
      <c r="E60" s="3245"/>
      <c r="F60" s="3246"/>
      <c r="G60" s="3246"/>
      <c r="H60" s="3246"/>
      <c r="I60" s="3246"/>
      <c r="J60" s="3246"/>
      <c r="K60" s="3246"/>
      <c r="L60" s="3246"/>
      <c r="M60" s="3246"/>
      <c r="N60" s="3246"/>
      <c r="O60" s="3246"/>
      <c r="P60" s="3246"/>
      <c r="Q60" s="3246"/>
      <c r="R60" s="3246"/>
      <c r="S60" s="3246"/>
      <c r="T60" s="3246"/>
      <c r="U60" s="3246"/>
      <c r="V60" s="3246"/>
      <c r="W60" s="3246"/>
      <c r="X60" s="3246"/>
      <c r="Y60" s="3246"/>
      <c r="Z60" s="3246"/>
      <c r="AA60" s="3246"/>
      <c r="AB60" s="3246"/>
      <c r="AC60" s="3246"/>
      <c r="AD60" s="3246"/>
      <c r="AE60" s="3246"/>
      <c r="AF60" s="3246"/>
      <c r="AG60" s="3246"/>
      <c r="AH60" s="3246"/>
      <c r="AI60" s="3246"/>
      <c r="AJ60" s="3247"/>
      <c r="AK60" s="937"/>
      <c r="AL60" s="934"/>
      <c r="AM60" s="934"/>
      <c r="AN60" s="930"/>
      <c r="AO60" s="931">
        <f>IF(SUM(AO57:AO59)&gt;10,10,(SUM(AO57:AO59)))</f>
        <v>10</v>
      </c>
      <c r="AP60" s="969" t="s">
        <v>1598</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3210" t="s">
        <v>580</v>
      </c>
      <c r="C62" s="3210"/>
      <c r="D62" s="941" t="s">
        <v>1599</v>
      </c>
      <c r="E62" s="1692" t="s">
        <v>2237</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7"/>
      <c r="AL62" s="934"/>
      <c r="AM62" s="934"/>
      <c r="AN62" s="930"/>
    </row>
    <row r="63" spans="1:50" s="931" customFormat="1" ht="12.75" customHeight="1">
      <c r="A63" s="932"/>
      <c r="B63" s="934"/>
      <c r="C63" s="934"/>
      <c r="D63" s="944"/>
      <c r="E63" s="3214" t="s">
        <v>628</v>
      </c>
      <c r="F63" s="3210"/>
      <c r="G63" s="970"/>
      <c r="H63" s="1691" t="s">
        <v>1600</v>
      </c>
      <c r="I63" s="1594"/>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5"/>
      <c r="AK63" s="937"/>
      <c r="AL63" s="934"/>
      <c r="AM63" s="934"/>
      <c r="AN63" s="930"/>
    </row>
    <row r="64" spans="1:50" s="931" customFormat="1" ht="12.75" customHeight="1">
      <c r="A64" s="932"/>
      <c r="B64" s="934"/>
      <c r="C64" s="934"/>
      <c r="D64" s="944"/>
      <c r="E64" s="3208" t="s">
        <v>628</v>
      </c>
      <c r="F64" s="3209"/>
      <c r="G64" s="970"/>
      <c r="H64" s="1691" t="s">
        <v>1601</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5"/>
      <c r="AK64" s="937"/>
      <c r="AL64" s="934"/>
      <c r="AM64" s="934"/>
      <c r="AN64" s="930"/>
    </row>
    <row r="65" spans="1:40" s="931" customFormat="1" ht="12.75" customHeight="1">
      <c r="A65" s="932"/>
      <c r="B65" s="934"/>
      <c r="C65" s="934"/>
      <c r="D65" s="944"/>
      <c r="E65" s="3208" t="s">
        <v>628</v>
      </c>
      <c r="F65" s="3209"/>
      <c r="G65" s="970"/>
      <c r="H65" s="1691" t="s">
        <v>2252</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5"/>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5"/>
      <c r="AK66" s="1595"/>
      <c r="AL66" s="934"/>
      <c r="AM66" s="934"/>
      <c r="AN66" s="930"/>
    </row>
    <row r="67" spans="1:40" s="931" customFormat="1" ht="12.75" customHeight="1">
      <c r="A67" s="932"/>
      <c r="B67" s="934"/>
      <c r="C67" s="934"/>
      <c r="D67" s="944"/>
      <c r="E67" s="3214" t="s">
        <v>580</v>
      </c>
      <c r="F67" s="3210"/>
      <c r="G67" s="1592"/>
      <c r="H67" s="1700" t="s">
        <v>2251</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3210" t="s">
        <v>628</v>
      </c>
      <c r="C69" s="3210"/>
      <c r="D69" s="941" t="s">
        <v>1602</v>
      </c>
      <c r="E69" s="3136" t="s">
        <v>2254</v>
      </c>
      <c r="F69" s="3137"/>
      <c r="G69" s="3137"/>
      <c r="H69" s="3137"/>
      <c r="I69" s="3137"/>
      <c r="J69" s="3137"/>
      <c r="K69" s="3137"/>
      <c r="L69" s="3137"/>
      <c r="M69" s="3137"/>
      <c r="N69" s="3137"/>
      <c r="O69" s="3137"/>
      <c r="P69" s="3137"/>
      <c r="Q69" s="3137"/>
      <c r="R69" s="3137"/>
      <c r="S69" s="3137"/>
      <c r="T69" s="3137"/>
      <c r="U69" s="3137"/>
      <c r="V69" s="3137"/>
      <c r="W69" s="3137"/>
      <c r="X69" s="3137"/>
      <c r="Y69" s="3137"/>
      <c r="Z69" s="3137"/>
      <c r="AA69" s="3137"/>
      <c r="AB69" s="3137"/>
      <c r="AC69" s="3137"/>
      <c r="AD69" s="3137"/>
      <c r="AE69" s="3137"/>
      <c r="AF69" s="3137"/>
      <c r="AG69" s="3137"/>
      <c r="AH69" s="3137"/>
      <c r="AI69" s="3137"/>
      <c r="AJ69" s="3138"/>
      <c r="AK69" s="937"/>
      <c r="AL69" s="934"/>
      <c r="AM69" s="934"/>
      <c r="AN69" s="930"/>
    </row>
    <row r="70" spans="1:40" s="931" customFormat="1" ht="12.75" customHeight="1">
      <c r="A70" s="932"/>
      <c r="B70" s="934"/>
      <c r="C70" s="934"/>
      <c r="D70" s="944"/>
      <c r="E70" s="3211"/>
      <c r="F70" s="3212"/>
      <c r="G70" s="3212"/>
      <c r="H70" s="3212"/>
      <c r="I70" s="3212"/>
      <c r="J70" s="3212"/>
      <c r="K70" s="3212"/>
      <c r="L70" s="3212"/>
      <c r="M70" s="3212"/>
      <c r="N70" s="3212"/>
      <c r="O70" s="3212"/>
      <c r="P70" s="3212"/>
      <c r="Q70" s="3212"/>
      <c r="R70" s="3212"/>
      <c r="S70" s="3212"/>
      <c r="T70" s="3212"/>
      <c r="U70" s="3212"/>
      <c r="V70" s="3212"/>
      <c r="W70" s="3212"/>
      <c r="X70" s="3212"/>
      <c r="Y70" s="3212"/>
      <c r="Z70" s="3212"/>
      <c r="AA70" s="3212"/>
      <c r="AB70" s="3212"/>
      <c r="AC70" s="3212"/>
      <c r="AD70" s="3212"/>
      <c r="AE70" s="3212"/>
      <c r="AF70" s="3212"/>
      <c r="AG70" s="3212"/>
      <c r="AH70" s="3212"/>
      <c r="AI70" s="3212"/>
      <c r="AJ70" s="3213"/>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1603</v>
      </c>
      <c r="AK72" s="3185">
        <f>IF(AK51&gt;0,0,AO60)</f>
        <v>10</v>
      </c>
      <c r="AL72" s="3186"/>
      <c r="AM72" s="3187"/>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1604</v>
      </c>
      <c r="B75" s="933" t="s">
        <v>1605</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3201" t="s">
        <v>1574</v>
      </c>
      <c r="AF75" s="3201"/>
      <c r="AG75" s="3201"/>
      <c r="AH75" s="3201"/>
      <c r="AI75" s="3201"/>
      <c r="AJ75" s="3201"/>
      <c r="AK75" s="3201"/>
      <c r="AL75" s="934"/>
      <c r="AM75" s="934"/>
      <c r="AN75" s="930"/>
    </row>
    <row r="76" spans="1:40" s="931" customFormat="1" ht="12.75" customHeight="1">
      <c r="A76" s="932"/>
      <c r="B76" s="933" t="s">
        <v>1606</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3210" t="s">
        <v>628</v>
      </c>
      <c r="C78" s="3210"/>
      <c r="D78" s="941" t="s">
        <v>1597</v>
      </c>
      <c r="E78" s="3217" t="s">
        <v>1607</v>
      </c>
      <c r="F78" s="3218"/>
      <c r="G78" s="3218"/>
      <c r="H78" s="3218"/>
      <c r="I78" s="3218"/>
      <c r="J78" s="3218"/>
      <c r="K78" s="3218"/>
      <c r="L78" s="3218"/>
      <c r="M78" s="3218"/>
      <c r="N78" s="3218"/>
      <c r="O78" s="3218"/>
      <c r="P78" s="3218"/>
      <c r="Q78" s="3218"/>
      <c r="R78" s="3218"/>
      <c r="S78" s="3218"/>
      <c r="T78" s="3218"/>
      <c r="U78" s="3218"/>
      <c r="V78" s="3218"/>
      <c r="W78" s="3218"/>
      <c r="X78" s="3218"/>
      <c r="Y78" s="3218"/>
      <c r="Z78" s="3218"/>
      <c r="AA78" s="3218"/>
      <c r="AB78" s="3218"/>
      <c r="AC78" s="3218"/>
      <c r="AD78" s="3218"/>
      <c r="AE78" s="3218"/>
      <c r="AF78" s="3218"/>
      <c r="AG78" s="3218"/>
      <c r="AH78" s="3218"/>
      <c r="AI78" s="3218"/>
      <c r="AJ78" s="3219"/>
      <c r="AK78" s="937"/>
      <c r="AL78" s="934"/>
      <c r="AM78" s="934"/>
      <c r="AN78" s="930"/>
    </row>
    <row r="79" spans="1:40" s="931" customFormat="1" ht="12.75" customHeight="1">
      <c r="A79" s="932"/>
      <c r="B79" s="933"/>
      <c r="C79" s="933"/>
      <c r="D79" s="933"/>
      <c r="E79" s="3220"/>
      <c r="F79" s="3221"/>
      <c r="G79" s="3221"/>
      <c r="H79" s="3221"/>
      <c r="I79" s="3221"/>
      <c r="J79" s="3221"/>
      <c r="K79" s="3221"/>
      <c r="L79" s="3221"/>
      <c r="M79" s="3221"/>
      <c r="N79" s="3221"/>
      <c r="O79" s="3221"/>
      <c r="P79" s="3221"/>
      <c r="Q79" s="3221"/>
      <c r="R79" s="3221"/>
      <c r="S79" s="3221"/>
      <c r="T79" s="3221"/>
      <c r="U79" s="3221"/>
      <c r="V79" s="3221"/>
      <c r="W79" s="3221"/>
      <c r="X79" s="3221"/>
      <c r="Y79" s="3221"/>
      <c r="Z79" s="3221"/>
      <c r="AA79" s="3221"/>
      <c r="AB79" s="3221"/>
      <c r="AC79" s="3221"/>
      <c r="AD79" s="3221"/>
      <c r="AE79" s="3221"/>
      <c r="AF79" s="3221"/>
      <c r="AG79" s="3221"/>
      <c r="AH79" s="3221"/>
      <c r="AI79" s="3221"/>
      <c r="AJ79" s="3222"/>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198">
        <f>Application!AH753</f>
        <v>0.42933333333333334</v>
      </c>
      <c r="F81" s="3199"/>
      <c r="G81" s="3199"/>
      <c r="H81" s="3199"/>
      <c r="I81" s="972"/>
      <c r="J81" s="975" t="s">
        <v>1608</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223">
        <f>0.6-ROUNDUP(E81,2)</f>
        <v>0.16999999999999998</v>
      </c>
      <c r="F82" s="3224"/>
      <c r="G82" s="3224"/>
      <c r="H82" s="3224"/>
      <c r="I82" s="972"/>
      <c r="J82" s="975" t="s">
        <v>1609</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215">
        <f>IF(E82*200&gt;20,20,E82*200)</f>
        <v>20</v>
      </c>
      <c r="F83" s="3216"/>
      <c r="G83" s="3216"/>
      <c r="H83" s="3216"/>
      <c r="I83" s="972"/>
      <c r="J83" s="975" t="s">
        <v>1610</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0</v>
      </c>
      <c r="AQ83" s="931" t="s">
        <v>1578</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3210" t="s">
        <v>580</v>
      </c>
      <c r="C86" s="3210"/>
      <c r="D86" s="941" t="s">
        <v>1599</v>
      </c>
      <c r="E86" s="3217" t="s">
        <v>2238</v>
      </c>
      <c r="F86" s="3218"/>
      <c r="G86" s="3218"/>
      <c r="H86" s="3218"/>
      <c r="I86" s="3218"/>
      <c r="J86" s="3218"/>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9"/>
      <c r="AK86" s="937"/>
      <c r="AL86" s="934"/>
      <c r="AM86" s="934"/>
      <c r="AN86" s="930"/>
    </row>
    <row r="87" spans="1:47" s="931" customFormat="1" ht="12.75" customHeight="1">
      <c r="A87" s="932"/>
      <c r="B87" s="933"/>
      <c r="C87" s="933"/>
      <c r="D87" s="933"/>
      <c r="E87" s="3220"/>
      <c r="F87" s="3221"/>
      <c r="G87" s="3221"/>
      <c r="H87" s="3221"/>
      <c r="I87" s="3221"/>
      <c r="J87" s="3221"/>
      <c r="K87" s="3221"/>
      <c r="L87" s="3221"/>
      <c r="M87" s="3221"/>
      <c r="N87" s="3221"/>
      <c r="O87" s="3221"/>
      <c r="P87" s="3221"/>
      <c r="Q87" s="3221"/>
      <c r="R87" s="3221"/>
      <c r="S87" s="3221"/>
      <c r="T87" s="3221"/>
      <c r="U87" s="3221"/>
      <c r="V87" s="3221"/>
      <c r="W87" s="3221"/>
      <c r="X87" s="3221"/>
      <c r="Y87" s="3221"/>
      <c r="Z87" s="3221"/>
      <c r="AA87" s="3221"/>
      <c r="AB87" s="3221"/>
      <c r="AC87" s="3221"/>
      <c r="AD87" s="3221"/>
      <c r="AE87" s="3221"/>
      <c r="AF87" s="3221"/>
      <c r="AG87" s="3221"/>
      <c r="AH87" s="3221"/>
      <c r="AI87" s="3221"/>
      <c r="AJ87" s="3222"/>
      <c r="AK87" s="937"/>
      <c r="AL87" s="934"/>
      <c r="AM87" s="934"/>
      <c r="AN87" s="930"/>
    </row>
    <row r="88" spans="1:47" s="931" customFormat="1" ht="12.75" customHeight="1">
      <c r="A88" s="932"/>
      <c r="B88" s="933"/>
      <c r="C88" s="933"/>
      <c r="D88" s="933"/>
      <c r="E88" s="3220"/>
      <c r="F88" s="3221"/>
      <c r="G88" s="3221"/>
      <c r="H88" s="3221"/>
      <c r="I88" s="3221"/>
      <c r="J88" s="3221"/>
      <c r="K88" s="3221"/>
      <c r="L88" s="3221"/>
      <c r="M88" s="3221"/>
      <c r="N88" s="3221"/>
      <c r="O88" s="3221"/>
      <c r="P88" s="3221"/>
      <c r="Q88" s="3221"/>
      <c r="R88" s="3221"/>
      <c r="S88" s="3221"/>
      <c r="T88" s="3221"/>
      <c r="U88" s="3221"/>
      <c r="V88" s="3221"/>
      <c r="W88" s="3221"/>
      <c r="X88" s="3221"/>
      <c r="Y88" s="3221"/>
      <c r="Z88" s="3221"/>
      <c r="AA88" s="3221"/>
      <c r="AB88" s="3221"/>
      <c r="AC88" s="3221"/>
      <c r="AD88" s="3221"/>
      <c r="AE88" s="3221"/>
      <c r="AF88" s="3221"/>
      <c r="AG88" s="3221"/>
      <c r="AH88" s="3221"/>
      <c r="AI88" s="3221"/>
      <c r="AJ88" s="3222"/>
      <c r="AK88" s="937"/>
      <c r="AL88" s="934"/>
      <c r="AM88" s="934"/>
      <c r="AN88" s="930"/>
    </row>
    <row r="89" spans="1:47" s="931" customFormat="1" ht="12.75" customHeight="1">
      <c r="A89" s="932"/>
      <c r="B89" s="933"/>
      <c r="C89" s="933"/>
      <c r="D89" s="933"/>
      <c r="E89" s="3220"/>
      <c r="F89" s="3221"/>
      <c r="G89" s="3221"/>
      <c r="H89" s="3221"/>
      <c r="I89" s="3221"/>
      <c r="J89" s="3221"/>
      <c r="K89" s="3221"/>
      <c r="L89" s="3221"/>
      <c r="M89" s="3221"/>
      <c r="N89" s="3221"/>
      <c r="O89" s="3221"/>
      <c r="P89" s="3221"/>
      <c r="Q89" s="3221"/>
      <c r="R89" s="3221"/>
      <c r="S89" s="3221"/>
      <c r="T89" s="3221"/>
      <c r="U89" s="3221"/>
      <c r="V89" s="3221"/>
      <c r="W89" s="3221"/>
      <c r="X89" s="3221"/>
      <c r="Y89" s="3221"/>
      <c r="Z89" s="3221"/>
      <c r="AA89" s="3221"/>
      <c r="AB89" s="3221"/>
      <c r="AC89" s="3221"/>
      <c r="AD89" s="3221"/>
      <c r="AE89" s="3221"/>
      <c r="AF89" s="3221"/>
      <c r="AG89" s="3221"/>
      <c r="AH89" s="3221"/>
      <c r="AI89" s="3221"/>
      <c r="AJ89" s="3222"/>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198">
        <f>Application!AH753</f>
        <v>0.42933333333333334</v>
      </c>
      <c r="F91" s="3199"/>
      <c r="G91" s="3199"/>
      <c r="H91" s="3199"/>
      <c r="I91" s="972"/>
      <c r="J91" s="1481" t="s">
        <v>1608</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198">
        <f ca="1">SUMIF(Application!AH728:AL752,0.2,Application!G728:J752)/Application!G753+SUMIF(Application!AH728:AL752,0.25,Application!G728:J752)/Application!G753+SUMIF(Application!AH728:AL752,0.3,Application!G728:J752)/Application!G753</f>
        <v>0.48000000000000004</v>
      </c>
      <c r="F92" s="3199"/>
      <c r="G92" s="3199"/>
      <c r="H92" s="3199"/>
      <c r="I92" s="972"/>
      <c r="J92" s="975" t="s">
        <v>1611</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75" customHeight="1">
      <c r="A93" s="932"/>
      <c r="B93" s="933"/>
      <c r="C93" s="933"/>
      <c r="D93" s="933"/>
      <c r="E93" s="3198">
        <f ca="1">SUMIF(Application!AH728:AL752,0.35,Application!G728:J752)/Application!G753+SUMIF(Application!AH728:AL752,0.4,Application!G728:J752)/Application!G753+SUMIF(Application!AH728:AL752,0.45,Application!G728:J752)/Application!G753+SUMIF(Application!AH728:AL752,0.5,Application!G728:J752)/Application!G753</f>
        <v>0.26666666666666666</v>
      </c>
      <c r="F93" s="3199"/>
      <c r="G93" s="3199"/>
      <c r="H93" s="3199"/>
      <c r="I93" s="972"/>
      <c r="J93" s="975" t="s">
        <v>1612</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75" customHeight="1">
      <c r="A94" s="932"/>
      <c r="B94" s="933"/>
      <c r="C94" s="933"/>
      <c r="D94" s="933"/>
      <c r="E94" s="3202">
        <f ca="1">IF(AND(E91&lt;=0.6,E92&gt;=0.1,OR(E93&gt;=0.1,E92=1)),20,0)</f>
        <v>20</v>
      </c>
      <c r="F94" s="3203"/>
      <c r="G94" s="3203"/>
      <c r="H94" s="3203"/>
      <c r="I94" s="947"/>
      <c r="J94" s="982" t="s">
        <v>1610</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 ca="1">IF(B86="yes",E94,0)</f>
        <v>20</v>
      </c>
      <c r="AQ94" s="931" t="s">
        <v>1578</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1613</v>
      </c>
      <c r="AK97" s="3185">
        <f ca="1">MAX(AP83,AP94)</f>
        <v>20</v>
      </c>
      <c r="AL97" s="3186"/>
      <c r="AM97" s="3187"/>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1614</v>
      </c>
      <c r="B100" s="933" t="s">
        <v>1615</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3201" t="s">
        <v>1596</v>
      </c>
      <c r="AF100" s="3201"/>
      <c r="AG100" s="3201"/>
      <c r="AH100" s="3201"/>
      <c r="AI100" s="3201"/>
      <c r="AJ100" s="3201"/>
      <c r="AK100" s="3201"/>
      <c r="AL100" s="934"/>
      <c r="AM100" s="934"/>
      <c r="AN100" s="930"/>
      <c r="AO100" s="931" t="str">
        <f>Application!B728</f>
        <v>1 Bedroom</v>
      </c>
      <c r="AQ100" s="931">
        <f>Application!O728</f>
        <v>327</v>
      </c>
    </row>
    <row r="101" spans="1:49" s="931" customFormat="1" ht="12.75" customHeight="1">
      <c r="A101" s="934"/>
      <c r="B101" s="933" t="s">
        <v>1606</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800"/>
      <c r="AF101" s="1800"/>
      <c r="AG101" s="1800"/>
      <c r="AH101" s="1800"/>
      <c r="AI101" s="1800"/>
      <c r="AJ101" s="1800"/>
      <c r="AK101" s="934"/>
      <c r="AL101" s="934"/>
      <c r="AM101" s="934"/>
      <c r="AN101" s="930"/>
      <c r="AO101" s="931" t="str">
        <f>Application!B729</f>
        <v>2 Bedrooms</v>
      </c>
      <c r="AQ101" s="931">
        <f>Application!O729</f>
        <v>363</v>
      </c>
    </row>
    <row r="102" spans="1:49" s="931" customFormat="1" ht="12.75"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t="str">
        <f>Application!B730</f>
        <v>1 Bedroom</v>
      </c>
      <c r="AQ102" s="931">
        <f>Application!O730</f>
        <v>572</v>
      </c>
    </row>
    <row r="103" spans="1:49" s="931" customFormat="1" ht="12.75" customHeight="1">
      <c r="A103" s="934"/>
      <c r="B103" s="3210" t="s">
        <v>580</v>
      </c>
      <c r="C103" s="3210"/>
      <c r="D103" s="941" t="s">
        <v>1597</v>
      </c>
      <c r="E103" s="3217" t="s">
        <v>2450</v>
      </c>
      <c r="F103" s="3218"/>
      <c r="G103" s="3218"/>
      <c r="H103" s="3218"/>
      <c r="I103" s="3218"/>
      <c r="J103" s="3218"/>
      <c r="K103" s="3218"/>
      <c r="L103" s="3218"/>
      <c r="M103" s="3218"/>
      <c r="N103" s="3218"/>
      <c r="O103" s="3218"/>
      <c r="P103" s="3218"/>
      <c r="Q103" s="3218"/>
      <c r="R103" s="3218"/>
      <c r="S103" s="3218"/>
      <c r="T103" s="3218"/>
      <c r="U103" s="3218"/>
      <c r="V103" s="3218"/>
      <c r="W103" s="3218"/>
      <c r="X103" s="3218"/>
      <c r="Y103" s="3218"/>
      <c r="Z103" s="3218"/>
      <c r="AA103" s="3218"/>
      <c r="AB103" s="3218"/>
      <c r="AC103" s="3218"/>
      <c r="AD103" s="3218"/>
      <c r="AE103" s="3218"/>
      <c r="AF103" s="3218"/>
      <c r="AG103" s="3218"/>
      <c r="AH103" s="3218"/>
      <c r="AI103" s="3218"/>
      <c r="AJ103" s="3219"/>
      <c r="AK103" s="934"/>
      <c r="AL103" s="934"/>
      <c r="AM103" s="934"/>
      <c r="AN103" s="930"/>
      <c r="AO103" s="931" t="str">
        <f>Application!B731</f>
        <v>2 Bedrooms</v>
      </c>
      <c r="AQ103" s="931">
        <f>Application!O731</f>
        <v>657</v>
      </c>
      <c r="AU103" s="931" t="s">
        <v>2427</v>
      </c>
      <c r="AV103" s="1782" t="s">
        <v>2428</v>
      </c>
      <c r="AW103" s="931" t="s">
        <v>2429</v>
      </c>
    </row>
    <row r="104" spans="1:49" s="931" customFormat="1" ht="12.75" customHeight="1">
      <c r="A104" s="934"/>
      <c r="B104" s="933"/>
      <c r="C104" s="933"/>
      <c r="D104" s="933"/>
      <c r="E104" s="3220"/>
      <c r="F104" s="3221"/>
      <c r="G104" s="3221"/>
      <c r="H104" s="3221"/>
      <c r="I104" s="3221"/>
      <c r="J104" s="3221"/>
      <c r="K104" s="3221"/>
      <c r="L104" s="3221"/>
      <c r="M104" s="3221"/>
      <c r="N104" s="3221"/>
      <c r="O104" s="3221"/>
      <c r="P104" s="3221"/>
      <c r="Q104" s="3221"/>
      <c r="R104" s="3221"/>
      <c r="S104" s="3221"/>
      <c r="T104" s="3221"/>
      <c r="U104" s="3221"/>
      <c r="V104" s="3221"/>
      <c r="W104" s="3221"/>
      <c r="X104" s="3221"/>
      <c r="Y104" s="3221"/>
      <c r="Z104" s="3221"/>
      <c r="AA104" s="3221"/>
      <c r="AB104" s="3221"/>
      <c r="AC104" s="3221"/>
      <c r="AD104" s="3221"/>
      <c r="AE104" s="3221"/>
      <c r="AF104" s="3221"/>
      <c r="AG104" s="3221"/>
      <c r="AH104" s="3221"/>
      <c r="AI104" s="3221"/>
      <c r="AJ104" s="3222"/>
      <c r="AK104" s="934"/>
      <c r="AL104" s="934"/>
      <c r="AM104" s="934"/>
      <c r="AN104" s="930"/>
      <c r="AO104" s="931" t="str">
        <f>Application!B732</f>
        <v>1 Bedroom</v>
      </c>
      <c r="AQ104" s="931">
        <f>Application!O732</f>
        <v>817</v>
      </c>
      <c r="AU104" s="1785" t="str">
        <f>E112</f>
        <v>Studio/SRO</v>
      </c>
      <c r="AV104" s="931">
        <f t="array" ref="AV104">SUM(IF(Application!B728:F752="SRO/Studio",Application!G728:J752))</f>
        <v>0</v>
      </c>
      <c r="AW104" s="1820">
        <f>AV104/AV110</f>
        <v>0</v>
      </c>
    </row>
    <row r="105" spans="1:49" s="931" customFormat="1" ht="12.75" customHeight="1">
      <c r="A105" s="934"/>
      <c r="B105" s="933"/>
      <c r="C105" s="933"/>
      <c r="D105" s="933"/>
      <c r="E105" s="3220"/>
      <c r="F105" s="3221"/>
      <c r="G105" s="3221"/>
      <c r="H105" s="3221"/>
      <c r="I105" s="3221"/>
      <c r="J105" s="3221"/>
      <c r="K105" s="3221"/>
      <c r="L105" s="3221"/>
      <c r="M105" s="3221"/>
      <c r="N105" s="3221"/>
      <c r="O105" s="3221"/>
      <c r="P105" s="3221"/>
      <c r="Q105" s="3221"/>
      <c r="R105" s="3221"/>
      <c r="S105" s="3221"/>
      <c r="T105" s="3221"/>
      <c r="U105" s="3221"/>
      <c r="V105" s="3221"/>
      <c r="W105" s="3221"/>
      <c r="X105" s="3221"/>
      <c r="Y105" s="3221"/>
      <c r="Z105" s="3221"/>
      <c r="AA105" s="3221"/>
      <c r="AB105" s="3221"/>
      <c r="AC105" s="3221"/>
      <c r="AD105" s="3221"/>
      <c r="AE105" s="3221"/>
      <c r="AF105" s="3221"/>
      <c r="AG105" s="3221"/>
      <c r="AH105" s="3221"/>
      <c r="AI105" s="3221"/>
      <c r="AJ105" s="3222"/>
      <c r="AK105" s="934"/>
      <c r="AL105" s="934"/>
      <c r="AM105" s="934"/>
      <c r="AN105" s="930"/>
      <c r="AO105" s="931" t="str">
        <f>Application!B733</f>
        <v>2 Bedrooms</v>
      </c>
      <c r="AQ105" s="931">
        <f>Application!O733</f>
        <v>951</v>
      </c>
      <c r="AU105" s="1785" t="str">
        <f>J112</f>
        <v>1-bedroom</v>
      </c>
      <c r="AV105" s="931">
        <f t="array" ref="AV105">SUM(IF(Application!B728:F752="1 Bedroom",Application!G728:J752))</f>
        <v>65</v>
      </c>
      <c r="AW105" s="1820">
        <f>AV105/AV110</f>
        <v>0.8666666666666667</v>
      </c>
    </row>
    <row r="106" spans="1:49" s="931" customFormat="1" ht="12.75" customHeight="1">
      <c r="A106" s="934"/>
      <c r="B106" s="933"/>
      <c r="C106" s="933"/>
      <c r="D106" s="933"/>
      <c r="E106" s="3220"/>
      <c r="F106" s="3221"/>
      <c r="G106" s="3221"/>
      <c r="H106" s="3221"/>
      <c r="I106" s="3221"/>
      <c r="J106" s="3221"/>
      <c r="K106" s="3221"/>
      <c r="L106" s="3221"/>
      <c r="M106" s="3221"/>
      <c r="N106" s="3221"/>
      <c r="O106" s="3221"/>
      <c r="P106" s="3221"/>
      <c r="Q106" s="3221"/>
      <c r="R106" s="3221"/>
      <c r="S106" s="3221"/>
      <c r="T106" s="3221"/>
      <c r="U106" s="3221"/>
      <c r="V106" s="3221"/>
      <c r="W106" s="3221"/>
      <c r="X106" s="3221"/>
      <c r="Y106" s="3221"/>
      <c r="Z106" s="3221"/>
      <c r="AA106" s="3221"/>
      <c r="AB106" s="3221"/>
      <c r="AC106" s="3221"/>
      <c r="AD106" s="3221"/>
      <c r="AE106" s="3221"/>
      <c r="AF106" s="3221"/>
      <c r="AG106" s="3221"/>
      <c r="AH106" s="3221"/>
      <c r="AI106" s="3221"/>
      <c r="AJ106" s="3222"/>
      <c r="AK106" s="934"/>
      <c r="AL106" s="934"/>
      <c r="AM106" s="934"/>
      <c r="AN106" s="930"/>
      <c r="AO106" s="931" t="str">
        <f>Application!B734</f>
        <v>1 Bedroom</v>
      </c>
      <c r="AQ106" s="931">
        <f>Application!O734</f>
        <v>1061</v>
      </c>
      <c r="AU106" s="1785" t="str">
        <f>O112</f>
        <v>2-bedroom</v>
      </c>
      <c r="AV106" s="931">
        <f t="array" ref="AV106">SUM(IF(Application!B728:F752="2 Bedrooms",Application!G728:J752))</f>
        <v>10</v>
      </c>
      <c r="AW106" s="1820">
        <f>AV106/AV110</f>
        <v>0.13333333333333333</v>
      </c>
    </row>
    <row r="107" spans="1:49" s="931" customFormat="1" ht="12.75" customHeight="1">
      <c r="A107" s="934"/>
      <c r="B107" s="933"/>
      <c r="C107" s="933"/>
      <c r="D107" s="933"/>
      <c r="E107" s="3220"/>
      <c r="F107" s="3221"/>
      <c r="G107" s="3221"/>
      <c r="H107" s="3221"/>
      <c r="I107" s="3221"/>
      <c r="J107" s="3221"/>
      <c r="K107" s="3221"/>
      <c r="L107" s="3221"/>
      <c r="M107" s="3221"/>
      <c r="N107" s="3221"/>
      <c r="O107" s="3221"/>
      <c r="P107" s="3221"/>
      <c r="Q107" s="3221"/>
      <c r="R107" s="3221"/>
      <c r="S107" s="3221"/>
      <c r="T107" s="3221"/>
      <c r="U107" s="3221"/>
      <c r="V107" s="3221"/>
      <c r="W107" s="3221"/>
      <c r="X107" s="3221"/>
      <c r="Y107" s="3221"/>
      <c r="Z107" s="3221"/>
      <c r="AA107" s="3221"/>
      <c r="AB107" s="3221"/>
      <c r="AC107" s="3221"/>
      <c r="AD107" s="3221"/>
      <c r="AE107" s="3221"/>
      <c r="AF107" s="3221"/>
      <c r="AG107" s="3221"/>
      <c r="AH107" s="3221"/>
      <c r="AI107" s="3221"/>
      <c r="AJ107" s="3222"/>
      <c r="AK107" s="934"/>
      <c r="AL107" s="934"/>
      <c r="AM107" s="934"/>
      <c r="AN107" s="930"/>
      <c r="AO107" s="931" t="str">
        <f>Application!B735</f>
        <v>2 Bedrooms</v>
      </c>
      <c r="AQ107" s="931">
        <f>Application!O735</f>
        <v>1244</v>
      </c>
      <c r="AU107" s="1785" t="str">
        <f>T112</f>
        <v>3-bedroom</v>
      </c>
      <c r="AV107" s="931">
        <f t="array" ref="AV107">SUM(IF(Application!B728:F752="3 Bedrooms",Application!G728:J752))</f>
        <v>0</v>
      </c>
      <c r="AW107" s="1820">
        <f>AV107/AV110</f>
        <v>0</v>
      </c>
    </row>
    <row r="108" spans="1:49" s="931" customFormat="1" ht="12.75" customHeight="1">
      <c r="A108" s="934"/>
      <c r="B108" s="933"/>
      <c r="C108" s="933"/>
      <c r="D108" s="933"/>
      <c r="E108" s="3220"/>
      <c r="F108" s="3221"/>
      <c r="G108" s="3221"/>
      <c r="H108" s="3221"/>
      <c r="I108" s="3221"/>
      <c r="J108" s="3221"/>
      <c r="K108" s="3221"/>
      <c r="L108" s="3221"/>
      <c r="M108" s="3221"/>
      <c r="N108" s="3221"/>
      <c r="O108" s="3221"/>
      <c r="P108" s="3221"/>
      <c r="Q108" s="3221"/>
      <c r="R108" s="3221"/>
      <c r="S108" s="3221"/>
      <c r="T108" s="3221"/>
      <c r="U108" s="3221"/>
      <c r="V108" s="3221"/>
      <c r="W108" s="3221"/>
      <c r="X108" s="3221"/>
      <c r="Y108" s="3221"/>
      <c r="Z108" s="3221"/>
      <c r="AA108" s="3221"/>
      <c r="AB108" s="3221"/>
      <c r="AC108" s="3221"/>
      <c r="AD108" s="3221"/>
      <c r="AE108" s="3221"/>
      <c r="AF108" s="3221"/>
      <c r="AG108" s="3221"/>
      <c r="AH108" s="3221"/>
      <c r="AI108" s="3221"/>
      <c r="AJ108" s="3222"/>
      <c r="AK108" s="934"/>
      <c r="AL108" s="934"/>
      <c r="AM108" s="934"/>
      <c r="AN108" s="930"/>
      <c r="AO108" s="931" t="str">
        <f>Application!B736</f>
        <v>1 Bedroom</v>
      </c>
      <c r="AQ108" s="931">
        <f>Application!O736</f>
        <v>1306</v>
      </c>
      <c r="AU108" s="1785" t="str">
        <f>Y112</f>
        <v>4-bedroom</v>
      </c>
      <c r="AV108" s="931">
        <f t="array" ref="AV108">SUM(IF(Application!B728:F752="4 Bedrooms",Application!G728:J752))</f>
        <v>0</v>
      </c>
      <c r="AW108" s="1820">
        <f>AV108/AV110</f>
        <v>0</v>
      </c>
    </row>
    <row r="109" spans="1:49" s="931" customFormat="1" ht="12.75" customHeight="1">
      <c r="A109" s="934"/>
      <c r="B109" s="933"/>
      <c r="C109" s="933"/>
      <c r="D109" s="933"/>
      <c r="E109" s="3220"/>
      <c r="F109" s="3221"/>
      <c r="G109" s="3221"/>
      <c r="H109" s="3221"/>
      <c r="I109" s="3221"/>
      <c r="J109" s="3221"/>
      <c r="K109" s="3221"/>
      <c r="L109" s="3221"/>
      <c r="M109" s="3221"/>
      <c r="N109" s="3221"/>
      <c r="O109" s="3221"/>
      <c r="P109" s="3221"/>
      <c r="Q109" s="3221"/>
      <c r="R109" s="3221"/>
      <c r="S109" s="3221"/>
      <c r="T109" s="3221"/>
      <c r="U109" s="3221"/>
      <c r="V109" s="3221"/>
      <c r="W109" s="3221"/>
      <c r="X109" s="3221"/>
      <c r="Y109" s="3221"/>
      <c r="Z109" s="3221"/>
      <c r="AA109" s="3221"/>
      <c r="AB109" s="3221"/>
      <c r="AC109" s="3221"/>
      <c r="AD109" s="3221"/>
      <c r="AE109" s="3221"/>
      <c r="AF109" s="3221"/>
      <c r="AG109" s="3221"/>
      <c r="AH109" s="3221"/>
      <c r="AI109" s="3221"/>
      <c r="AJ109" s="3222"/>
      <c r="AK109" s="934"/>
      <c r="AL109" s="934"/>
      <c r="AM109" s="934"/>
      <c r="AN109" s="930"/>
      <c r="AO109" s="931" t="str">
        <f>Application!B737</f>
        <v>1 Bedroom</v>
      </c>
      <c r="AQ109" s="931">
        <f>Application!O737</f>
        <v>1423</v>
      </c>
      <c r="AU109" s="1785" t="str">
        <f>AD112</f>
        <v>5-bedroom</v>
      </c>
      <c r="AV109" s="931">
        <f t="array" ref="AV109">SUM(IF(Application!B728:F752="5 Bedrooms",Application!G728:J752))</f>
        <v>0</v>
      </c>
      <c r="AW109" s="1820">
        <f>AV109/AV110</f>
        <v>0</v>
      </c>
    </row>
    <row r="110" spans="1:49" s="931" customFormat="1" ht="12.75" customHeight="1">
      <c r="A110" s="934"/>
      <c r="B110" s="933"/>
      <c r="C110" s="933"/>
      <c r="D110" s="933"/>
      <c r="E110" s="3220"/>
      <c r="F110" s="3221"/>
      <c r="G110" s="3221"/>
      <c r="H110" s="3221"/>
      <c r="I110" s="3221"/>
      <c r="J110" s="3221"/>
      <c r="K110" s="3221"/>
      <c r="L110" s="3221"/>
      <c r="M110" s="3221"/>
      <c r="N110" s="3221"/>
      <c r="O110" s="3221"/>
      <c r="P110" s="3221"/>
      <c r="Q110" s="3221"/>
      <c r="R110" s="3221"/>
      <c r="S110" s="3221"/>
      <c r="T110" s="3221"/>
      <c r="U110" s="3221"/>
      <c r="V110" s="3221"/>
      <c r="W110" s="3221"/>
      <c r="X110" s="3221"/>
      <c r="Y110" s="3221"/>
      <c r="Z110" s="3221"/>
      <c r="AA110" s="3221"/>
      <c r="AB110" s="3221"/>
      <c r="AC110" s="3221"/>
      <c r="AD110" s="3221"/>
      <c r="AE110" s="3221"/>
      <c r="AF110" s="3221"/>
      <c r="AG110" s="3221"/>
      <c r="AH110" s="3221"/>
      <c r="AI110" s="3221"/>
      <c r="AJ110" s="3222"/>
      <c r="AK110" s="934"/>
      <c r="AL110" s="934"/>
      <c r="AM110" s="934"/>
      <c r="AN110" s="930"/>
      <c r="AO110" s="931" t="str">
        <f>Application!B738</f>
        <v>2 Bedrooms</v>
      </c>
      <c r="AQ110" s="931">
        <f>Application!O738</f>
        <v>1816</v>
      </c>
      <c r="AV110" s="931">
        <f>SUM(AV104:AV109)</f>
        <v>75</v>
      </c>
      <c r="AW110" s="1820">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75" customHeight="1">
      <c r="A112" s="934"/>
      <c r="B112" s="933"/>
      <c r="C112" s="934"/>
      <c r="D112" s="934"/>
      <c r="E112" s="3198" t="s">
        <v>1898</v>
      </c>
      <c r="F112" s="3199"/>
      <c r="G112" s="3199"/>
      <c r="H112" s="3199"/>
      <c r="I112" s="1474"/>
      <c r="J112" s="3199" t="s">
        <v>1992</v>
      </c>
      <c r="K112" s="3199"/>
      <c r="L112" s="3199"/>
      <c r="M112" s="3199"/>
      <c r="N112" s="1474"/>
      <c r="O112" s="3199" t="s">
        <v>1993</v>
      </c>
      <c r="P112" s="3199"/>
      <c r="Q112" s="3199"/>
      <c r="R112" s="3199"/>
      <c r="S112" s="1474"/>
      <c r="T112" s="3199" t="s">
        <v>1616</v>
      </c>
      <c r="U112" s="3199"/>
      <c r="V112" s="3199"/>
      <c r="W112" s="3199"/>
      <c r="X112" s="1474"/>
      <c r="Y112" s="3199" t="s">
        <v>1994</v>
      </c>
      <c r="Z112" s="3199"/>
      <c r="AA112" s="3199"/>
      <c r="AB112" s="3199"/>
      <c r="AC112" s="1474"/>
      <c r="AD112" s="3199" t="s">
        <v>1995</v>
      </c>
      <c r="AE112" s="3199"/>
      <c r="AF112" s="3199"/>
      <c r="AG112" s="3199"/>
      <c r="AH112" s="972"/>
      <c r="AI112" s="972"/>
      <c r="AJ112" s="974"/>
      <c r="AK112" s="934"/>
      <c r="AL112" s="934"/>
      <c r="AM112" s="934"/>
      <c r="AN112" s="930"/>
      <c r="AO112" s="931">
        <f>Application!B740</f>
        <v>0</v>
      </c>
      <c r="AQ112" s="931">
        <f>Application!O740</f>
        <v>0</v>
      </c>
    </row>
    <row r="113" spans="1:52" s="931" customFormat="1" ht="12.75"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f>Application!B741</f>
        <v>0</v>
      </c>
      <c r="AQ113" s="931">
        <f>Application!O741</f>
        <v>0</v>
      </c>
    </row>
    <row r="114" spans="1:52" s="931" customFormat="1" ht="12.75" customHeight="1">
      <c r="A114" s="934"/>
      <c r="B114" s="955"/>
      <c r="C114" s="934"/>
      <c r="D114" s="934"/>
      <c r="E114" s="1478" t="s">
        <v>1996</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f>Application!B742</f>
        <v>0</v>
      </c>
      <c r="AQ114" s="931">
        <f>Application!O742</f>
        <v>0</v>
      </c>
    </row>
    <row r="115" spans="1:52" s="931" customFormat="1" ht="12.75" customHeight="1">
      <c r="A115" s="934"/>
      <c r="B115" s="955"/>
      <c r="C115" s="934"/>
      <c r="D115" s="934"/>
      <c r="E115" s="3204"/>
      <c r="F115" s="3205"/>
      <c r="G115" s="3205"/>
      <c r="H115" s="3205"/>
      <c r="I115" s="1476"/>
      <c r="J115" s="3205">
        <v>2008</v>
      </c>
      <c r="K115" s="3205"/>
      <c r="L115" s="3205"/>
      <c r="M115" s="3205"/>
      <c r="N115" s="1476"/>
      <c r="O115" s="3205">
        <v>2373</v>
      </c>
      <c r="P115" s="3205"/>
      <c r="Q115" s="3205"/>
      <c r="R115" s="3205"/>
      <c r="S115" s="1476"/>
      <c r="T115" s="3205"/>
      <c r="U115" s="3205"/>
      <c r="V115" s="3205"/>
      <c r="W115" s="3205"/>
      <c r="X115" s="1476"/>
      <c r="Y115" s="3205"/>
      <c r="Z115" s="3205"/>
      <c r="AA115" s="3205"/>
      <c r="AB115" s="3205"/>
      <c r="AC115" s="1476"/>
      <c r="AD115" s="3205"/>
      <c r="AE115" s="3205"/>
      <c r="AF115" s="3205"/>
      <c r="AG115" s="3205"/>
      <c r="AH115" s="1474"/>
      <c r="AI115" s="1474"/>
      <c r="AJ115" s="1475"/>
      <c r="AK115" s="934"/>
      <c r="AL115" s="934"/>
      <c r="AM115" s="934"/>
      <c r="AN115" s="930"/>
      <c r="AO115" s="931">
        <f>Application!B743</f>
        <v>0</v>
      </c>
      <c r="AQ115" s="931">
        <f>Application!O743</f>
        <v>0</v>
      </c>
    </row>
    <row r="116" spans="1:52" s="931" customFormat="1" ht="12.75"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8"/>
      <c r="AV116" s="1818"/>
      <c r="AW116" s="1818"/>
      <c r="AX116" s="1818"/>
      <c r="AY116" s="1818"/>
      <c r="AZ116" s="1818"/>
    </row>
    <row r="117" spans="1:52" s="931" customFormat="1" ht="12.75" customHeight="1">
      <c r="A117" s="934"/>
      <c r="B117" s="955"/>
      <c r="C117" s="934"/>
      <c r="D117" s="934"/>
      <c r="E117" s="1478" t="s">
        <v>2431</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8"/>
      <c r="AV117" s="1818"/>
      <c r="AW117" s="1818"/>
      <c r="AX117" s="1818"/>
      <c r="AY117" s="1818"/>
      <c r="AZ117" s="1818"/>
    </row>
    <row r="118" spans="1:52" s="931" customFormat="1" ht="12.75" customHeight="1">
      <c r="A118" s="934"/>
      <c r="B118" s="933"/>
      <c r="C118" s="934"/>
      <c r="D118" s="934"/>
      <c r="E118" s="3206">
        <f>Application!DX663</f>
        <v>0</v>
      </c>
      <c r="F118" s="3207"/>
      <c r="G118" s="3207"/>
      <c r="H118" s="3207"/>
      <c r="I118" s="1476"/>
      <c r="J118" s="3207">
        <f>Application!EC663</f>
        <v>800.75384615384621</v>
      </c>
      <c r="K118" s="3207"/>
      <c r="L118" s="3207"/>
      <c r="M118" s="3207"/>
      <c r="N118" s="1476"/>
      <c r="O118" s="3207">
        <f>Application!EH663</f>
        <v>1149.9000000000001</v>
      </c>
      <c r="P118" s="3207"/>
      <c r="Q118" s="3207"/>
      <c r="R118" s="3207"/>
      <c r="S118" s="1480"/>
      <c r="T118" s="3207">
        <f>Application!EM663</f>
        <v>0</v>
      </c>
      <c r="U118" s="3207"/>
      <c r="V118" s="3207"/>
      <c r="W118" s="3207"/>
      <c r="X118" s="1480"/>
      <c r="Y118" s="3207">
        <f>Application!ER663</f>
        <v>0</v>
      </c>
      <c r="Z118" s="3207"/>
      <c r="AA118" s="3207"/>
      <c r="AB118" s="3207"/>
      <c r="AC118" s="1480"/>
      <c r="AD118" s="3207">
        <f>Application!EW663</f>
        <v>0</v>
      </c>
      <c r="AE118" s="3207"/>
      <c r="AF118" s="3207"/>
      <c r="AG118" s="3207"/>
      <c r="AH118" s="972"/>
      <c r="AI118" s="972"/>
      <c r="AJ118" s="974"/>
      <c r="AK118" s="934"/>
      <c r="AL118" s="934"/>
      <c r="AM118" s="934"/>
      <c r="AN118" s="930"/>
      <c r="AO118" s="931">
        <f>Application!B746</f>
        <v>0</v>
      </c>
      <c r="AQ118" s="931">
        <f>Application!O746</f>
        <v>0</v>
      </c>
      <c r="AU118" s="1818"/>
      <c r="AV118" s="1818"/>
      <c r="AW118" s="1819"/>
      <c r="AX118" s="1819"/>
      <c r="AY118" s="1818"/>
      <c r="AZ118" s="1818"/>
    </row>
    <row r="119" spans="1:52" s="931" customFormat="1" ht="12.75"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8"/>
      <c r="AV119" s="1818"/>
      <c r="AW119" s="1819"/>
      <c r="AX119" s="1819"/>
      <c r="AY119" s="1818"/>
      <c r="AZ119" s="1818"/>
    </row>
    <row r="120" spans="1:52" s="931" customFormat="1" ht="12.75" customHeight="1">
      <c r="A120" s="934"/>
      <c r="B120" s="933"/>
      <c r="C120" s="934"/>
      <c r="D120" s="934"/>
      <c r="E120" s="1478" t="s">
        <v>2432</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8"/>
      <c r="AV120" s="1818"/>
      <c r="AW120" s="1819"/>
      <c r="AX120" s="1819"/>
      <c r="AY120" s="1818"/>
      <c r="AZ120" s="1818"/>
    </row>
    <row r="121" spans="1:52" s="931" customFormat="1" ht="12.75" customHeight="1">
      <c r="A121" s="934"/>
      <c r="B121" s="933"/>
      <c r="C121" s="934"/>
      <c r="D121" s="934"/>
      <c r="E121" s="2986" t="e">
        <f>(E115-E118)/E115</f>
        <v>#DIV/0!</v>
      </c>
      <c r="F121" s="2987"/>
      <c r="G121" s="2987"/>
      <c r="H121" s="2988"/>
      <c r="I121" s="972"/>
      <c r="J121" s="2986">
        <f>(J115-J118)/J115</f>
        <v>0.60121820410665039</v>
      </c>
      <c r="K121" s="2987"/>
      <c r="L121" s="2987"/>
      <c r="M121" s="2988"/>
      <c r="N121" s="972"/>
      <c r="O121" s="2986">
        <f>(O115-O118)/O115</f>
        <v>0.51542351453855872</v>
      </c>
      <c r="P121" s="2987"/>
      <c r="Q121" s="2987"/>
      <c r="R121" s="2988"/>
      <c r="S121" s="972"/>
      <c r="T121" s="2986" t="e">
        <f>(T115-T118)/T115</f>
        <v>#DIV/0!</v>
      </c>
      <c r="U121" s="2987"/>
      <c r="V121" s="2987"/>
      <c r="W121" s="2988"/>
      <c r="X121" s="972"/>
      <c r="Y121" s="2986" t="e">
        <f>(Y115-Y118)/Y115</f>
        <v>#DIV/0!</v>
      </c>
      <c r="Z121" s="2987"/>
      <c r="AA121" s="2987"/>
      <c r="AB121" s="2988"/>
      <c r="AC121" s="972"/>
      <c r="AD121" s="2986" t="e">
        <f>(AD115-AD118)/AD115</f>
        <v>#DIV/0!</v>
      </c>
      <c r="AE121" s="2987"/>
      <c r="AF121" s="2987"/>
      <c r="AG121" s="2988"/>
      <c r="AH121" s="972"/>
      <c r="AI121" s="972"/>
      <c r="AJ121" s="974"/>
      <c r="AK121" s="934"/>
      <c r="AL121" s="934"/>
      <c r="AM121" s="934"/>
      <c r="AN121" s="930"/>
      <c r="AO121" s="931">
        <f>Application!B749</f>
        <v>0</v>
      </c>
      <c r="AQ121" s="931">
        <f>Application!O749</f>
        <v>0</v>
      </c>
      <c r="AU121" s="1818"/>
      <c r="AV121" s="1818"/>
      <c r="AW121" s="1819"/>
      <c r="AX121" s="1819"/>
      <c r="AY121" s="1818"/>
      <c r="AZ121" s="1818"/>
    </row>
    <row r="122" spans="1:52" s="931" customFormat="1" ht="12.75" customHeight="1">
      <c r="A122" s="934"/>
      <c r="B122" s="933"/>
      <c r="C122" s="934"/>
      <c r="D122" s="934"/>
      <c r="E122" s="1798"/>
      <c r="F122" s="1797"/>
      <c r="G122" s="1797"/>
      <c r="H122" s="1797"/>
      <c r="I122" s="972"/>
      <c r="J122" s="1797"/>
      <c r="K122" s="1797"/>
      <c r="L122" s="1797"/>
      <c r="M122" s="1797"/>
      <c r="N122" s="972"/>
      <c r="O122" s="1797"/>
      <c r="P122" s="1797"/>
      <c r="Q122" s="1797"/>
      <c r="R122" s="1797"/>
      <c r="S122" s="972"/>
      <c r="T122" s="1797"/>
      <c r="U122" s="1797"/>
      <c r="V122" s="1797"/>
      <c r="W122" s="1797"/>
      <c r="X122" s="972"/>
      <c r="Y122" s="1797"/>
      <c r="Z122" s="1797"/>
      <c r="AA122" s="1797"/>
      <c r="AB122" s="1797"/>
      <c r="AC122" s="972"/>
      <c r="AD122" s="1797"/>
      <c r="AE122" s="1797"/>
      <c r="AF122" s="1797"/>
      <c r="AG122" s="1797"/>
      <c r="AH122" s="972"/>
      <c r="AI122" s="972"/>
      <c r="AJ122" s="974"/>
      <c r="AK122" s="934"/>
      <c r="AL122" s="934"/>
      <c r="AM122" s="934"/>
      <c r="AN122" s="930"/>
      <c r="AO122" s="931">
        <f>Application!B750</f>
        <v>0</v>
      </c>
      <c r="AQ122" s="931">
        <f>Application!O750</f>
        <v>0</v>
      </c>
      <c r="AU122" s="1818"/>
      <c r="AV122" s="1818"/>
      <c r="AW122" s="1819"/>
      <c r="AX122" s="1819"/>
      <c r="AY122" s="1818"/>
      <c r="AZ122" s="1818"/>
    </row>
    <row r="123" spans="1:52" s="931" customFormat="1" ht="12.75" customHeight="1">
      <c r="A123" s="934"/>
      <c r="B123" s="933"/>
      <c r="C123" s="934"/>
      <c r="D123" s="934"/>
      <c r="E123" s="1799" t="s">
        <v>2433</v>
      </c>
      <c r="F123" s="1797"/>
      <c r="G123" s="1797"/>
      <c r="H123" s="1797"/>
      <c r="I123" s="972"/>
      <c r="J123" s="1797"/>
      <c r="K123" s="1797"/>
      <c r="L123" s="1797"/>
      <c r="M123" s="1797"/>
      <c r="N123" s="972"/>
      <c r="O123" s="1797"/>
      <c r="P123" s="1797"/>
      <c r="Q123" s="1797"/>
      <c r="R123" s="1797"/>
      <c r="S123" s="972"/>
      <c r="T123" s="1797"/>
      <c r="U123" s="1797"/>
      <c r="V123" s="1797"/>
      <c r="W123" s="1797"/>
      <c r="X123" s="972"/>
      <c r="Y123" s="1797"/>
      <c r="Z123" s="1797"/>
      <c r="AA123" s="1797"/>
      <c r="AB123" s="1797"/>
      <c r="AC123" s="972"/>
      <c r="AD123" s="1797"/>
      <c r="AE123" s="1797"/>
      <c r="AF123" s="1797"/>
      <c r="AG123" s="1797"/>
      <c r="AH123" s="972"/>
      <c r="AI123" s="972"/>
      <c r="AJ123" s="974"/>
      <c r="AK123" s="934"/>
      <c r="AL123" s="934"/>
      <c r="AM123" s="934"/>
      <c r="AN123" s="930"/>
      <c r="AO123" s="931">
        <f>Application!B751</f>
        <v>0</v>
      </c>
      <c r="AQ123" s="931">
        <f>Application!O751</f>
        <v>0</v>
      </c>
      <c r="AU123" s="1819"/>
      <c r="AV123" s="1818"/>
      <c r="AW123" s="1819"/>
      <c r="AX123" s="1819"/>
      <c r="AY123" s="1818"/>
      <c r="AZ123" s="1818"/>
    </row>
    <row r="124" spans="1:52" s="931" customFormat="1" ht="12.75" customHeight="1">
      <c r="A124" s="934"/>
      <c r="B124" s="933"/>
      <c r="C124" s="934"/>
      <c r="D124" s="934"/>
      <c r="E124" s="3248" t="e">
        <f>IF(((E121-0.1)*AW104)&gt;0,((E121-0.1)*AW104),0)</f>
        <v>#DIV/0!</v>
      </c>
      <c r="F124" s="3249"/>
      <c r="G124" s="3249"/>
      <c r="H124" s="3250"/>
      <c r="I124" s="972"/>
      <c r="J124" s="3248">
        <f>IF(((J121-0.1)*AW105)&gt;0,((J121-0.1)*AW105),0)</f>
        <v>0.43438911022576371</v>
      </c>
      <c r="K124" s="3249"/>
      <c r="L124" s="3249"/>
      <c r="M124" s="3250"/>
      <c r="N124" s="972"/>
      <c r="O124" s="3248">
        <f>IF(((O121-0.1)*AW106)&gt;0,((O121-0.1)*AW106),0)</f>
        <v>5.5389801938474502E-2</v>
      </c>
      <c r="P124" s="3249"/>
      <c r="Q124" s="3249"/>
      <c r="R124" s="3250"/>
      <c r="S124" s="972"/>
      <c r="T124" s="3248" t="e">
        <f>IF(((T121-0.1)*AW107)&gt;0,((T121-0.1)*AW107),0)</f>
        <v>#DIV/0!</v>
      </c>
      <c r="U124" s="3249"/>
      <c r="V124" s="3249"/>
      <c r="W124" s="3250"/>
      <c r="X124" s="972"/>
      <c r="Y124" s="3248" t="e">
        <f>IF(((Y121-0.1)*AW108)&gt;0,((Y121-0.1)*AW108),0)</f>
        <v>#DIV/0!</v>
      </c>
      <c r="Z124" s="3249"/>
      <c r="AA124" s="3249"/>
      <c r="AB124" s="3250"/>
      <c r="AC124" s="972"/>
      <c r="AD124" s="3248" t="e">
        <f>IF(((AD121-0.1)*AW109)&gt;0,((AD121-0.1)*AW109),0)</f>
        <v>#DIV/0!</v>
      </c>
      <c r="AE124" s="3249"/>
      <c r="AF124" s="3249"/>
      <c r="AG124" s="3250"/>
      <c r="AH124" s="972"/>
      <c r="AI124" s="972"/>
      <c r="AJ124" s="974"/>
      <c r="AK124" s="934"/>
      <c r="AL124" s="934"/>
      <c r="AM124" s="934"/>
      <c r="AN124" s="930"/>
      <c r="AO124" s="931">
        <f>Application!B752</f>
        <v>0</v>
      </c>
      <c r="AQ124" s="931">
        <f>Application!O752</f>
        <v>0</v>
      </c>
      <c r="AU124" s="1818"/>
      <c r="AV124" s="1818"/>
      <c r="AW124" s="1818"/>
      <c r="AX124" s="1819"/>
      <c r="AY124" s="1818"/>
      <c r="AZ124" s="1818"/>
    </row>
    <row r="125" spans="1:52" s="931" customFormat="1" ht="12.75"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8"/>
      <c r="AV125" s="1818"/>
      <c r="AW125" s="1818"/>
      <c r="AX125" s="1818"/>
      <c r="AY125" s="1818"/>
      <c r="AZ125" s="1818"/>
    </row>
    <row r="126" spans="1:52" s="931" customFormat="1" ht="12.75" customHeight="1">
      <c r="A126" s="934"/>
      <c r="B126" s="933"/>
      <c r="C126" s="934"/>
      <c r="D126" s="934"/>
      <c r="E126" s="2986">
        <f>ROUNDDOWN(SUMIF(E124:AG124,"&gt;0"),2)</f>
        <v>0.48</v>
      </c>
      <c r="F126" s="2987"/>
      <c r="G126" s="2987"/>
      <c r="H126" s="2988"/>
      <c r="I126" s="1474"/>
      <c r="J126" s="1481" t="s">
        <v>2434</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8"/>
      <c r="AV126" s="1818"/>
      <c r="AW126" s="1818"/>
      <c r="AX126" s="1819"/>
      <c r="AY126" s="1818"/>
      <c r="AZ126" s="1818"/>
    </row>
    <row r="127" spans="1:52" s="931" customFormat="1" ht="12.75" customHeight="1">
      <c r="A127" s="934"/>
      <c r="B127" s="933"/>
      <c r="C127" s="934"/>
      <c r="D127" s="934"/>
      <c r="E127" s="3185">
        <f>IF((E126*100)&gt;10,10,E126*100)</f>
        <v>10</v>
      </c>
      <c r="F127" s="3186"/>
      <c r="G127" s="3186"/>
      <c r="H127" s="3187"/>
      <c r="I127" s="972"/>
      <c r="J127" s="975" t="s">
        <v>1610</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8"/>
      <c r="AV127" s="1818"/>
      <c r="AW127" s="1818"/>
      <c r="AX127" s="1818"/>
      <c r="AY127" s="1818"/>
      <c r="AZ127" s="1818"/>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1"/>
      <c r="AU128" s="1818"/>
      <c r="AV128" s="1818"/>
      <c r="AW128" s="1819"/>
      <c r="AX128" s="1818"/>
      <c r="AY128" s="1818"/>
      <c r="AZ128" s="1818"/>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8"/>
      <c r="AV129" s="1818"/>
      <c r="AW129" s="1818"/>
      <c r="AX129" s="1818"/>
      <c r="AY129" s="1818"/>
      <c r="AZ129" s="1818"/>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1617</v>
      </c>
      <c r="AK131" s="3185">
        <f>E127</f>
        <v>10</v>
      </c>
      <c r="AL131" s="3186"/>
      <c r="AM131" s="3187"/>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1618</v>
      </c>
      <c r="AE134" s="3201" t="s">
        <v>1596</v>
      </c>
      <c r="AF134" s="3201"/>
      <c r="AG134" s="3201"/>
      <c r="AH134" s="3201"/>
      <c r="AI134" s="3201"/>
      <c r="AJ134" s="3201"/>
      <c r="AK134" s="3201"/>
      <c r="AL134" s="986"/>
      <c r="AM134" s="987"/>
      <c r="AN134" s="988"/>
      <c r="AO134" s="931"/>
    </row>
    <row r="135" spans="1:52" s="933" customFormat="1" ht="12.95" customHeight="1">
      <c r="A135" s="932"/>
      <c r="AE135" s="986"/>
      <c r="AF135" s="986"/>
      <c r="AG135" s="986"/>
      <c r="AH135" s="986"/>
      <c r="AI135" s="986"/>
      <c r="AJ135" s="986"/>
      <c r="AK135" s="986"/>
      <c r="AL135" s="986"/>
      <c r="AM135" s="987"/>
      <c r="AN135" s="988"/>
    </row>
    <row r="136" spans="1:52" s="928" customFormat="1" ht="12.75" customHeight="1">
      <c r="A136" s="932"/>
      <c r="B136" s="932" t="s">
        <v>1619</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126" t="s">
        <v>1620</v>
      </c>
      <c r="AG136" s="3126"/>
      <c r="AH136" s="3126"/>
      <c r="AI136" s="3126"/>
      <c r="AJ136" s="3126"/>
      <c r="AK136" s="3126"/>
      <c r="AL136" s="3126"/>
      <c r="AM136" s="987"/>
      <c r="AN136" s="927"/>
    </row>
    <row r="137" spans="1:52" s="928" customFormat="1" ht="12.75" customHeight="1">
      <c r="A137" s="932"/>
      <c r="B137" s="989" t="s">
        <v>567</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7"/>
      <c r="AM137" s="987"/>
      <c r="AN137" s="927"/>
    </row>
    <row r="138" spans="1:52" s="928" customFormat="1" ht="15" customHeight="1">
      <c r="A138" s="932"/>
      <c r="B138" s="3190" t="s">
        <v>2554</v>
      </c>
      <c r="C138" s="3190"/>
      <c r="D138" s="3190"/>
      <c r="E138" s="3190"/>
      <c r="F138" s="3190"/>
      <c r="G138" s="3190"/>
      <c r="H138" s="3190"/>
      <c r="I138" s="3190"/>
      <c r="J138" s="3190"/>
      <c r="K138" s="3190"/>
      <c r="L138" s="3190"/>
      <c r="M138" s="3190"/>
      <c r="N138" s="3190"/>
      <c r="O138" s="3190"/>
      <c r="P138" s="3190"/>
      <c r="Q138" s="3190"/>
      <c r="R138" s="3190"/>
      <c r="S138" s="3190"/>
      <c r="T138" s="3190"/>
      <c r="U138" s="3190"/>
      <c r="V138" s="3190"/>
      <c r="W138" s="3190"/>
      <c r="X138" s="3190"/>
      <c r="Y138" s="3190"/>
      <c r="Z138" s="3190"/>
      <c r="AA138" s="3190"/>
      <c r="AB138" s="3190"/>
      <c r="AC138" s="3190"/>
      <c r="AD138" s="933"/>
      <c r="AE138" s="1597"/>
      <c r="AF138" s="1597"/>
      <c r="AG138" s="1597"/>
      <c r="AH138" s="1597"/>
      <c r="AI138" s="1597"/>
      <c r="AJ138" s="1597"/>
      <c r="AK138" s="1597"/>
      <c r="AL138" s="1597"/>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7"/>
      <c r="AF139" s="1597"/>
      <c r="AG139" s="1597"/>
      <c r="AH139" s="1597"/>
      <c r="AI139" s="1597"/>
      <c r="AJ139" s="1597"/>
      <c r="AK139" s="1597"/>
      <c r="AL139" s="1597"/>
      <c r="AM139" s="987"/>
      <c r="AN139" s="930"/>
      <c r="AO139" s="925" t="s">
        <v>318</v>
      </c>
      <c r="AP139" s="939"/>
    </row>
    <row r="140" spans="1:52" s="928" customFormat="1" ht="12.75" customHeight="1">
      <c r="A140" s="932"/>
      <c r="B140" s="933" t="s">
        <v>1621</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1622</v>
      </c>
      <c r="AP140" s="996">
        <v>5</v>
      </c>
    </row>
    <row r="141" spans="1:52" s="928" customFormat="1" ht="12.75" customHeight="1">
      <c r="A141" s="932"/>
      <c r="B141" s="3191" t="s">
        <v>1623</v>
      </c>
      <c r="C141" s="3191"/>
      <c r="D141" s="3191"/>
      <c r="E141" s="3191"/>
      <c r="F141" s="3191"/>
      <c r="G141" s="3191"/>
      <c r="H141" s="3191"/>
      <c r="I141" s="3191"/>
      <c r="J141" s="3191"/>
      <c r="K141" s="3191"/>
      <c r="L141" s="3191"/>
      <c r="M141" s="3191"/>
      <c r="N141" s="3191"/>
      <c r="O141" s="3191"/>
      <c r="P141" s="3191"/>
      <c r="Q141" s="3191"/>
      <c r="R141" s="3191"/>
      <c r="S141" s="3191"/>
      <c r="T141" s="3191"/>
      <c r="U141" s="3191"/>
      <c r="V141" s="3191"/>
      <c r="W141" s="3191"/>
      <c r="X141" s="3191"/>
      <c r="Y141" s="3191"/>
      <c r="Z141" s="3191"/>
      <c r="AA141" s="3191"/>
      <c r="AB141" s="3191"/>
      <c r="AC141" s="3191"/>
      <c r="AD141" s="3191"/>
      <c r="AE141" s="3191"/>
      <c r="AF141" s="3191"/>
      <c r="AG141" s="3191"/>
      <c r="AH141" s="3191"/>
      <c r="AI141" s="3191"/>
      <c r="AM141" s="987"/>
      <c r="AN141" s="927"/>
      <c r="AO141" s="995" t="s">
        <v>1623</v>
      </c>
      <c r="AP141" s="996">
        <v>7</v>
      </c>
    </row>
    <row r="142" spans="1:52" s="928" customFormat="1" ht="12.95"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2000</v>
      </c>
      <c r="AP142" s="996">
        <v>7</v>
      </c>
    </row>
    <row r="143" spans="1:52" s="928" customFormat="1" ht="12.75" customHeight="1">
      <c r="A143" s="997"/>
      <c r="B143" s="933" t="s">
        <v>1624</v>
      </c>
      <c r="AB143" s="3131" t="s">
        <v>628</v>
      </c>
      <c r="AC143" s="3131"/>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1625</v>
      </c>
      <c r="AP144" s="996"/>
    </row>
    <row r="145" spans="1:42" s="928" customFormat="1" ht="12.75" customHeight="1">
      <c r="A145" s="932"/>
      <c r="B145" s="989" t="s">
        <v>1626</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1627</v>
      </c>
      <c r="AP145" s="996">
        <v>5</v>
      </c>
    </row>
    <row r="146" spans="1:42" s="928" customFormat="1" ht="12.75" customHeight="1">
      <c r="A146" s="932"/>
      <c r="B146" s="3191" t="s">
        <v>1625</v>
      </c>
      <c r="C146" s="3191"/>
      <c r="D146" s="3191"/>
      <c r="E146" s="3191"/>
      <c r="F146" s="3191"/>
      <c r="G146" s="3191"/>
      <c r="H146" s="3191"/>
      <c r="I146" s="3191"/>
      <c r="J146" s="3191"/>
      <c r="K146" s="3191"/>
      <c r="L146" s="3191"/>
      <c r="M146" s="3191"/>
      <c r="N146" s="3191"/>
      <c r="O146" s="3191"/>
      <c r="P146" s="3191"/>
      <c r="Q146" s="3191"/>
      <c r="R146" s="3191"/>
      <c r="S146" s="3191"/>
      <c r="T146" s="3191"/>
      <c r="U146" s="3191"/>
      <c r="V146" s="3191"/>
      <c r="W146" s="3191"/>
      <c r="X146" s="3191"/>
      <c r="Y146" s="3191"/>
      <c r="Z146" s="3191"/>
      <c r="AA146" s="3191"/>
      <c r="AB146" s="3191"/>
      <c r="AC146" s="3191"/>
      <c r="AD146" s="3191"/>
      <c r="AE146" s="3191"/>
      <c r="AF146" s="3191"/>
      <c r="AG146" s="3191"/>
      <c r="AH146" s="3191"/>
      <c r="AI146" s="3191"/>
      <c r="AJ146" s="3191"/>
      <c r="AK146" s="1024"/>
      <c r="AL146" s="1024"/>
      <c r="AM146" s="1024"/>
      <c r="AN146" s="927"/>
      <c r="AO146" s="995" t="s">
        <v>1628</v>
      </c>
      <c r="AP146" s="996">
        <v>7</v>
      </c>
    </row>
    <row r="147" spans="1:42" s="928" customFormat="1" ht="12.75" customHeight="1">
      <c r="B147" s="1013" t="s">
        <v>1629</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1631</v>
      </c>
      <c r="AJ149" s="3200">
        <f>IF($AB$143="N/A",VLOOKUP($B$141,$AO$139:$AP$142,2,FALSE),VLOOKUP($B$146,$AO$144:$AP$147,2,FALSE))</f>
        <v>7</v>
      </c>
      <c r="AK149" s="3200"/>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1633</v>
      </c>
      <c r="C151" s="1013"/>
      <c r="D151" s="928"/>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8"/>
      <c r="AF151" s="3126" t="s">
        <v>1634</v>
      </c>
      <c r="AG151" s="3126"/>
      <c r="AH151" s="3126"/>
      <c r="AI151" s="3126"/>
      <c r="AJ151" s="3126"/>
      <c r="AK151" s="3126"/>
      <c r="AL151" s="3126"/>
      <c r="AM151" s="1014"/>
      <c r="AN151" s="1004"/>
    </row>
    <row r="152" spans="1:42" s="944" customFormat="1" ht="12.75" customHeight="1">
      <c r="A152" s="928"/>
      <c r="B152" s="933" t="s">
        <v>1635</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191" t="s">
        <v>1632</v>
      </c>
      <c r="D153" s="3191"/>
      <c r="E153" s="3191"/>
      <c r="F153" s="3191"/>
      <c r="G153" s="3191"/>
      <c r="H153" s="3191"/>
      <c r="I153" s="3191"/>
      <c r="J153" s="3191"/>
      <c r="K153" s="3191"/>
      <c r="L153" s="3191"/>
      <c r="M153" s="3191"/>
      <c r="N153" s="3191"/>
      <c r="O153" s="3191"/>
      <c r="P153" s="3191"/>
      <c r="Q153" s="3191"/>
      <c r="R153" s="3191"/>
      <c r="S153" s="3191"/>
      <c r="T153" s="3191"/>
      <c r="U153" s="3191"/>
      <c r="V153" s="3191"/>
      <c r="W153" s="3191"/>
      <c r="X153" s="3191"/>
      <c r="Y153" s="3191"/>
      <c r="Z153" s="3191"/>
      <c r="AA153" s="3191"/>
      <c r="AB153" s="3191"/>
      <c r="AC153" s="3191"/>
      <c r="AD153" s="3191"/>
      <c r="AE153" s="3191"/>
      <c r="AF153" s="3191"/>
      <c r="AG153" s="3191"/>
      <c r="AH153" s="3191"/>
      <c r="AI153" s="3191"/>
      <c r="AJ153" s="931"/>
      <c r="AK153" s="931"/>
      <c r="AL153" s="931"/>
      <c r="AM153" s="1014"/>
      <c r="AN153" s="1001"/>
      <c r="AO153" s="1005" t="s">
        <v>318</v>
      </c>
      <c r="AP153" s="999"/>
    </row>
    <row r="154" spans="1:42" s="944" customFormat="1" ht="12.95"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1630</v>
      </c>
      <c r="AP154" s="1008">
        <v>2</v>
      </c>
    </row>
    <row r="155" spans="1:42" s="944" customFormat="1" ht="12.75" customHeight="1">
      <c r="A155" s="931"/>
      <c r="B155" s="931"/>
      <c r="C155" s="933" t="s">
        <v>1637</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131" t="s">
        <v>628</v>
      </c>
      <c r="AD155" s="3131"/>
      <c r="AE155" s="931"/>
      <c r="AF155" s="931"/>
      <c r="AG155" s="931"/>
      <c r="AH155" s="931"/>
      <c r="AI155" s="931"/>
      <c r="AJ155" s="931"/>
      <c r="AK155" s="931"/>
      <c r="AL155" s="931"/>
      <c r="AM155" s="1016"/>
      <c r="AN155" s="1001"/>
      <c r="AO155" s="999" t="s">
        <v>1632</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2001</v>
      </c>
      <c r="AP156" s="1008">
        <v>3</v>
      </c>
    </row>
    <row r="157" spans="1:42" s="944" customFormat="1" ht="12.75" customHeight="1">
      <c r="A157" s="931"/>
      <c r="B157" s="931"/>
      <c r="C157" s="3191" t="s">
        <v>1625</v>
      </c>
      <c r="D157" s="3191"/>
      <c r="E157" s="3191"/>
      <c r="F157" s="3191"/>
      <c r="G157" s="3191"/>
      <c r="H157" s="3191"/>
      <c r="I157" s="3191"/>
      <c r="J157" s="3191"/>
      <c r="K157" s="3191"/>
      <c r="L157" s="3191"/>
      <c r="M157" s="3191"/>
      <c r="N157" s="3191"/>
      <c r="O157" s="3191"/>
      <c r="P157" s="3191"/>
      <c r="Q157" s="3191"/>
      <c r="R157" s="3191"/>
      <c r="S157" s="3191"/>
      <c r="T157" s="3191"/>
      <c r="U157" s="3191"/>
      <c r="V157" s="3191"/>
      <c r="W157" s="3191"/>
      <c r="X157" s="3191"/>
      <c r="Y157" s="3191"/>
      <c r="Z157" s="3191"/>
      <c r="AA157" s="3191"/>
      <c r="AB157" s="3191"/>
      <c r="AC157" s="3191"/>
      <c r="AD157" s="3191"/>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1629</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1639</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1625</v>
      </c>
      <c r="AP160" s="999"/>
    </row>
    <row r="161" spans="1:81" s="1003" customFormat="1" ht="12.75" customHeight="1">
      <c r="A161" s="928"/>
      <c r="B161" s="928"/>
      <c r="C161" s="3190" t="s">
        <v>2486</v>
      </c>
      <c r="D161" s="3190"/>
      <c r="E161" s="3190"/>
      <c r="F161" s="3190"/>
      <c r="G161" s="3190"/>
      <c r="H161" s="3190"/>
      <c r="I161" s="3190"/>
      <c r="J161" s="3190"/>
      <c r="K161" s="3190"/>
      <c r="L161" s="3190"/>
      <c r="M161" s="3190"/>
      <c r="N161" s="3190"/>
      <c r="O161" s="3190"/>
      <c r="P161" s="3190"/>
      <c r="Q161" s="3190"/>
      <c r="R161" s="3190"/>
      <c r="S161" s="3190"/>
      <c r="T161" s="3190"/>
      <c r="U161" s="3190"/>
      <c r="V161" s="3190"/>
      <c r="W161" s="3190"/>
      <c r="X161" s="3190"/>
      <c r="Y161" s="3190"/>
      <c r="Z161" s="3190"/>
      <c r="AA161" s="3190"/>
      <c r="AB161" s="3190"/>
      <c r="AC161" s="3190"/>
      <c r="AD161" s="3190"/>
      <c r="AE161" s="931"/>
      <c r="AF161" s="931"/>
      <c r="AG161" s="931"/>
      <c r="AH161" s="931"/>
      <c r="AI161" s="931"/>
      <c r="AJ161" s="931"/>
      <c r="AK161" s="931"/>
      <c r="AL161" s="931"/>
      <c r="AM161" s="1014"/>
      <c r="AN161" s="1002"/>
      <c r="AO161" s="999" t="s">
        <v>1636</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1638</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1640</v>
      </c>
      <c r="AJ163" s="3033">
        <f>IF($AC$155="N/A",VLOOKUP($C$153,$AO$153:$AP$156,2,FALSE),VLOOKUP($C$157,$AO$160:$AP$162,2,FALSE))</f>
        <v>3</v>
      </c>
      <c r="AK163" s="3033"/>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1641</v>
      </c>
      <c r="AK166" s="3185">
        <f>$AJ$149+$AJ$163</f>
        <v>10</v>
      </c>
      <c r="AL166" s="3186"/>
      <c r="AM166" s="3187"/>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1642</v>
      </c>
      <c r="AQ168" s="1031">
        <v>0</v>
      </c>
    </row>
    <row r="169" spans="1:81" s="944" customFormat="1" ht="12.75" customHeight="1">
      <c r="A169" s="989" t="s">
        <v>1643</v>
      </c>
      <c r="B169" s="989" t="s">
        <v>2240</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90" t="s">
        <v>1596</v>
      </c>
      <c r="AF169" s="3090"/>
      <c r="AG169" s="3090"/>
      <c r="AH169" s="3090"/>
      <c r="AI169" s="3090"/>
      <c r="AJ169" s="3090"/>
      <c r="AK169" s="3090"/>
      <c r="AL169" s="1602"/>
      <c r="AM169" s="1027"/>
      <c r="AN169" s="1001"/>
      <c r="AP169" s="1003" t="s">
        <v>1156</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2"/>
      <c r="AD170" s="1602"/>
      <c r="AE170" s="928"/>
      <c r="AF170" s="928"/>
      <c r="AG170" s="928"/>
      <c r="AH170" s="928"/>
      <c r="AI170" s="928"/>
      <c r="AJ170" s="928"/>
      <c r="AK170" s="928"/>
      <c r="AL170" s="928"/>
      <c r="AM170" s="1027"/>
      <c r="AN170" s="1001"/>
      <c r="AP170" s="944" t="s">
        <v>1644</v>
      </c>
      <c r="AQ170" s="944">
        <v>10</v>
      </c>
    </row>
    <row r="171" spans="1:81" s="944" customFormat="1" ht="12.75" customHeight="1">
      <c r="A171" s="928"/>
      <c r="B171" s="3188" t="s">
        <v>1644</v>
      </c>
      <c r="C171" s="3188"/>
      <c r="D171" s="3188"/>
      <c r="E171" s="3188"/>
      <c r="F171" s="3188"/>
      <c r="G171" s="3188"/>
      <c r="H171" s="3188"/>
      <c r="I171" s="3188"/>
      <c r="J171" s="3188"/>
      <c r="K171" s="3188"/>
      <c r="L171" s="3188"/>
      <c r="M171" s="3188"/>
      <c r="N171" s="3188"/>
      <c r="O171" s="3188"/>
      <c r="P171" s="3188"/>
      <c r="Q171" s="3188"/>
      <c r="R171" s="3188"/>
      <c r="S171" s="3188"/>
      <c r="T171" s="3188"/>
      <c r="U171" s="3188"/>
      <c r="V171" s="3188"/>
      <c r="W171" s="3188"/>
      <c r="X171" s="3188"/>
      <c r="Y171" s="3188"/>
      <c r="Z171" s="3188"/>
      <c r="AA171" s="3188"/>
      <c r="AB171" s="3188"/>
      <c r="AC171" s="3188"/>
      <c r="AD171" s="1024"/>
      <c r="AE171" s="1024"/>
      <c r="AF171" s="3126" t="s">
        <v>1645</v>
      </c>
      <c r="AG171" s="3126"/>
      <c r="AH171" s="3126"/>
      <c r="AI171" s="3126"/>
      <c r="AJ171" s="3126"/>
      <c r="AK171" s="3126"/>
      <c r="AL171" s="3126"/>
      <c r="AN171" s="1001"/>
      <c r="AP171" s="944" t="s">
        <v>1158</v>
      </c>
      <c r="AQ171" s="944">
        <v>10</v>
      </c>
    </row>
    <row r="172" spans="1:81" s="944" customFormat="1" ht="12.75" customHeight="1">
      <c r="A172" s="928"/>
      <c r="B172" s="3189" t="s">
        <v>2239</v>
      </c>
      <c r="C172" s="3189"/>
      <c r="D172" s="3189"/>
      <c r="E172" s="3189"/>
      <c r="F172" s="3189"/>
      <c r="G172" s="3189"/>
      <c r="H172" s="3189"/>
      <c r="I172" s="3189"/>
      <c r="J172" s="3189"/>
      <c r="K172" s="3189"/>
      <c r="L172" s="3189"/>
      <c r="M172" s="3189"/>
      <c r="N172" s="3189"/>
      <c r="O172" s="3189"/>
      <c r="P172" s="3189"/>
      <c r="Q172" s="3189"/>
      <c r="R172" s="3189"/>
      <c r="S172" s="3189"/>
      <c r="T172" s="3190" t="s">
        <v>628</v>
      </c>
      <c r="U172" s="3190"/>
      <c r="V172" s="3190"/>
      <c r="W172" s="3190"/>
      <c r="X172" s="3190"/>
      <c r="Y172" s="3190"/>
      <c r="Z172" s="3190"/>
      <c r="AA172" s="3190"/>
      <c r="AB172" s="3190"/>
      <c r="AC172" s="3190"/>
      <c r="AD172" s="1007"/>
      <c r="AE172" s="1007"/>
      <c r="AF172" s="1007"/>
      <c r="AG172" s="1007"/>
      <c r="AH172" s="1007"/>
      <c r="AI172" s="1007"/>
      <c r="AJ172" s="1817"/>
      <c r="AK172" s="1006"/>
      <c r="AL172" s="1006"/>
      <c r="AM172" s="1006"/>
      <c r="AN172" s="1001"/>
      <c r="AP172" s="944" t="s">
        <v>1157</v>
      </c>
      <c r="AQ172" s="944">
        <v>10</v>
      </c>
      <c r="AS172" s="944" t="s">
        <v>628</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7"/>
      <c r="AK173" s="1006"/>
      <c r="AL173" s="1006"/>
      <c r="AM173" s="1039"/>
      <c r="AP173" s="944" t="s">
        <v>1646</v>
      </c>
      <c r="AQ173" s="944">
        <v>10</v>
      </c>
      <c r="AS173" s="944" t="s">
        <v>1647</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1648</v>
      </c>
      <c r="AK174" s="3014">
        <f>IF(AK72&gt;0,VLOOKUP($B$171,AP168:AQ175,2,FALSE),0)</f>
        <v>10</v>
      </c>
      <c r="AL174" s="3036"/>
      <c r="AM174" s="3015"/>
      <c r="AN174" s="1040"/>
      <c r="AP174" s="944" t="s">
        <v>1649</v>
      </c>
      <c r="AQ174" s="944">
        <v>10</v>
      </c>
      <c r="AS174" s="944" t="s">
        <v>1650</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1651</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ht="13.15">
      <c r="A177" s="989" t="s">
        <v>1652</v>
      </c>
      <c r="B177" s="989" t="s">
        <v>1653</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90" t="s">
        <v>1654</v>
      </c>
      <c r="AF177" s="3090"/>
      <c r="AG177" s="3090"/>
      <c r="AH177" s="3090"/>
      <c r="AI177" s="3090"/>
      <c r="AJ177" s="3090"/>
      <c r="AK177" s="3090"/>
    </row>
    <row r="178" spans="1:37" ht="13.15">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ht="13.15">
      <c r="A179" s="989"/>
      <c r="B179" s="1396" t="s">
        <v>1904</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1940</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17" t="s">
        <v>2467</v>
      </c>
      <c r="C182" s="3017"/>
      <c r="D182" s="3017"/>
      <c r="E182" s="3017"/>
      <c r="F182" s="3017"/>
      <c r="G182" s="3017"/>
      <c r="H182" s="3017"/>
      <c r="I182" s="3017"/>
      <c r="J182" s="3017"/>
      <c r="K182" s="3017"/>
      <c r="L182" s="3017"/>
      <c r="M182" s="3017"/>
      <c r="N182" s="3017"/>
      <c r="O182" s="3017"/>
      <c r="P182" s="3017"/>
      <c r="Q182" s="3017"/>
      <c r="R182" s="3017"/>
      <c r="S182" s="3017"/>
      <c r="T182" s="3017"/>
      <c r="U182" s="3017"/>
      <c r="V182" s="3017"/>
      <c r="W182" s="3017"/>
      <c r="X182" s="3017"/>
      <c r="Y182" s="3017"/>
      <c r="Z182" s="3017"/>
      <c r="AA182" s="3017"/>
      <c r="AB182" s="3017"/>
      <c r="AC182" s="1398"/>
      <c r="AD182" s="3172">
        <f>+[9]EVERYTHING!$N$13</f>
        <v>2500000</v>
      </c>
      <c r="AE182" s="3172"/>
      <c r="AF182" s="3172"/>
      <c r="AG182" s="3172"/>
      <c r="AH182" s="3172"/>
      <c r="AI182" s="3172"/>
      <c r="AJ182" s="3172"/>
      <c r="AK182" s="1025"/>
    </row>
    <row r="183" spans="1:37">
      <c r="A183" s="1017"/>
      <c r="B183" s="3017" t="s">
        <v>2565</v>
      </c>
      <c r="C183" s="3017"/>
      <c r="D183" s="3017"/>
      <c r="E183" s="3017"/>
      <c r="F183" s="3017"/>
      <c r="G183" s="3017"/>
      <c r="H183" s="3017"/>
      <c r="I183" s="3017"/>
      <c r="J183" s="3017"/>
      <c r="K183" s="3017"/>
      <c r="L183" s="3017"/>
      <c r="M183" s="3017"/>
      <c r="N183" s="3017"/>
      <c r="O183" s="3017"/>
      <c r="P183" s="3017"/>
      <c r="Q183" s="3017"/>
      <c r="R183" s="3017"/>
      <c r="S183" s="3017"/>
      <c r="T183" s="3017"/>
      <c r="U183" s="3017"/>
      <c r="V183" s="3017"/>
      <c r="W183" s="3017"/>
      <c r="X183" s="3017"/>
      <c r="Y183" s="3017"/>
      <c r="Z183" s="3017"/>
      <c r="AA183" s="3017"/>
      <c r="AB183" s="3017"/>
      <c r="AC183" s="1398"/>
      <c r="AD183" s="3172">
        <f>+[9]EVERYTHING!$N$15</f>
        <v>4592006</v>
      </c>
      <c r="AE183" s="3172"/>
      <c r="AF183" s="3172"/>
      <c r="AG183" s="3172"/>
      <c r="AH183" s="3172"/>
      <c r="AI183" s="3172"/>
      <c r="AJ183" s="3172"/>
      <c r="AK183" s="1025"/>
    </row>
    <row r="184" spans="1:37">
      <c r="A184" s="1017"/>
      <c r="B184" s="3017" t="s">
        <v>2566</v>
      </c>
      <c r="C184" s="3017"/>
      <c r="D184" s="3017"/>
      <c r="E184" s="3017"/>
      <c r="F184" s="3017"/>
      <c r="G184" s="3017"/>
      <c r="H184" s="3017"/>
      <c r="I184" s="3017"/>
      <c r="J184" s="3017"/>
      <c r="K184" s="3017"/>
      <c r="L184" s="3017"/>
      <c r="M184" s="3017"/>
      <c r="N184" s="3017"/>
      <c r="O184" s="3017"/>
      <c r="P184" s="3017"/>
      <c r="Q184" s="3017"/>
      <c r="R184" s="3017"/>
      <c r="S184" s="3017"/>
      <c r="T184" s="3017"/>
      <c r="U184" s="3017"/>
      <c r="V184" s="3017"/>
      <c r="W184" s="3017"/>
      <c r="X184" s="3017"/>
      <c r="Y184" s="3017"/>
      <c r="Z184" s="3017"/>
      <c r="AA184" s="3017"/>
      <c r="AB184" s="3017"/>
      <c r="AC184" s="1398"/>
      <c r="AD184" s="3172">
        <f>+[9]EVERYTHING!$N$14</f>
        <v>410000</v>
      </c>
      <c r="AE184" s="3172"/>
      <c r="AF184" s="3172"/>
      <c r="AG184" s="3172"/>
      <c r="AH184" s="3172"/>
      <c r="AI184" s="3172"/>
      <c r="AJ184" s="3172"/>
      <c r="AK184" s="1025"/>
    </row>
    <row r="185" spans="1:37">
      <c r="A185" s="1017"/>
      <c r="B185" s="3017" t="s">
        <v>2567</v>
      </c>
      <c r="C185" s="3017"/>
      <c r="D185" s="3017"/>
      <c r="E185" s="3017"/>
      <c r="F185" s="3017"/>
      <c r="G185" s="3017"/>
      <c r="H185" s="3017"/>
      <c r="I185" s="3017"/>
      <c r="J185" s="3017"/>
      <c r="K185" s="3017"/>
      <c r="L185" s="3017"/>
      <c r="M185" s="3017"/>
      <c r="N185" s="3017"/>
      <c r="O185" s="3017"/>
      <c r="P185" s="3017"/>
      <c r="Q185" s="3017"/>
      <c r="R185" s="3017"/>
      <c r="S185" s="3017"/>
      <c r="T185" s="3017"/>
      <c r="U185" s="3017"/>
      <c r="V185" s="3017"/>
      <c r="W185" s="3017"/>
      <c r="X185" s="3017"/>
      <c r="Y185" s="3017"/>
      <c r="Z185" s="3017"/>
      <c r="AA185" s="3017"/>
      <c r="AB185" s="3017"/>
      <c r="AC185" s="1398"/>
      <c r="AD185" s="3172">
        <f>+[9]EVERYTHING!$N$17</f>
        <v>2343222</v>
      </c>
      <c r="AE185" s="3172"/>
      <c r="AF185" s="3172"/>
      <c r="AG185" s="3172"/>
      <c r="AH185" s="3172"/>
      <c r="AI185" s="3172"/>
      <c r="AJ185" s="3172"/>
      <c r="AK185" s="1025"/>
    </row>
    <row r="186" spans="1:37">
      <c r="A186" s="1017"/>
      <c r="B186" s="3017" t="s">
        <v>2568</v>
      </c>
      <c r="C186" s="3017"/>
      <c r="D186" s="3017"/>
      <c r="E186" s="3017"/>
      <c r="F186" s="3017"/>
      <c r="G186" s="3017"/>
      <c r="H186" s="3017"/>
      <c r="I186" s="3017"/>
      <c r="J186" s="3017"/>
      <c r="K186" s="3017"/>
      <c r="L186" s="3017"/>
      <c r="M186" s="3017"/>
      <c r="N186" s="3017"/>
      <c r="O186" s="3017"/>
      <c r="P186" s="3017"/>
      <c r="Q186" s="3017"/>
      <c r="R186" s="3017"/>
      <c r="S186" s="3017"/>
      <c r="T186" s="3017"/>
      <c r="U186" s="3017"/>
      <c r="V186" s="3017"/>
      <c r="W186" s="3017"/>
      <c r="X186" s="3017"/>
      <c r="Y186" s="3017"/>
      <c r="Z186" s="3017"/>
      <c r="AA186" s="3017"/>
      <c r="AB186" s="3017"/>
      <c r="AC186" s="1398"/>
      <c r="AD186" s="3172">
        <f>+[9]EVERYTHING!$N$12</f>
        <v>11463076</v>
      </c>
      <c r="AE186" s="3172"/>
      <c r="AF186" s="3172"/>
      <c r="AG186" s="3172"/>
      <c r="AH186" s="3172"/>
      <c r="AI186" s="3172"/>
      <c r="AJ186" s="3172"/>
      <c r="AK186" s="1025"/>
    </row>
    <row r="187" spans="1:37">
      <c r="A187" s="1017"/>
      <c r="B187" s="3017"/>
      <c r="C187" s="3017"/>
      <c r="D187" s="3017"/>
      <c r="E187" s="3017"/>
      <c r="F187" s="3017"/>
      <c r="G187" s="3017"/>
      <c r="H187" s="3017"/>
      <c r="I187" s="3017"/>
      <c r="J187" s="3017"/>
      <c r="K187" s="3017"/>
      <c r="L187" s="3017"/>
      <c r="M187" s="3017"/>
      <c r="N187" s="3017"/>
      <c r="O187" s="3017"/>
      <c r="P187" s="3017"/>
      <c r="Q187" s="3017"/>
      <c r="R187" s="3017"/>
      <c r="S187" s="3017"/>
      <c r="T187" s="3017"/>
      <c r="U187" s="3017"/>
      <c r="V187" s="3017"/>
      <c r="W187" s="3017"/>
      <c r="X187" s="3017"/>
      <c r="Y187" s="3017"/>
      <c r="Z187" s="3017"/>
      <c r="AA187" s="3017"/>
      <c r="AB187" s="3017"/>
      <c r="AC187" s="1398"/>
      <c r="AD187" s="3172"/>
      <c r="AE187" s="3172"/>
      <c r="AF187" s="3172"/>
      <c r="AG187" s="3172"/>
      <c r="AH187" s="3172"/>
      <c r="AI187" s="3172"/>
      <c r="AJ187" s="3172"/>
      <c r="AK187" s="1025"/>
    </row>
    <row r="188" spans="1:37">
      <c r="A188" s="1017"/>
      <c r="B188" s="3017"/>
      <c r="C188" s="3017"/>
      <c r="D188" s="3017"/>
      <c r="E188" s="3017"/>
      <c r="F188" s="3017"/>
      <c r="G188" s="3017"/>
      <c r="H188" s="3017"/>
      <c r="I188" s="3017"/>
      <c r="J188" s="3017"/>
      <c r="K188" s="3017"/>
      <c r="L188" s="3017"/>
      <c r="M188" s="3017"/>
      <c r="N188" s="3017"/>
      <c r="O188" s="3017"/>
      <c r="P188" s="3017"/>
      <c r="Q188" s="3017"/>
      <c r="R188" s="3017"/>
      <c r="S188" s="3017"/>
      <c r="T188" s="3017"/>
      <c r="U188" s="3017"/>
      <c r="V188" s="3017"/>
      <c r="W188" s="3017"/>
      <c r="X188" s="3017"/>
      <c r="Y188" s="3017"/>
      <c r="Z188" s="3017"/>
      <c r="AA188" s="3017"/>
      <c r="AB188" s="3017"/>
      <c r="AC188" s="1398"/>
      <c r="AD188" s="3172"/>
      <c r="AE188" s="3172"/>
      <c r="AF188" s="3172"/>
      <c r="AG188" s="3172"/>
      <c r="AH188" s="3172"/>
      <c r="AI188" s="3172"/>
      <c r="AJ188" s="3172"/>
      <c r="AK188" s="1025"/>
    </row>
    <row r="189" spans="1:37">
      <c r="A189" s="1017"/>
      <c r="B189" s="3017"/>
      <c r="C189" s="3017"/>
      <c r="D189" s="3017"/>
      <c r="E189" s="3017"/>
      <c r="F189" s="3017"/>
      <c r="G189" s="3017"/>
      <c r="H189" s="3017"/>
      <c r="I189" s="3017"/>
      <c r="J189" s="3017"/>
      <c r="K189" s="3017"/>
      <c r="L189" s="3017"/>
      <c r="M189" s="3017"/>
      <c r="N189" s="3017"/>
      <c r="O189" s="3017"/>
      <c r="P189" s="3017"/>
      <c r="Q189" s="3017"/>
      <c r="R189" s="3017"/>
      <c r="S189" s="3017"/>
      <c r="T189" s="3017"/>
      <c r="U189" s="3017"/>
      <c r="V189" s="3017"/>
      <c r="W189" s="3017"/>
      <c r="X189" s="3017"/>
      <c r="Y189" s="3017"/>
      <c r="Z189" s="3017"/>
      <c r="AA189" s="3017"/>
      <c r="AB189" s="3017"/>
      <c r="AC189" s="1398"/>
      <c r="AD189" s="3172"/>
      <c r="AE189" s="3172"/>
      <c r="AF189" s="3172"/>
      <c r="AG189" s="3172"/>
      <c r="AH189" s="3172"/>
      <c r="AI189" s="3172"/>
      <c r="AJ189" s="3172"/>
      <c r="AK189" s="1025"/>
    </row>
    <row r="190" spans="1:37">
      <c r="A190" s="1017"/>
      <c r="B190" s="3017"/>
      <c r="C190" s="3017"/>
      <c r="D190" s="3017"/>
      <c r="E190" s="3017"/>
      <c r="F190" s="3017"/>
      <c r="G190" s="3017"/>
      <c r="H190" s="3017"/>
      <c r="I190" s="3017"/>
      <c r="J190" s="3017"/>
      <c r="K190" s="3017"/>
      <c r="L190" s="3017"/>
      <c r="M190" s="3017"/>
      <c r="N190" s="3017"/>
      <c r="O190" s="3017"/>
      <c r="P190" s="3017"/>
      <c r="Q190" s="3017"/>
      <c r="R190" s="3017"/>
      <c r="S190" s="3017"/>
      <c r="T190" s="3017"/>
      <c r="U190" s="3017"/>
      <c r="V190" s="3017"/>
      <c r="W190" s="3017"/>
      <c r="X190" s="3017"/>
      <c r="Y190" s="3017"/>
      <c r="Z190" s="3017"/>
      <c r="AA190" s="3017"/>
      <c r="AB190" s="3017"/>
      <c r="AC190" s="1398"/>
      <c r="AD190" s="3172"/>
      <c r="AE190" s="3172"/>
      <c r="AF190" s="3172"/>
      <c r="AG190" s="3172"/>
      <c r="AH190" s="3172"/>
      <c r="AI190" s="3172"/>
      <c r="AJ190" s="3172"/>
      <c r="AK190" s="1025"/>
    </row>
    <row r="191" spans="1:37">
      <c r="A191" s="1017"/>
      <c r="B191" s="3017"/>
      <c r="C191" s="3017"/>
      <c r="D191" s="3017"/>
      <c r="E191" s="3017"/>
      <c r="F191" s="3017"/>
      <c r="G191" s="3017"/>
      <c r="H191" s="3017"/>
      <c r="I191" s="3017"/>
      <c r="J191" s="3017"/>
      <c r="K191" s="3017"/>
      <c r="L191" s="3017"/>
      <c r="M191" s="3017"/>
      <c r="N191" s="3017"/>
      <c r="O191" s="3017"/>
      <c r="P191" s="3017"/>
      <c r="Q191" s="3017"/>
      <c r="R191" s="3017"/>
      <c r="S191" s="3017"/>
      <c r="T191" s="3017"/>
      <c r="U191" s="3017"/>
      <c r="V191" s="3017"/>
      <c r="W191" s="3017"/>
      <c r="X191" s="3017"/>
      <c r="Y191" s="3017"/>
      <c r="Z191" s="3017"/>
      <c r="AA191" s="3017"/>
      <c r="AB191" s="3017"/>
      <c r="AC191" s="1398"/>
      <c r="AD191" s="3172"/>
      <c r="AE191" s="3172"/>
      <c r="AF191" s="3172"/>
      <c r="AG191" s="3172"/>
      <c r="AH191" s="3172"/>
      <c r="AI191" s="3172"/>
      <c r="AJ191" s="3172"/>
      <c r="AK191" s="1025"/>
    </row>
    <row r="192" spans="1:37">
      <c r="A192" s="1017"/>
      <c r="B192" s="3021" t="s">
        <v>1942</v>
      </c>
      <c r="C192" s="3021"/>
      <c r="D192" s="3021"/>
      <c r="E192" s="3021"/>
      <c r="F192" s="3021"/>
      <c r="G192" s="3021"/>
      <c r="H192" s="3021"/>
      <c r="I192" s="3021"/>
      <c r="J192" s="3021"/>
      <c r="K192" s="3021"/>
      <c r="L192" s="3021"/>
      <c r="M192" s="3021"/>
      <c r="N192" s="3021"/>
      <c r="O192" s="3021"/>
      <c r="P192" s="3021"/>
      <c r="Q192" s="3021"/>
      <c r="R192" s="3021"/>
      <c r="S192" s="3021"/>
      <c r="T192" s="3021"/>
      <c r="U192" s="3021"/>
      <c r="V192" s="3021"/>
      <c r="W192" s="3021"/>
      <c r="X192" s="3021"/>
      <c r="Y192" s="3021"/>
      <c r="Z192" s="3021"/>
      <c r="AA192" s="3021"/>
      <c r="AB192" s="3021"/>
      <c r="AC192" s="928"/>
      <c r="AD192" s="3170">
        <f>AB243</f>
        <v>923882.27731919615</v>
      </c>
      <c r="AE192" s="3170"/>
      <c r="AF192" s="3170"/>
      <c r="AG192" s="3170"/>
      <c r="AH192" s="3170"/>
      <c r="AI192" s="3170"/>
      <c r="AJ192" s="3170"/>
      <c r="AK192" s="1025"/>
    </row>
    <row r="193" spans="1:37">
      <c r="A193" s="1017"/>
      <c r="B193" s="3019" t="s">
        <v>1905</v>
      </c>
      <c r="C193" s="3019"/>
      <c r="D193" s="3019"/>
      <c r="E193" s="3019"/>
      <c r="F193" s="3019"/>
      <c r="G193" s="3019"/>
      <c r="H193" s="3019"/>
      <c r="I193" s="3019"/>
      <c r="J193" s="3019"/>
      <c r="K193" s="3019"/>
      <c r="L193" s="3019"/>
      <c r="M193" s="3019"/>
      <c r="N193" s="3019"/>
      <c r="O193" s="3019"/>
      <c r="P193" s="3019"/>
      <c r="Q193" s="3019"/>
      <c r="R193" s="3019"/>
      <c r="S193" s="3019"/>
      <c r="T193" s="3019"/>
      <c r="U193" s="3019"/>
      <c r="V193" s="3019"/>
      <c r="W193" s="3019"/>
      <c r="X193" s="3019"/>
      <c r="Y193" s="3019"/>
      <c r="Z193" s="3019"/>
      <c r="AA193" s="3019"/>
      <c r="AB193" s="3019"/>
      <c r="AC193" s="1398"/>
      <c r="AD193" s="3171">
        <f>'Sources and Uses Budget'!B15</f>
        <v>0</v>
      </c>
      <c r="AE193" s="3171"/>
      <c r="AF193" s="3171"/>
      <c r="AG193" s="3171"/>
      <c r="AH193" s="3171"/>
      <c r="AI193" s="3171"/>
      <c r="AJ193" s="3171"/>
      <c r="AK193" s="1025"/>
    </row>
    <row r="194" spans="1:37" ht="13.15">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971</v>
      </c>
      <c r="AC194" s="928"/>
      <c r="AD194" s="3176">
        <f>SUM(AD182:AJ192)-AD193</f>
        <v>22232186.277319197</v>
      </c>
      <c r="AE194" s="3176"/>
      <c r="AF194" s="3176"/>
      <c r="AG194" s="3176"/>
      <c r="AH194" s="3176"/>
      <c r="AI194" s="3176"/>
      <c r="AJ194" s="3176"/>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ht="13.15">
      <c r="A196" s="1017"/>
      <c r="B196" s="1381" t="s">
        <v>1910</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1941</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8" t="s">
        <v>1912</v>
      </c>
      <c r="C198" s="1499"/>
      <c r="D198" s="1500"/>
      <c r="E198" s="1500"/>
      <c r="F198" s="1500"/>
      <c r="G198" s="1500"/>
      <c r="H198" s="1500"/>
      <c r="I198" s="1500"/>
      <c r="J198" s="1500"/>
      <c r="K198" s="1501"/>
      <c r="L198" s="1501"/>
      <c r="M198" s="1501"/>
      <c r="N198" s="1501"/>
      <c r="O198" s="1501"/>
      <c r="P198" s="1501"/>
      <c r="Q198" s="1501"/>
      <c r="R198" s="1501"/>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2" t="s">
        <v>1913</v>
      </c>
      <c r="C199" s="1503"/>
      <c r="D199" s="1504"/>
      <c r="E199" s="1504"/>
      <c r="F199" s="1504"/>
      <c r="G199" s="1504"/>
      <c r="H199" s="1504"/>
      <c r="I199" s="1504"/>
      <c r="J199" s="1504"/>
      <c r="K199" s="1505"/>
      <c r="L199" s="1505"/>
      <c r="M199" s="1505"/>
      <c r="N199" s="1505"/>
      <c r="O199" s="1505"/>
      <c r="P199" s="1505"/>
      <c r="Q199" s="1505"/>
      <c r="R199" s="1505"/>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2" t="s">
        <v>1997</v>
      </c>
      <c r="C200" s="1503"/>
      <c r="D200" s="1504"/>
      <c r="E200" s="1504"/>
      <c r="F200" s="1504"/>
      <c r="G200" s="1504"/>
      <c r="H200" s="1504"/>
      <c r="I200" s="1504"/>
      <c r="J200" s="1504"/>
      <c r="K200" s="1505"/>
      <c r="L200" s="1505"/>
      <c r="M200" s="1505"/>
      <c r="N200" s="1505"/>
      <c r="O200" s="1505"/>
      <c r="P200" s="1505"/>
      <c r="Q200" s="1505"/>
      <c r="R200" s="1505"/>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2" t="s">
        <v>1914</v>
      </c>
      <c r="C201" s="1503"/>
      <c r="D201" s="1504"/>
      <c r="E201" s="1504"/>
      <c r="F201" s="1504"/>
      <c r="G201" s="1504"/>
      <c r="H201" s="1504"/>
      <c r="I201" s="1504"/>
      <c r="J201" s="1504"/>
      <c r="K201" s="1505"/>
      <c r="L201" s="1505"/>
      <c r="M201" s="1505"/>
      <c r="N201" s="1505"/>
      <c r="O201" s="1505"/>
      <c r="P201" s="1505"/>
      <c r="Q201" s="1505"/>
      <c r="R201" s="1505"/>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6" t="s">
        <v>1915</v>
      </c>
      <c r="C202" s="1503"/>
      <c r="D202" s="1504"/>
      <c r="E202" s="1504"/>
      <c r="F202" s="1504"/>
      <c r="G202" s="1504"/>
      <c r="H202" s="1504"/>
      <c r="I202" s="1504"/>
      <c r="J202" s="1504"/>
      <c r="K202" s="1505"/>
      <c r="L202" s="1505"/>
      <c r="M202" s="1505"/>
      <c r="N202" s="1505"/>
      <c r="O202" s="1505"/>
      <c r="P202" s="1505"/>
      <c r="Q202" s="1505"/>
      <c r="R202" s="1505"/>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ht="13.15">
      <c r="A203" s="1408"/>
      <c r="B203" s="1507" t="s">
        <v>1999</v>
      </c>
      <c r="C203" s="1508"/>
      <c r="D203" s="1509"/>
      <c r="E203" s="1509"/>
      <c r="F203" s="1509"/>
      <c r="G203" s="1509"/>
      <c r="H203" s="1509"/>
      <c r="I203" s="1509"/>
      <c r="J203" s="1509"/>
      <c r="K203" s="1510"/>
      <c r="L203" s="1510"/>
      <c r="M203" s="1510"/>
      <c r="N203" s="1510"/>
      <c r="O203" s="1510"/>
      <c r="P203" s="1510"/>
      <c r="Q203" s="1510"/>
      <c r="R203" s="1510"/>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196" t="s">
        <v>1922</v>
      </c>
      <c r="J205" s="3196"/>
      <c r="K205" s="3196"/>
      <c r="L205" s="992"/>
      <c r="M205" s="992"/>
      <c r="N205" s="992"/>
      <c r="O205" s="992"/>
      <c r="P205" s="992"/>
      <c r="Q205" s="992"/>
      <c r="R205" s="992"/>
      <c r="S205" s="992"/>
      <c r="T205" s="2991" t="s">
        <v>1916</v>
      </c>
      <c r="U205" s="2991"/>
      <c r="V205" s="2991"/>
      <c r="W205" s="2991"/>
      <c r="X205" s="2991"/>
      <c r="Y205" s="2991"/>
      <c r="Z205" s="1402"/>
      <c r="AA205" s="1403"/>
      <c r="AB205" s="3192" t="s">
        <v>1917</v>
      </c>
      <c r="AC205" s="3192"/>
      <c r="AD205" s="3192"/>
      <c r="AE205" s="3192"/>
      <c r="AF205" s="3192"/>
      <c r="AG205" s="3192"/>
      <c r="AH205" s="1372"/>
      <c r="AI205" s="1372"/>
      <c r="AJ205" s="1372"/>
      <c r="AK205" s="1025"/>
    </row>
    <row r="206" spans="1:37">
      <c r="A206" s="1017"/>
      <c r="B206" s="3194" t="s">
        <v>1895</v>
      </c>
      <c r="C206" s="3194"/>
      <c r="D206" s="3194"/>
      <c r="E206" s="3194"/>
      <c r="F206" s="3194"/>
      <c r="G206" s="3194"/>
      <c r="I206" s="3195" t="s">
        <v>1923</v>
      </c>
      <c r="J206" s="3195"/>
      <c r="K206" s="3195"/>
      <c r="L206" s="1816"/>
      <c r="N206" s="3020" t="s">
        <v>1918</v>
      </c>
      <c r="O206" s="3020"/>
      <c r="P206" s="3020"/>
      <c r="Q206" s="3020"/>
      <c r="R206" s="3020"/>
      <c r="T206" s="3020" t="s">
        <v>1919</v>
      </c>
      <c r="U206" s="3020"/>
      <c r="V206" s="3020"/>
      <c r="W206" s="3020"/>
      <c r="X206" s="3020"/>
      <c r="Y206" s="3020"/>
      <c r="Z206" s="1404"/>
      <c r="AA206" s="1403"/>
      <c r="AB206" s="3023" t="s">
        <v>1920</v>
      </c>
      <c r="AC206" s="3023"/>
      <c r="AD206" s="3023"/>
      <c r="AE206" s="3023"/>
      <c r="AF206" s="3023"/>
      <c r="AG206" s="3023"/>
      <c r="AH206" s="1372"/>
      <c r="AI206" s="1372"/>
      <c r="AJ206" s="1372"/>
      <c r="AK206" s="1025"/>
    </row>
    <row r="207" spans="1:37">
      <c r="A207" s="1017"/>
      <c r="B207" s="3022" t="s">
        <v>1385</v>
      </c>
      <c r="C207" s="3022"/>
      <c r="D207" s="3022"/>
      <c r="E207" s="3022"/>
      <c r="F207" s="3022"/>
      <c r="G207" s="3022"/>
      <c r="H207" s="1406"/>
      <c r="I207" s="2996"/>
      <c r="J207" s="2996"/>
      <c r="K207" s="2996"/>
      <c r="L207" s="1816"/>
      <c r="N207" s="2993"/>
      <c r="O207" s="2993"/>
      <c r="P207" s="2993"/>
      <c r="Q207" s="2993"/>
      <c r="R207" s="2993"/>
      <c r="T207" s="2992"/>
      <c r="U207" s="2992"/>
      <c r="V207" s="2992"/>
      <c r="W207" s="2992"/>
      <c r="X207" s="2992"/>
      <c r="Y207" s="2992"/>
      <c r="Z207" s="1405"/>
      <c r="AA207" s="1405"/>
      <c r="AB207" s="2990">
        <f t="shared" ref="AB207:AB216" si="0">MAX(($T207-$N207)*$I207*12,0)</f>
        <v>0</v>
      </c>
      <c r="AC207" s="2990"/>
      <c r="AD207" s="2990"/>
      <c r="AE207" s="2990"/>
      <c r="AF207" s="2990"/>
      <c r="AG207" s="2990"/>
      <c r="AH207" s="1372"/>
      <c r="AI207" s="1372"/>
      <c r="AJ207" s="1372"/>
      <c r="AK207" s="1025"/>
    </row>
    <row r="208" spans="1:37">
      <c r="A208" s="1017"/>
      <c r="B208" s="3022" t="s">
        <v>1385</v>
      </c>
      <c r="C208" s="3022"/>
      <c r="D208" s="3022"/>
      <c r="E208" s="3022"/>
      <c r="F208" s="3022"/>
      <c r="G208" s="3022"/>
      <c r="I208" s="2996"/>
      <c r="J208" s="2996"/>
      <c r="K208" s="2996"/>
      <c r="L208" s="1816"/>
      <c r="N208" s="2993"/>
      <c r="O208" s="2993"/>
      <c r="P208" s="2993"/>
      <c r="Q208" s="2993"/>
      <c r="R208" s="2993"/>
      <c r="T208" s="2992"/>
      <c r="U208" s="2992"/>
      <c r="V208" s="2992"/>
      <c r="W208" s="2992"/>
      <c r="X208" s="2992"/>
      <c r="Y208" s="2992"/>
      <c r="Z208" s="1405"/>
      <c r="AA208" s="1405"/>
      <c r="AB208" s="2990">
        <f t="shared" si="0"/>
        <v>0</v>
      </c>
      <c r="AC208" s="2990"/>
      <c r="AD208" s="2990"/>
      <c r="AE208" s="2990"/>
      <c r="AF208" s="2990"/>
      <c r="AG208" s="2990"/>
      <c r="AH208" s="1372"/>
      <c r="AI208" s="1372"/>
      <c r="AJ208" s="1372"/>
      <c r="AK208" s="1025"/>
    </row>
    <row r="209" spans="1:37">
      <c r="A209" s="1017"/>
      <c r="B209" s="3022" t="s">
        <v>1385</v>
      </c>
      <c r="C209" s="3022"/>
      <c r="D209" s="3022"/>
      <c r="E209" s="3022"/>
      <c r="F209" s="3022"/>
      <c r="G209" s="3022"/>
      <c r="I209" s="2996"/>
      <c r="J209" s="2996"/>
      <c r="K209" s="2996"/>
      <c r="L209" s="1816"/>
      <c r="N209" s="2993"/>
      <c r="O209" s="2993"/>
      <c r="P209" s="2993"/>
      <c r="Q209" s="2993"/>
      <c r="R209" s="2993"/>
      <c r="T209" s="2992"/>
      <c r="U209" s="2992"/>
      <c r="V209" s="2992"/>
      <c r="W209" s="2992"/>
      <c r="X209" s="2992"/>
      <c r="Y209" s="2992"/>
      <c r="Z209" s="1405"/>
      <c r="AA209" s="1405"/>
      <c r="AB209" s="2990">
        <f t="shared" si="0"/>
        <v>0</v>
      </c>
      <c r="AC209" s="2990"/>
      <c r="AD209" s="2990"/>
      <c r="AE209" s="2990"/>
      <c r="AF209" s="2990"/>
      <c r="AG209" s="2990"/>
      <c r="AH209" s="1372"/>
      <c r="AI209" s="1372"/>
      <c r="AJ209" s="1372"/>
      <c r="AK209" s="1025"/>
    </row>
    <row r="210" spans="1:37">
      <c r="A210" s="1017"/>
      <c r="B210" s="3022" t="s">
        <v>1385</v>
      </c>
      <c r="C210" s="3022"/>
      <c r="D210" s="3022"/>
      <c r="E210" s="3022"/>
      <c r="F210" s="3022"/>
      <c r="G210" s="3022"/>
      <c r="I210" s="2996"/>
      <c r="J210" s="2996"/>
      <c r="K210" s="2996"/>
      <c r="L210" s="1816"/>
      <c r="N210" s="2993"/>
      <c r="O210" s="2993"/>
      <c r="P210" s="2993"/>
      <c r="Q210" s="2993"/>
      <c r="R210" s="2993"/>
      <c r="T210" s="2992"/>
      <c r="U210" s="2992"/>
      <c r="V210" s="2992"/>
      <c r="W210" s="2992"/>
      <c r="X210" s="2992"/>
      <c r="Y210" s="2992"/>
      <c r="Z210" s="1405"/>
      <c r="AA210" s="1405"/>
      <c r="AB210" s="2990">
        <f t="shared" si="0"/>
        <v>0</v>
      </c>
      <c r="AC210" s="2990"/>
      <c r="AD210" s="2990"/>
      <c r="AE210" s="2990"/>
      <c r="AF210" s="2990"/>
      <c r="AG210" s="2990"/>
      <c r="AH210" s="1372"/>
      <c r="AI210" s="1372"/>
      <c r="AJ210" s="1372"/>
      <c r="AK210" s="1025"/>
    </row>
    <row r="211" spans="1:37">
      <c r="A211" s="1017"/>
      <c r="B211" s="3022" t="s">
        <v>1385</v>
      </c>
      <c r="C211" s="3022"/>
      <c r="D211" s="3022"/>
      <c r="E211" s="3022"/>
      <c r="F211" s="3022"/>
      <c r="G211" s="3022"/>
      <c r="I211" s="2996"/>
      <c r="J211" s="2996"/>
      <c r="K211" s="2996"/>
      <c r="L211" s="1828"/>
      <c r="N211" s="2993"/>
      <c r="O211" s="2993"/>
      <c r="P211" s="2993"/>
      <c r="Q211" s="2993"/>
      <c r="R211" s="2993"/>
      <c r="T211" s="2992"/>
      <c r="U211" s="2992"/>
      <c r="V211" s="2992"/>
      <c r="W211" s="2992"/>
      <c r="X211" s="2992"/>
      <c r="Y211" s="2992"/>
      <c r="Z211" s="1405"/>
      <c r="AA211" s="1405"/>
      <c r="AB211" s="2990">
        <f t="shared" si="0"/>
        <v>0</v>
      </c>
      <c r="AC211" s="2990"/>
      <c r="AD211" s="2990"/>
      <c r="AE211" s="2990"/>
      <c r="AF211" s="2990"/>
      <c r="AG211" s="2990"/>
      <c r="AH211" s="1372"/>
      <c r="AI211" s="1372"/>
      <c r="AJ211" s="1372"/>
      <c r="AK211" s="1025"/>
    </row>
    <row r="212" spans="1:37">
      <c r="A212" s="1017"/>
      <c r="B212" s="3022" t="s">
        <v>1385</v>
      </c>
      <c r="C212" s="3022"/>
      <c r="D212" s="3022"/>
      <c r="E212" s="3022"/>
      <c r="F212" s="3022"/>
      <c r="G212" s="3022"/>
      <c r="I212" s="2996"/>
      <c r="J212" s="2996"/>
      <c r="K212" s="2996"/>
      <c r="L212" s="1828"/>
      <c r="N212" s="2993"/>
      <c r="O212" s="2993"/>
      <c r="P212" s="2993"/>
      <c r="Q212" s="2993"/>
      <c r="R212" s="2993"/>
      <c r="T212" s="2992"/>
      <c r="U212" s="2992"/>
      <c r="V212" s="2992"/>
      <c r="W212" s="2992"/>
      <c r="X212" s="2992"/>
      <c r="Y212" s="2992"/>
      <c r="Z212" s="1405"/>
      <c r="AA212" s="1405"/>
      <c r="AB212" s="2990">
        <f t="shared" si="0"/>
        <v>0</v>
      </c>
      <c r="AC212" s="2990"/>
      <c r="AD212" s="2990"/>
      <c r="AE212" s="2990"/>
      <c r="AF212" s="2990"/>
      <c r="AG212" s="2990"/>
      <c r="AH212" s="1372"/>
      <c r="AI212" s="1372"/>
      <c r="AJ212" s="1372"/>
      <c r="AK212" s="1025"/>
    </row>
    <row r="213" spans="1:37">
      <c r="A213" s="1017"/>
      <c r="B213" s="3022" t="s">
        <v>1385</v>
      </c>
      <c r="C213" s="3022"/>
      <c r="D213" s="3022"/>
      <c r="E213" s="3022"/>
      <c r="F213" s="3022"/>
      <c r="G213" s="3022"/>
      <c r="I213" s="2996"/>
      <c r="J213" s="2996"/>
      <c r="K213" s="2996"/>
      <c r="L213" s="1828"/>
      <c r="N213" s="2993"/>
      <c r="O213" s="2993"/>
      <c r="P213" s="2993"/>
      <c r="Q213" s="2993"/>
      <c r="R213" s="2993"/>
      <c r="T213" s="2992"/>
      <c r="U213" s="2992"/>
      <c r="V213" s="2992"/>
      <c r="W213" s="2992"/>
      <c r="X213" s="2992"/>
      <c r="Y213" s="2992"/>
      <c r="Z213" s="1405"/>
      <c r="AA213" s="1405"/>
      <c r="AB213" s="2990">
        <f t="shared" si="0"/>
        <v>0</v>
      </c>
      <c r="AC213" s="2990"/>
      <c r="AD213" s="2990"/>
      <c r="AE213" s="2990"/>
      <c r="AF213" s="2990"/>
      <c r="AG213" s="2990"/>
      <c r="AH213" s="1372"/>
      <c r="AI213" s="1372"/>
      <c r="AJ213" s="1372"/>
      <c r="AK213" s="1025"/>
    </row>
    <row r="214" spans="1:37">
      <c r="A214" s="1017"/>
      <c r="B214" s="3022" t="s">
        <v>1385</v>
      </c>
      <c r="C214" s="3022"/>
      <c r="D214" s="3022"/>
      <c r="E214" s="3022"/>
      <c r="F214" s="3022"/>
      <c r="G214" s="3022"/>
      <c r="I214" s="2996"/>
      <c r="J214" s="2996"/>
      <c r="K214" s="2996"/>
      <c r="L214" s="1828"/>
      <c r="N214" s="2993"/>
      <c r="O214" s="2993"/>
      <c r="P214" s="2993"/>
      <c r="Q214" s="2993"/>
      <c r="R214" s="2993"/>
      <c r="T214" s="2992"/>
      <c r="U214" s="2992"/>
      <c r="V214" s="2992"/>
      <c r="W214" s="2992"/>
      <c r="X214" s="2992"/>
      <c r="Y214" s="2992"/>
      <c r="Z214" s="1405"/>
      <c r="AA214" s="1405"/>
      <c r="AB214" s="2990">
        <f t="shared" si="0"/>
        <v>0</v>
      </c>
      <c r="AC214" s="2990"/>
      <c r="AD214" s="2990"/>
      <c r="AE214" s="2990"/>
      <c r="AF214" s="2990"/>
      <c r="AG214" s="2990"/>
      <c r="AH214" s="1372"/>
      <c r="AI214" s="1372"/>
      <c r="AJ214" s="1372"/>
      <c r="AK214" s="1025"/>
    </row>
    <row r="215" spans="1:37">
      <c r="A215" s="1017"/>
      <c r="B215" s="3022" t="s">
        <v>1385</v>
      </c>
      <c r="C215" s="3022"/>
      <c r="D215" s="3022"/>
      <c r="E215" s="3022"/>
      <c r="F215" s="3022"/>
      <c r="G215" s="3022"/>
      <c r="I215" s="2996"/>
      <c r="J215" s="2996"/>
      <c r="K215" s="2996"/>
      <c r="L215" s="1828"/>
      <c r="N215" s="2993"/>
      <c r="O215" s="2993"/>
      <c r="P215" s="2993"/>
      <c r="Q215" s="2993"/>
      <c r="R215" s="2993"/>
      <c r="T215" s="2992"/>
      <c r="U215" s="2992"/>
      <c r="V215" s="2992"/>
      <c r="W215" s="2992"/>
      <c r="X215" s="2992"/>
      <c r="Y215" s="2992"/>
      <c r="Z215" s="1405"/>
      <c r="AA215" s="1405"/>
      <c r="AB215" s="2990">
        <f t="shared" si="0"/>
        <v>0</v>
      </c>
      <c r="AC215" s="2990"/>
      <c r="AD215" s="2990"/>
      <c r="AE215" s="2990"/>
      <c r="AF215" s="2990"/>
      <c r="AG215" s="2990"/>
      <c r="AH215" s="1372"/>
      <c r="AI215" s="1372"/>
      <c r="AJ215" s="1372"/>
      <c r="AK215" s="1025"/>
    </row>
    <row r="216" spans="1:37">
      <c r="A216" s="1017"/>
      <c r="B216" s="3022" t="s">
        <v>1385</v>
      </c>
      <c r="C216" s="3022"/>
      <c r="D216" s="3022"/>
      <c r="E216" s="3022"/>
      <c r="F216" s="3022"/>
      <c r="G216" s="3022"/>
      <c r="I216" s="3197"/>
      <c r="J216" s="3197"/>
      <c r="K216" s="3197"/>
      <c r="L216" s="1828"/>
      <c r="N216" s="2993"/>
      <c r="O216" s="2993"/>
      <c r="P216" s="2993"/>
      <c r="Q216" s="2993"/>
      <c r="R216" s="2993"/>
      <c r="T216" s="2992"/>
      <c r="U216" s="2992"/>
      <c r="V216" s="2992"/>
      <c r="W216" s="2992"/>
      <c r="X216" s="2992"/>
      <c r="Y216" s="2992"/>
      <c r="Z216" s="1405"/>
      <c r="AA216" s="1405"/>
      <c r="AB216" s="2998">
        <f t="shared" si="0"/>
        <v>0</v>
      </c>
      <c r="AC216" s="2998"/>
      <c r="AD216" s="2998"/>
      <c r="AE216" s="2998"/>
      <c r="AF216" s="2998"/>
      <c r="AG216" s="2998"/>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1921</v>
      </c>
      <c r="AA217" s="1815"/>
      <c r="AB217" s="2990">
        <f>SUM(AB207:AB216)</f>
        <v>0</v>
      </c>
      <c r="AC217" s="2990"/>
      <c r="AD217" s="2990"/>
      <c r="AE217" s="2990"/>
      <c r="AF217" s="2990"/>
      <c r="AG217" s="2990"/>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ht="13.15">
      <c r="A219" s="1017"/>
      <c r="B219" s="1381" t="s">
        <v>1911</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1939</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1937</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1931</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184"/>
      <c r="AC223" s="3184"/>
      <c r="AD223" s="3184"/>
      <c r="AE223" s="3184"/>
      <c r="AF223" s="3184"/>
      <c r="AG223" s="3184"/>
      <c r="AH223" s="1025"/>
      <c r="AI223" s="1025"/>
      <c r="AJ223" s="1025"/>
      <c r="AK223" s="1025"/>
    </row>
    <row r="224" spans="1:37" ht="13.15">
      <c r="A224" s="1017"/>
      <c r="B224" s="1384" t="s">
        <v>1936</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1938</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1932</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184">
        <f>+[9]EVERYTHING!$Q$17</f>
        <v>1985412</v>
      </c>
      <c r="AC226" s="3184"/>
      <c r="AD226" s="3184"/>
      <c r="AE226" s="3184"/>
      <c r="AF226" s="3184"/>
      <c r="AG226" s="3184"/>
      <c r="AH226" s="1025"/>
      <c r="AI226" s="1025"/>
      <c r="AJ226" s="1025"/>
      <c r="AK226" s="1025"/>
    </row>
    <row r="227" spans="1:37">
      <c r="A227" s="1017"/>
      <c r="B227" s="1385" t="s">
        <v>1933</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2989">
        <v>20</v>
      </c>
      <c r="AC227" s="2989"/>
      <c r="AD227" s="2989"/>
      <c r="AE227" s="2989"/>
      <c r="AF227" s="2989"/>
      <c r="AG227" s="2989"/>
      <c r="AH227" s="1025"/>
      <c r="AI227" s="1025"/>
      <c r="AJ227" s="1025"/>
      <c r="AK227" s="1025"/>
    </row>
    <row r="228" spans="1:37">
      <c r="A228" s="1017"/>
      <c r="B228" s="1385" t="s">
        <v>1934</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2999">
        <f>IFERROR(AB226/AB227,0)</f>
        <v>99270.6</v>
      </c>
      <c r="AC228" s="2999"/>
      <c r="AD228" s="2999"/>
      <c r="AE228" s="2999"/>
      <c r="AF228" s="2999"/>
      <c r="AG228" s="2999"/>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1935</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018">
        <f>MAX(AB223,AB228)</f>
        <v>99270.6</v>
      </c>
      <c r="AC230" s="3018"/>
      <c r="AD230" s="3018"/>
      <c r="AE230" s="3018"/>
      <c r="AF230" s="3018"/>
      <c r="AG230" s="3018"/>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1924</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2997">
        <f>AB217+AB230</f>
        <v>99270.6</v>
      </c>
      <c r="AC233" s="2997"/>
      <c r="AD233" s="2997"/>
      <c r="AE233" s="2997"/>
      <c r="AF233" s="2997"/>
      <c r="AG233" s="2997"/>
      <c r="AH233" s="1025"/>
      <c r="AI233" s="1025"/>
      <c r="AJ233" s="1025"/>
      <c r="AK233" s="1025"/>
    </row>
    <row r="234" spans="1:37">
      <c r="A234" s="1017"/>
      <c r="B234" s="999" t="s">
        <v>904</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180">
        <v>0.05</v>
      </c>
      <c r="AC234" s="3180"/>
      <c r="AD234" s="3180"/>
      <c r="AE234" s="3180"/>
      <c r="AF234" s="3180"/>
      <c r="AG234" s="3180"/>
      <c r="AH234" s="1025"/>
      <c r="AI234" s="1025"/>
      <c r="AJ234" s="1025"/>
      <c r="AK234" s="1025"/>
    </row>
    <row r="235" spans="1:37">
      <c r="A235" s="1017"/>
      <c r="B235" s="999" t="s">
        <v>1925</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181">
        <f>AB233-(AB233*AB234)</f>
        <v>94307.07</v>
      </c>
      <c r="AC235" s="3181"/>
      <c r="AD235" s="3181"/>
      <c r="AE235" s="3181"/>
      <c r="AF235" s="3181"/>
      <c r="AG235" s="3181"/>
      <c r="AH235" s="1025"/>
      <c r="AI235" s="1025"/>
      <c r="AJ235" s="1025"/>
      <c r="AK235" s="1025"/>
    </row>
    <row r="236" spans="1:37">
      <c r="A236" s="1017"/>
      <c r="B236" s="999" t="s">
        <v>1926</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1927</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2997">
        <f>AB235/AB241</f>
        <v>82006.147826086963</v>
      </c>
      <c r="AC237" s="2997"/>
      <c r="AD237" s="2997"/>
      <c r="AE237" s="2997"/>
      <c r="AF237" s="2997"/>
      <c r="AG237" s="2997"/>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1928</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193">
        <v>15</v>
      </c>
      <c r="AC239" s="3193"/>
      <c r="AD239" s="3193"/>
      <c r="AE239" s="3193"/>
      <c r="AF239" s="3193"/>
      <c r="AG239" s="3193"/>
      <c r="AH239" s="1025"/>
      <c r="AI239" s="1025"/>
      <c r="AJ239" s="1025"/>
      <c r="AK239" s="1025"/>
    </row>
    <row r="240" spans="1:37">
      <c r="A240" s="1017"/>
      <c r="B240" s="999" t="s">
        <v>1929</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182">
        <v>0.04</v>
      </c>
      <c r="AC240" s="3182"/>
      <c r="AD240" s="3182"/>
      <c r="AE240" s="3182"/>
      <c r="AF240" s="3182"/>
      <c r="AG240" s="3182"/>
      <c r="AH240" s="1025"/>
      <c r="AI240" s="1025"/>
      <c r="AJ240" s="1025"/>
      <c r="AK240" s="1025"/>
    </row>
    <row r="241" spans="1:39">
      <c r="A241" s="1017"/>
      <c r="B241" s="999" t="s">
        <v>916</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183">
        <v>1.1499999999999999</v>
      </c>
      <c r="AC241" s="3183"/>
      <c r="AD241" s="3183"/>
      <c r="AE241" s="3183"/>
      <c r="AF241" s="3183"/>
      <c r="AG241" s="3183"/>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ht="13.15">
      <c r="A243" s="1017"/>
      <c r="B243" s="1409" t="s">
        <v>1930</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173">
        <f>PV(AB240/12,AB239*12,-AB237/12, ,0)</f>
        <v>923882.27731919615</v>
      </c>
      <c r="AC243" s="3174"/>
      <c r="AD243" s="3174"/>
      <c r="AE243" s="3174"/>
      <c r="AF243" s="3174"/>
      <c r="AG243" s="3175"/>
      <c r="AH243" s="1025"/>
      <c r="AI243" s="1025"/>
      <c r="AJ243" s="1025"/>
      <c r="AK243" s="1025"/>
    </row>
    <row r="244" spans="1:39" ht="13.15">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ht="13.15">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ht="13.15">
      <c r="A246" s="1017"/>
      <c r="B246" s="1399" t="s">
        <v>1906</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1909</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1908</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1907</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177">
        <f>IFERROR(('Sources and Uses Budget'!D105/'Sources and Uses Budget'!B105),0)</f>
        <v>0</v>
      </c>
      <c r="AC249" s="3178"/>
      <c r="AD249" s="3178"/>
      <c r="AE249" s="3178"/>
      <c r="AF249" s="3178"/>
      <c r="AG249" s="3179"/>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ht="13.15">
      <c r="A251" s="1046"/>
      <c r="B251" s="925" t="s">
        <v>1655</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83">
        <f>AD194*(1-AB249)</f>
        <v>22232186.277319197</v>
      </c>
      <c r="AH251" s="3083"/>
      <c r="AI251" s="3083"/>
      <c r="AJ251" s="3083"/>
      <c r="AK251" s="3083"/>
    </row>
    <row r="252" spans="1:39">
      <c r="A252" s="1046"/>
      <c r="B252" s="1050" t="s">
        <v>1656</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83">
        <f>'Sources and Uses Budget'!C105</f>
        <v>55933182.080830008</v>
      </c>
      <c r="AH252" s="3083"/>
      <c r="AI252" s="3083"/>
      <c r="AJ252" s="3083"/>
      <c r="AK252" s="3083"/>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167">
        <f>ROUNDDOWN(IF(AND(C274="Yes",AK72=10),((AG251*2)/AG252),AG251/AG252),2)</f>
        <v>0.39</v>
      </c>
      <c r="AH253" s="3167"/>
      <c r="AI253" s="3167"/>
      <c r="AJ253" s="3167"/>
      <c r="AK253" s="3167"/>
    </row>
    <row r="254" spans="1:39">
      <c r="A254" s="1046"/>
      <c r="B254" s="1702" t="s">
        <v>2255</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1"/>
      <c r="AH254" s="1701"/>
      <c r="AI254" s="1701"/>
      <c r="AJ254" s="1701"/>
      <c r="AK254" s="1701"/>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ht="13.15">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1657</v>
      </c>
      <c r="AK256" s="3168">
        <f>IF(AG253=0,0,IF((AG253*100)&gt;8,8,(AG253*100)))</f>
        <v>8</v>
      </c>
      <c r="AL256" s="3168"/>
      <c r="AM256" s="3169"/>
    </row>
    <row r="257" spans="1:81" ht="13.15"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ht="13.15">
      <c r="A259" s="989" t="s">
        <v>1658</v>
      </c>
      <c r="B259" s="989" t="s">
        <v>1659</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1596</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 customHeight="1">
      <c r="A261" s="1061"/>
      <c r="B261" s="1066"/>
      <c r="C261" s="3010" t="s">
        <v>580</v>
      </c>
      <c r="D261" s="3010"/>
      <c r="E261" s="941"/>
      <c r="F261" s="3160" t="s">
        <v>1998</v>
      </c>
      <c r="G261" s="3161"/>
      <c r="H261" s="3161"/>
      <c r="I261" s="3161"/>
      <c r="J261" s="3161"/>
      <c r="K261" s="3161"/>
      <c r="L261" s="3161"/>
      <c r="M261" s="3161"/>
      <c r="N261" s="3161"/>
      <c r="O261" s="3161"/>
      <c r="P261" s="3161"/>
      <c r="Q261" s="3161"/>
      <c r="R261" s="3161"/>
      <c r="S261" s="3161"/>
      <c r="T261" s="3161"/>
      <c r="U261" s="3161"/>
      <c r="V261" s="3161"/>
      <c r="W261" s="3161"/>
      <c r="X261" s="3161"/>
      <c r="Y261" s="3161"/>
      <c r="Z261" s="3161"/>
      <c r="AA261" s="3161"/>
      <c r="AB261" s="3161"/>
      <c r="AC261" s="3161"/>
      <c r="AD261" s="3162"/>
      <c r="AE261" s="944"/>
      <c r="AF261" s="1067"/>
      <c r="AG261" s="3166" t="s">
        <v>1660</v>
      </c>
      <c r="AH261" s="3166"/>
      <c r="AI261" s="3166"/>
      <c r="AJ261" s="3166"/>
      <c r="AK261" s="1027"/>
      <c r="AL261" s="1027"/>
      <c r="AM261" s="1027"/>
      <c r="AN261" s="1062"/>
      <c r="AO261" s="944">
        <f>IF($C$261="yes",5,0)</f>
        <v>5</v>
      </c>
      <c r="AS261" s="21"/>
      <c r="AT261" s="21"/>
    </row>
    <row r="262" spans="1:81" ht="13.7" customHeight="1">
      <c r="A262" s="1061"/>
      <c r="B262" s="1066"/>
      <c r="C262" s="1068"/>
      <c r="D262" s="944"/>
      <c r="E262" s="941"/>
      <c r="F262" s="3163"/>
      <c r="G262" s="3164"/>
      <c r="H262" s="3164"/>
      <c r="I262" s="3164"/>
      <c r="J262" s="3164"/>
      <c r="K262" s="3164"/>
      <c r="L262" s="3164"/>
      <c r="M262" s="3164"/>
      <c r="N262" s="3164"/>
      <c r="O262" s="3164"/>
      <c r="P262" s="3164"/>
      <c r="Q262" s="3164"/>
      <c r="R262" s="3164"/>
      <c r="S262" s="3164"/>
      <c r="T262" s="3164"/>
      <c r="U262" s="3164"/>
      <c r="V262" s="3164"/>
      <c r="W262" s="3164"/>
      <c r="X262" s="3164"/>
      <c r="Y262" s="3164"/>
      <c r="Z262" s="3164"/>
      <c r="AA262" s="3164"/>
      <c r="AB262" s="3164"/>
      <c r="AC262" s="3164"/>
      <c r="AD262" s="3165"/>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4"/>
      <c r="AF263" s="1067"/>
      <c r="AG263" s="1067"/>
      <c r="AH263" s="1067"/>
      <c r="AI263" s="1067"/>
      <c r="AJ263" s="944"/>
      <c r="AK263" s="1027"/>
      <c r="AL263" s="1027"/>
      <c r="AM263" s="1027"/>
      <c r="AN263" s="1062"/>
      <c r="AO263" s="944">
        <f>SUM(AO261:AO262)</f>
        <v>10</v>
      </c>
      <c r="AP263" s="1069" t="s">
        <v>1598</v>
      </c>
      <c r="AS263" s="21"/>
      <c r="AT263" s="21"/>
    </row>
    <row r="264" spans="1:81" ht="13.7" customHeight="1">
      <c r="A264" s="1061"/>
      <c r="B264" s="1066"/>
      <c r="C264" s="3010" t="s">
        <v>580</v>
      </c>
      <c r="D264" s="3010"/>
      <c r="E264" s="941"/>
      <c r="F264" s="3160" t="s">
        <v>2205</v>
      </c>
      <c r="G264" s="3161"/>
      <c r="H264" s="3161"/>
      <c r="I264" s="3161"/>
      <c r="J264" s="3161"/>
      <c r="K264" s="3161"/>
      <c r="L264" s="3161"/>
      <c r="M264" s="3161"/>
      <c r="N264" s="3161"/>
      <c r="O264" s="3161"/>
      <c r="P264" s="3161"/>
      <c r="Q264" s="3161"/>
      <c r="R264" s="3161"/>
      <c r="S264" s="3161"/>
      <c r="T264" s="3161"/>
      <c r="U264" s="3161"/>
      <c r="V264" s="3161"/>
      <c r="W264" s="3161"/>
      <c r="X264" s="3161"/>
      <c r="Y264" s="3161"/>
      <c r="Z264" s="3161"/>
      <c r="AA264" s="3161"/>
      <c r="AB264" s="3161"/>
      <c r="AC264" s="3161"/>
      <c r="AD264" s="3162"/>
      <c r="AE264" s="944"/>
      <c r="AF264" s="1067"/>
      <c r="AG264" s="3166" t="s">
        <v>1660</v>
      </c>
      <c r="AH264" s="3166"/>
      <c r="AI264" s="3166"/>
      <c r="AJ264" s="3166"/>
      <c r="AK264" s="1027"/>
      <c r="AL264" s="1027"/>
      <c r="AM264" s="1027"/>
      <c r="AN264" s="1062"/>
      <c r="AS264" s="21"/>
      <c r="AT264" s="21"/>
    </row>
    <row r="265" spans="1:81" ht="13.7" customHeight="1">
      <c r="A265" s="1061"/>
      <c r="C265" s="1070"/>
      <c r="D265" s="1070"/>
      <c r="E265" s="1070"/>
      <c r="F265" s="3163"/>
      <c r="G265" s="3164"/>
      <c r="H265" s="3164"/>
      <c r="I265" s="3164"/>
      <c r="J265" s="3164"/>
      <c r="K265" s="3164"/>
      <c r="L265" s="3164"/>
      <c r="M265" s="3164"/>
      <c r="N265" s="3164"/>
      <c r="O265" s="3164"/>
      <c r="P265" s="3164"/>
      <c r="Q265" s="3164"/>
      <c r="R265" s="3164"/>
      <c r="S265" s="3164"/>
      <c r="T265" s="3164"/>
      <c r="U265" s="3164"/>
      <c r="V265" s="3164"/>
      <c r="W265" s="3164"/>
      <c r="X265" s="3164"/>
      <c r="Y265" s="3164"/>
      <c r="Z265" s="3164"/>
      <c r="AA265" s="3164"/>
      <c r="AB265" s="3164"/>
      <c r="AC265" s="3164"/>
      <c r="AD265" s="3165"/>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ht="13.15">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1661</v>
      </c>
      <c r="AK267" s="3014">
        <f>$AO$263</f>
        <v>10</v>
      </c>
      <c r="AL267" s="3036"/>
      <c r="AM267" s="3015"/>
      <c r="AN267" s="110"/>
      <c r="AR267" s="21"/>
    </row>
    <row r="268" spans="1:81" ht="13.15" thickBot="1"/>
    <row r="269" spans="1:81" ht="13.15"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ht="13.15">
      <c r="A270" s="989" t="s">
        <v>1662</v>
      </c>
      <c r="B270" s="989" t="s">
        <v>2445</v>
      </c>
      <c r="AH270" s="1035" t="s">
        <v>1574</v>
      </c>
    </row>
    <row r="271" spans="1:81" ht="15" customHeight="1">
      <c r="B271" s="933" t="s">
        <v>2444</v>
      </c>
    </row>
    <row r="272" spans="1:81" ht="15" customHeight="1">
      <c r="B272" s="933" t="s">
        <v>2446</v>
      </c>
    </row>
    <row r="273" spans="1:53" ht="13.15">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35" t="s">
        <v>1664</v>
      </c>
      <c r="B274" s="3135"/>
      <c r="C274" s="3010" t="s">
        <v>628</v>
      </c>
      <c r="D274" s="3010"/>
      <c r="E274" s="941"/>
      <c r="F274" s="3157" t="s">
        <v>1665</v>
      </c>
      <c r="G274" s="3158"/>
      <c r="H274" s="3158"/>
      <c r="I274" s="3158"/>
      <c r="J274" s="3158"/>
      <c r="K274" s="3158"/>
      <c r="L274" s="3158"/>
      <c r="M274" s="3158"/>
      <c r="N274" s="3158"/>
      <c r="O274" s="3158"/>
      <c r="P274" s="3158"/>
      <c r="Q274" s="3158"/>
      <c r="R274" s="3158"/>
      <c r="S274" s="3158"/>
      <c r="T274" s="3158"/>
      <c r="U274" s="3158"/>
      <c r="V274" s="3158"/>
      <c r="W274" s="3158"/>
      <c r="X274" s="3158"/>
      <c r="Y274" s="3158"/>
      <c r="Z274" s="3158"/>
      <c r="AA274" s="3158"/>
      <c r="AB274" s="3158"/>
      <c r="AC274" s="3158"/>
      <c r="AD274" s="3159"/>
      <c r="AE274" s="1079"/>
      <c r="AF274" s="944"/>
      <c r="AG274" s="987" t="s">
        <v>1666</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ht="13.15">
      <c r="A275" s="1075"/>
      <c r="B275" s="1066"/>
      <c r="F275" s="3152"/>
      <c r="G275" s="3016"/>
      <c r="H275" s="3016"/>
      <c r="I275" s="3016"/>
      <c r="J275" s="3016"/>
      <c r="K275" s="3016"/>
      <c r="L275" s="3016"/>
      <c r="M275" s="3016"/>
      <c r="N275" s="3016"/>
      <c r="O275" s="3016"/>
      <c r="P275" s="3016"/>
      <c r="Q275" s="3016"/>
      <c r="R275" s="3016"/>
      <c r="S275" s="3016"/>
      <c r="T275" s="3016"/>
      <c r="U275" s="3016"/>
      <c r="V275" s="3016"/>
      <c r="W275" s="3016"/>
      <c r="X275" s="3016"/>
      <c r="Y275" s="3016"/>
      <c r="Z275" s="3016"/>
      <c r="AA275" s="3016"/>
      <c r="AB275" s="3016"/>
      <c r="AC275" s="3016"/>
      <c r="AD275" s="3153"/>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152"/>
      <c r="G276" s="3016"/>
      <c r="H276" s="3016"/>
      <c r="I276" s="3016"/>
      <c r="J276" s="3016"/>
      <c r="K276" s="3016"/>
      <c r="L276" s="3016"/>
      <c r="M276" s="3016"/>
      <c r="N276" s="3016"/>
      <c r="O276" s="3016"/>
      <c r="P276" s="3016"/>
      <c r="Q276" s="3016"/>
      <c r="R276" s="3016"/>
      <c r="S276" s="3016"/>
      <c r="T276" s="3016"/>
      <c r="U276" s="3016"/>
      <c r="V276" s="3016"/>
      <c r="W276" s="3016"/>
      <c r="X276" s="3016"/>
      <c r="Y276" s="3016"/>
      <c r="Z276" s="3016"/>
      <c r="AA276" s="3016"/>
      <c r="AB276" s="3016"/>
      <c r="AC276" s="3016"/>
      <c r="AD276" s="3153"/>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152" t="s">
        <v>1667</v>
      </c>
      <c r="G277" s="3016"/>
      <c r="H277" s="3016"/>
      <c r="I277" s="3016"/>
      <c r="J277" s="3016"/>
      <c r="K277" s="3016"/>
      <c r="L277" s="3016"/>
      <c r="M277" s="3016"/>
      <c r="N277" s="3016"/>
      <c r="O277" s="3016"/>
      <c r="P277" s="3016"/>
      <c r="Q277" s="3016"/>
      <c r="R277" s="3016"/>
      <c r="S277" s="3016"/>
      <c r="T277" s="3016"/>
      <c r="U277" s="3016"/>
      <c r="V277" s="3016"/>
      <c r="W277" s="3016"/>
      <c r="X277" s="3016"/>
      <c r="Y277" s="3016"/>
      <c r="Z277" s="3016"/>
      <c r="AA277" s="3016"/>
      <c r="AB277" s="3016"/>
      <c r="AC277" s="3016"/>
      <c r="AD277" s="3153"/>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ht="13.15">
      <c r="A278" s="1075"/>
      <c r="B278" s="1066"/>
      <c r="F278" s="3152"/>
      <c r="G278" s="3016"/>
      <c r="H278" s="3016"/>
      <c r="I278" s="3016"/>
      <c r="J278" s="3016"/>
      <c r="K278" s="3016"/>
      <c r="L278" s="3016"/>
      <c r="M278" s="3016"/>
      <c r="N278" s="3016"/>
      <c r="O278" s="3016"/>
      <c r="P278" s="3016"/>
      <c r="Q278" s="3016"/>
      <c r="R278" s="3016"/>
      <c r="S278" s="3016"/>
      <c r="T278" s="3016"/>
      <c r="U278" s="3016"/>
      <c r="V278" s="3016"/>
      <c r="W278" s="3016"/>
      <c r="X278" s="3016"/>
      <c r="Y278" s="3016"/>
      <c r="Z278" s="3016"/>
      <c r="AA278" s="3016"/>
      <c r="AB278" s="3016"/>
      <c r="AC278" s="3016"/>
      <c r="AD278" s="3153"/>
      <c r="AE278" s="1079"/>
      <c r="AF278" s="945"/>
      <c r="AH278" s="945"/>
      <c r="AI278" s="945"/>
      <c r="AJ278" s="944"/>
      <c r="AK278" s="1027"/>
      <c r="AL278" s="1027"/>
      <c r="AM278" s="1027"/>
      <c r="AN278" s="110"/>
      <c r="AO278" s="51"/>
      <c r="AP278" s="944">
        <f>IF($C$315="yes",9,0)</f>
        <v>9</v>
      </c>
      <c r="AR278" s="21"/>
      <c r="AS278" s="1076"/>
      <c r="AT278" s="1076"/>
      <c r="AU278" s="1076"/>
      <c r="AV278" s="1078"/>
      <c r="AW278" s="1078"/>
      <c r="AX278" s="112"/>
      <c r="AY278" s="112"/>
      <c r="AZ278" s="112"/>
      <c r="BA278" s="112"/>
    </row>
    <row r="279" spans="1:53" ht="12.75" customHeight="1">
      <c r="A279" s="1061"/>
      <c r="B279" s="945"/>
      <c r="C279" s="944"/>
      <c r="D279" s="945"/>
      <c r="E279" s="944"/>
      <c r="F279" s="3152" t="s">
        <v>1668</v>
      </c>
      <c r="G279" s="3016"/>
      <c r="H279" s="3016"/>
      <c r="I279" s="3016"/>
      <c r="J279" s="3016"/>
      <c r="K279" s="3016"/>
      <c r="L279" s="3016"/>
      <c r="M279" s="3016"/>
      <c r="N279" s="3016"/>
      <c r="O279" s="3016"/>
      <c r="P279" s="3016"/>
      <c r="Q279" s="3016"/>
      <c r="R279" s="3016"/>
      <c r="S279" s="3016"/>
      <c r="T279" s="3016"/>
      <c r="U279" s="3016"/>
      <c r="V279" s="3016"/>
      <c r="W279" s="3016"/>
      <c r="X279" s="3016"/>
      <c r="Y279" s="3016"/>
      <c r="Z279" s="3016"/>
      <c r="AA279" s="3016"/>
      <c r="AB279" s="3016"/>
      <c r="AC279" s="3016"/>
      <c r="AD279" s="3153"/>
      <c r="AE279" s="1079"/>
      <c r="AF279" s="945"/>
      <c r="AG279" s="945"/>
      <c r="AH279" s="945"/>
      <c r="AI279" s="945"/>
      <c r="AJ279" s="944"/>
      <c r="AK279" s="1027"/>
      <c r="AL279" s="1027"/>
      <c r="AM279" s="1027"/>
      <c r="AN279" s="110"/>
      <c r="AO279" s="51"/>
      <c r="AP279" s="1080">
        <f>MAX(AP275,AP276,AP277,AP278)</f>
        <v>9</v>
      </c>
      <c r="AQ279" s="969" t="s">
        <v>1598</v>
      </c>
      <c r="AR279" s="21"/>
      <c r="AS279" s="1076"/>
      <c r="AT279" s="1076"/>
      <c r="AU279" s="1076"/>
      <c r="AV279" s="1078"/>
      <c r="AW279" s="1078"/>
      <c r="AX279" s="112"/>
      <c r="AY279" s="112"/>
      <c r="AZ279" s="112"/>
      <c r="BA279" s="112"/>
    </row>
    <row r="280" spans="1:53" ht="15" customHeight="1">
      <c r="A280" s="1061"/>
      <c r="B280" s="945"/>
      <c r="C280" s="945"/>
      <c r="D280" s="945"/>
      <c r="E280" s="945"/>
      <c r="F280" s="3152"/>
      <c r="G280" s="3016"/>
      <c r="H280" s="3016"/>
      <c r="I280" s="3016"/>
      <c r="J280" s="3016"/>
      <c r="K280" s="3016"/>
      <c r="L280" s="3016"/>
      <c r="M280" s="3016"/>
      <c r="N280" s="3016"/>
      <c r="O280" s="3016"/>
      <c r="P280" s="3016"/>
      <c r="Q280" s="3016"/>
      <c r="R280" s="3016"/>
      <c r="S280" s="3016"/>
      <c r="T280" s="3016"/>
      <c r="U280" s="3016"/>
      <c r="V280" s="3016"/>
      <c r="W280" s="3016"/>
      <c r="X280" s="3016"/>
      <c r="Y280" s="3016"/>
      <c r="Z280" s="3016"/>
      <c r="AA280" s="3016"/>
      <c r="AB280" s="3016"/>
      <c r="AC280" s="3016"/>
      <c r="AD280" s="3153"/>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152" t="s">
        <v>1669</v>
      </c>
      <c r="G281" s="3016"/>
      <c r="H281" s="3016"/>
      <c r="I281" s="3016"/>
      <c r="J281" s="3016"/>
      <c r="K281" s="3016"/>
      <c r="L281" s="3016"/>
      <c r="M281" s="3016"/>
      <c r="N281" s="3016"/>
      <c r="O281" s="3016"/>
      <c r="P281" s="3016"/>
      <c r="Q281" s="3016"/>
      <c r="R281" s="3016"/>
      <c r="S281" s="3016"/>
      <c r="T281" s="3016"/>
      <c r="U281" s="3016"/>
      <c r="V281" s="3016"/>
      <c r="W281" s="3016"/>
      <c r="X281" s="3016"/>
      <c r="Y281" s="3016"/>
      <c r="Z281" s="3016"/>
      <c r="AA281" s="3016"/>
      <c r="AB281" s="3016"/>
      <c r="AC281" s="3016"/>
      <c r="AD281" s="3153"/>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54"/>
      <c r="G282" s="3155"/>
      <c r="H282" s="3155"/>
      <c r="I282" s="3155"/>
      <c r="J282" s="3155"/>
      <c r="K282" s="3155"/>
      <c r="L282" s="3155"/>
      <c r="M282" s="3155"/>
      <c r="N282" s="3155"/>
      <c r="O282" s="3155"/>
      <c r="P282" s="3155"/>
      <c r="Q282" s="3155"/>
      <c r="R282" s="3155"/>
      <c r="S282" s="3155"/>
      <c r="T282" s="3155"/>
      <c r="U282" s="3155"/>
      <c r="V282" s="3155"/>
      <c r="W282" s="3155"/>
      <c r="X282" s="3155"/>
      <c r="Y282" s="3155"/>
      <c r="Z282" s="3155"/>
      <c r="AA282" s="3155"/>
      <c r="AB282" s="3155"/>
      <c r="AC282" s="3155"/>
      <c r="AD282" s="3156"/>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35" t="s">
        <v>1670</v>
      </c>
      <c r="B284" s="3135"/>
      <c r="C284" s="3010" t="s">
        <v>628</v>
      </c>
      <c r="D284" s="3010"/>
      <c r="E284" s="941"/>
      <c r="F284" s="1083" t="s">
        <v>1671</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1672</v>
      </c>
      <c r="AH284" s="945"/>
      <c r="AI284" s="945"/>
      <c r="AJ284" s="944"/>
      <c r="AK284" s="1027"/>
      <c r="AL284" s="1027"/>
      <c r="AM284" s="1027"/>
      <c r="AN284" s="1086"/>
      <c r="AO284" s="51"/>
      <c r="AR284" s="21"/>
    </row>
    <row r="285" spans="1:53">
      <c r="A285" s="1061"/>
      <c r="B285" s="945"/>
      <c r="C285" s="944"/>
      <c r="D285" s="945"/>
      <c r="E285" s="944"/>
      <c r="F285" s="3152" t="s">
        <v>1673</v>
      </c>
      <c r="G285" s="3016"/>
      <c r="H285" s="3016"/>
      <c r="I285" s="3016"/>
      <c r="J285" s="3016"/>
      <c r="K285" s="3016"/>
      <c r="L285" s="3016"/>
      <c r="M285" s="3016"/>
      <c r="N285" s="3016"/>
      <c r="O285" s="3016"/>
      <c r="P285" s="3016"/>
      <c r="Q285" s="3016"/>
      <c r="R285" s="3016"/>
      <c r="S285" s="3016"/>
      <c r="T285" s="3016"/>
      <c r="U285" s="3016"/>
      <c r="V285" s="3016"/>
      <c r="W285" s="3016"/>
      <c r="X285" s="3016"/>
      <c r="Y285" s="3016"/>
      <c r="Z285" s="3016"/>
      <c r="AA285" s="3016"/>
      <c r="AB285" s="3016"/>
      <c r="AC285" s="3016"/>
      <c r="AD285" s="3153"/>
      <c r="AE285" s="945"/>
      <c r="AF285" s="945"/>
      <c r="AG285" s="945"/>
      <c r="AH285" s="945"/>
      <c r="AI285" s="945"/>
      <c r="AJ285" s="944"/>
      <c r="AK285" s="1027"/>
      <c r="AL285" s="1027"/>
      <c r="AM285" s="1027"/>
      <c r="AR285" s="1087"/>
    </row>
    <row r="286" spans="1:53" ht="15" customHeight="1">
      <c r="A286" s="1061"/>
      <c r="B286" s="945"/>
      <c r="C286" s="944"/>
      <c r="D286" s="945"/>
      <c r="E286" s="944"/>
      <c r="F286" s="3152"/>
      <c r="G286" s="3016"/>
      <c r="H286" s="3016"/>
      <c r="I286" s="3016"/>
      <c r="J286" s="3016"/>
      <c r="K286" s="3016"/>
      <c r="L286" s="3016"/>
      <c r="M286" s="3016"/>
      <c r="N286" s="3016"/>
      <c r="O286" s="3016"/>
      <c r="P286" s="3016"/>
      <c r="Q286" s="3016"/>
      <c r="R286" s="3016"/>
      <c r="S286" s="3016"/>
      <c r="T286" s="3016"/>
      <c r="U286" s="3016"/>
      <c r="V286" s="3016"/>
      <c r="W286" s="3016"/>
      <c r="X286" s="3016"/>
      <c r="Y286" s="3016"/>
      <c r="Z286" s="3016"/>
      <c r="AA286" s="3016"/>
      <c r="AB286" s="3016"/>
      <c r="AC286" s="3016"/>
      <c r="AD286" s="3153"/>
      <c r="AE286" s="945"/>
      <c r="AF286" s="945"/>
      <c r="AG286" s="945"/>
      <c r="AH286" s="945"/>
      <c r="AI286" s="945"/>
      <c r="AJ286" s="944"/>
      <c r="AK286" s="1027"/>
      <c r="AL286" s="1027"/>
      <c r="AM286" s="1027"/>
      <c r="AR286" s="1087"/>
    </row>
    <row r="287" spans="1:53">
      <c r="A287" s="1061"/>
      <c r="B287" s="945"/>
      <c r="C287" s="944"/>
      <c r="D287" s="945"/>
      <c r="E287" s="944"/>
      <c r="F287" s="3152" t="s">
        <v>1668</v>
      </c>
      <c r="G287" s="3016"/>
      <c r="H287" s="3016"/>
      <c r="I287" s="3016"/>
      <c r="J287" s="3016"/>
      <c r="K287" s="3016"/>
      <c r="L287" s="3016"/>
      <c r="M287" s="3016"/>
      <c r="N287" s="3016"/>
      <c r="O287" s="3016"/>
      <c r="P287" s="3016"/>
      <c r="Q287" s="3016"/>
      <c r="R287" s="3016"/>
      <c r="S287" s="3016"/>
      <c r="T287" s="3016"/>
      <c r="U287" s="3016"/>
      <c r="V287" s="3016"/>
      <c r="W287" s="3016"/>
      <c r="X287" s="3016"/>
      <c r="Y287" s="3016"/>
      <c r="Z287" s="3016"/>
      <c r="AA287" s="3016"/>
      <c r="AB287" s="3016"/>
      <c r="AC287" s="3016"/>
      <c r="AD287" s="3153"/>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152"/>
      <c r="G288" s="3016"/>
      <c r="H288" s="3016"/>
      <c r="I288" s="3016"/>
      <c r="J288" s="3016"/>
      <c r="K288" s="3016"/>
      <c r="L288" s="3016"/>
      <c r="M288" s="3016"/>
      <c r="N288" s="3016"/>
      <c r="O288" s="3016"/>
      <c r="P288" s="3016"/>
      <c r="Q288" s="3016"/>
      <c r="R288" s="3016"/>
      <c r="S288" s="3016"/>
      <c r="T288" s="3016"/>
      <c r="U288" s="3016"/>
      <c r="V288" s="3016"/>
      <c r="W288" s="3016"/>
      <c r="X288" s="3016"/>
      <c r="Y288" s="3016"/>
      <c r="Z288" s="3016"/>
      <c r="AA288" s="3016"/>
      <c r="AB288" s="3016"/>
      <c r="AC288" s="3016"/>
      <c r="AD288" s="3153"/>
      <c r="AE288" s="945"/>
      <c r="AF288" s="945"/>
      <c r="AG288" s="945"/>
      <c r="AH288" s="945"/>
      <c r="AI288" s="945"/>
      <c r="AJ288" s="944"/>
      <c r="AK288" s="1027"/>
      <c r="AL288" s="1027"/>
      <c r="AM288" s="1027"/>
      <c r="AP288" s="1080"/>
      <c r="AQ288" s="969"/>
      <c r="AR288" s="1087"/>
    </row>
    <row r="289" spans="1:60">
      <c r="A289" s="1061"/>
      <c r="B289" s="945"/>
      <c r="C289" s="944"/>
      <c r="D289" s="945"/>
      <c r="E289" s="944"/>
      <c r="F289" s="3152" t="s">
        <v>1674</v>
      </c>
      <c r="G289" s="3016"/>
      <c r="H289" s="3016"/>
      <c r="I289" s="3016"/>
      <c r="J289" s="3016"/>
      <c r="K289" s="3016"/>
      <c r="L289" s="3016"/>
      <c r="M289" s="3016"/>
      <c r="N289" s="3016"/>
      <c r="O289" s="3016"/>
      <c r="P289" s="3016"/>
      <c r="Q289" s="3016"/>
      <c r="R289" s="3016"/>
      <c r="S289" s="3016"/>
      <c r="T289" s="3016"/>
      <c r="U289" s="3016"/>
      <c r="V289" s="3016"/>
      <c r="W289" s="3016"/>
      <c r="X289" s="3016"/>
      <c r="Y289" s="3016"/>
      <c r="Z289" s="3016"/>
      <c r="AA289" s="3016"/>
      <c r="AB289" s="3016"/>
      <c r="AC289" s="3016"/>
      <c r="AD289" s="3153"/>
      <c r="AE289" s="945"/>
      <c r="AF289" s="945"/>
      <c r="AG289" s="945"/>
      <c r="AH289" s="945"/>
      <c r="AI289" s="945"/>
      <c r="AJ289" s="944"/>
      <c r="AK289" s="1027"/>
      <c r="AL289" s="1027"/>
      <c r="AM289" s="1027"/>
      <c r="AP289" s="1080"/>
      <c r="AQ289" s="969"/>
      <c r="AR289" s="1087"/>
    </row>
    <row r="290" spans="1:60">
      <c r="A290" s="1061"/>
      <c r="B290" s="945"/>
      <c r="C290" s="944"/>
      <c r="D290" s="945"/>
      <c r="E290" s="944"/>
      <c r="F290" s="3154"/>
      <c r="G290" s="3155"/>
      <c r="H290" s="3155"/>
      <c r="I290" s="3155"/>
      <c r="J290" s="3155"/>
      <c r="K290" s="3155"/>
      <c r="L290" s="3155"/>
      <c r="M290" s="3155"/>
      <c r="N290" s="3155"/>
      <c r="O290" s="3155"/>
      <c r="P290" s="3155"/>
      <c r="Q290" s="3155"/>
      <c r="R290" s="3155"/>
      <c r="S290" s="3155"/>
      <c r="T290" s="3155"/>
      <c r="U290" s="3155"/>
      <c r="V290" s="3155"/>
      <c r="W290" s="3155"/>
      <c r="X290" s="3155"/>
      <c r="Y290" s="3155"/>
      <c r="Z290" s="3155"/>
      <c r="AA290" s="3155"/>
      <c r="AB290" s="3155"/>
      <c r="AC290" s="3155"/>
      <c r="AD290" s="3156"/>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ht="13.15">
      <c r="A292" s="3135" t="s">
        <v>1675</v>
      </c>
      <c r="B292" s="3135"/>
      <c r="C292" s="3010" t="s">
        <v>628</v>
      </c>
      <c r="D292" s="3010"/>
      <c r="E292" s="941"/>
      <c r="F292" s="1083" t="s">
        <v>1671</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1672</v>
      </c>
      <c r="AH292" s="945"/>
      <c r="AI292" s="945"/>
      <c r="AJ292" s="944"/>
      <c r="AK292" s="1027"/>
      <c r="AL292" s="1027"/>
      <c r="AM292" s="1027"/>
      <c r="AN292" s="110"/>
      <c r="AO292" s="51"/>
      <c r="AR292" s="21"/>
    </row>
    <row r="293" spans="1:60" ht="13.15">
      <c r="A293" s="1813"/>
      <c r="B293" s="1813"/>
      <c r="C293" s="1809"/>
      <c r="D293" s="1809"/>
      <c r="E293" s="941"/>
      <c r="F293" s="3152" t="s">
        <v>1676</v>
      </c>
      <c r="G293" s="3016"/>
      <c r="H293" s="3016"/>
      <c r="I293" s="3016"/>
      <c r="J293" s="3016"/>
      <c r="K293" s="3016"/>
      <c r="L293" s="3016"/>
      <c r="M293" s="3016"/>
      <c r="N293" s="3016"/>
      <c r="O293" s="3016"/>
      <c r="P293" s="3016"/>
      <c r="Q293" s="3016"/>
      <c r="R293" s="3016"/>
      <c r="S293" s="3016"/>
      <c r="T293" s="3016"/>
      <c r="U293" s="3016"/>
      <c r="V293" s="3016"/>
      <c r="W293" s="3016"/>
      <c r="X293" s="3016"/>
      <c r="Y293" s="3016"/>
      <c r="Z293" s="3016"/>
      <c r="AA293" s="3016"/>
      <c r="AB293" s="3016"/>
      <c r="AC293" s="3016"/>
      <c r="AD293" s="3153"/>
      <c r="AE293" s="945"/>
      <c r="AF293" s="945"/>
      <c r="AG293" s="1013"/>
      <c r="AH293" s="945"/>
      <c r="AI293" s="945"/>
      <c r="AJ293" s="944"/>
      <c r="AK293" s="1027"/>
      <c r="AL293" s="1027"/>
      <c r="AM293" s="1027"/>
      <c r="AN293" s="110"/>
      <c r="AO293" s="51"/>
      <c r="AP293" s="951" t="s">
        <v>1385</v>
      </c>
      <c r="AR293" s="21"/>
    </row>
    <row r="294" spans="1:60" s="21" customFormat="1">
      <c r="F294" s="3152"/>
      <c r="G294" s="3016"/>
      <c r="H294" s="3016"/>
      <c r="I294" s="3016"/>
      <c r="J294" s="3016"/>
      <c r="K294" s="3016"/>
      <c r="L294" s="3016"/>
      <c r="M294" s="3016"/>
      <c r="N294" s="3016"/>
      <c r="O294" s="3016"/>
      <c r="P294" s="3016"/>
      <c r="Q294" s="3016"/>
      <c r="R294" s="3016"/>
      <c r="S294" s="3016"/>
      <c r="T294" s="3016"/>
      <c r="U294" s="3016"/>
      <c r="V294" s="3016"/>
      <c r="W294" s="3016"/>
      <c r="X294" s="3016"/>
      <c r="Y294" s="3016"/>
      <c r="Z294" s="3016"/>
      <c r="AA294" s="3016"/>
      <c r="AB294" s="3016"/>
      <c r="AC294" s="3016"/>
      <c r="AD294" s="3153"/>
      <c r="AE294" s="945"/>
      <c r="AF294" s="945"/>
      <c r="AH294" s="945"/>
      <c r="AI294" s="945"/>
      <c r="AJ294" s="1090"/>
      <c r="AK294" s="1061"/>
      <c r="AL294" s="1061"/>
      <c r="AM294" s="1061"/>
      <c r="AN294" s="1091"/>
      <c r="AP294" s="1092" t="s">
        <v>2243</v>
      </c>
      <c r="BD294" s="1093"/>
      <c r="BE294" s="1093"/>
      <c r="BF294" s="1093"/>
      <c r="BG294" s="1093"/>
      <c r="BH294" s="1093"/>
    </row>
    <row r="295" spans="1:60" ht="13.15">
      <c r="A295" s="1061"/>
      <c r="B295" s="945"/>
      <c r="C295" s="1809"/>
      <c r="D295" s="1809"/>
      <c r="E295" s="941"/>
      <c r="F295" s="1095" t="s">
        <v>1677</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40"/>
      <c r="AE295" s="945"/>
      <c r="AF295" s="945"/>
      <c r="AG295" s="987"/>
      <c r="AH295" s="945"/>
      <c r="AI295" s="945"/>
      <c r="AJ295" s="944"/>
      <c r="AK295" s="1027"/>
      <c r="AL295" s="1027"/>
      <c r="AM295" s="1027"/>
      <c r="AN295" s="110"/>
      <c r="AO295" s="51"/>
      <c r="AP295" s="1092" t="s">
        <v>2245</v>
      </c>
      <c r="AR295" s="21"/>
    </row>
    <row r="296" spans="1:60" ht="13.15">
      <c r="A296" s="1061"/>
      <c r="B296" s="945"/>
      <c r="C296" s="1809"/>
      <c r="D296" s="1809"/>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40"/>
      <c r="AE296" s="945"/>
      <c r="AF296" s="945"/>
      <c r="AG296" s="987"/>
      <c r="AH296" s="945"/>
      <c r="AI296" s="945"/>
      <c r="AJ296" s="1026"/>
      <c r="AK296" s="1027"/>
      <c r="AL296" s="1027"/>
      <c r="AM296" s="1027"/>
      <c r="AN296" s="110"/>
      <c r="AO296" s="51"/>
      <c r="AP296" s="1092" t="s">
        <v>2448</v>
      </c>
      <c r="AR296" s="21"/>
    </row>
    <row r="297" spans="1:60" ht="12.75" customHeight="1">
      <c r="A297" s="1061"/>
      <c r="B297" s="945"/>
      <c r="C297" s="1809"/>
      <c r="D297" s="1809"/>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9"/>
      <c r="D298" s="1809"/>
      <c r="E298" s="941"/>
      <c r="F298" s="3142" t="s">
        <v>1385</v>
      </c>
      <c r="G298" s="3143"/>
      <c r="H298" s="3143"/>
      <c r="I298" s="3143"/>
      <c r="J298" s="3143"/>
      <c r="K298" s="3143"/>
      <c r="L298" s="3143"/>
      <c r="M298" s="3143"/>
      <c r="N298" s="3143"/>
      <c r="O298" s="3143"/>
      <c r="P298" s="3143"/>
      <c r="Q298" s="3143"/>
      <c r="R298" s="3143"/>
      <c r="S298" s="3143"/>
      <c r="T298" s="3143"/>
      <c r="U298" s="3143"/>
      <c r="V298" s="3143"/>
      <c r="W298" s="3143"/>
      <c r="X298" s="3143"/>
      <c r="Y298" s="3143"/>
      <c r="Z298" s="3143"/>
      <c r="AA298" s="3143"/>
      <c r="AB298" s="3143"/>
      <c r="AC298" s="3143"/>
      <c r="AD298" s="3144"/>
      <c r="AE298" s="1079"/>
      <c r="AF298" s="1079"/>
      <c r="AG298" s="1079"/>
      <c r="AH298" s="1079"/>
      <c r="AI298" s="1079"/>
      <c r="AJ298" s="1079"/>
      <c r="AK298" s="1079"/>
      <c r="AL298" s="1027"/>
      <c r="AM298" s="1027"/>
      <c r="AN298" s="110"/>
      <c r="AO298" s="51"/>
      <c r="AP298" s="126"/>
      <c r="AR298" s="21"/>
    </row>
    <row r="299" spans="1:60" ht="13.15">
      <c r="A299" s="1061"/>
      <c r="B299" s="945"/>
      <c r="C299" s="1809"/>
      <c r="D299" s="1809"/>
      <c r="E299" s="941"/>
      <c r="F299" s="3142"/>
      <c r="G299" s="3143"/>
      <c r="H299" s="3143"/>
      <c r="I299" s="3143"/>
      <c r="J299" s="3143"/>
      <c r="K299" s="3143"/>
      <c r="L299" s="3143"/>
      <c r="M299" s="3143"/>
      <c r="N299" s="3143"/>
      <c r="O299" s="3143"/>
      <c r="P299" s="3143"/>
      <c r="Q299" s="3143"/>
      <c r="R299" s="3143"/>
      <c r="S299" s="3143"/>
      <c r="T299" s="3143"/>
      <c r="U299" s="3143"/>
      <c r="V299" s="3143"/>
      <c r="W299" s="3143"/>
      <c r="X299" s="3143"/>
      <c r="Y299" s="3143"/>
      <c r="Z299" s="3143"/>
      <c r="AA299" s="3143"/>
      <c r="AB299" s="3143"/>
      <c r="AC299" s="3143"/>
      <c r="AD299" s="3144"/>
      <c r="AE299" s="945"/>
      <c r="AF299" s="945"/>
      <c r="AG299" s="987"/>
      <c r="AH299" s="945"/>
      <c r="AI299" s="945"/>
      <c r="AJ299" s="1027"/>
      <c r="AK299" s="1027"/>
      <c r="AL299" s="1027"/>
      <c r="AM299" s="1027"/>
      <c r="AN299" s="110"/>
      <c r="AO299" s="51"/>
      <c r="AP299" s="126"/>
      <c r="AR299" s="21"/>
    </row>
    <row r="300" spans="1:60" ht="13.15">
      <c r="A300" s="1061"/>
      <c r="B300" s="945"/>
      <c r="C300" s="1809"/>
      <c r="D300" s="1809"/>
      <c r="E300" s="941"/>
      <c r="F300" s="3142"/>
      <c r="G300" s="3143"/>
      <c r="H300" s="3143"/>
      <c r="I300" s="3143"/>
      <c r="J300" s="3143"/>
      <c r="K300" s="3143"/>
      <c r="L300" s="3143"/>
      <c r="M300" s="3143"/>
      <c r="N300" s="3143"/>
      <c r="O300" s="3143"/>
      <c r="P300" s="3143"/>
      <c r="Q300" s="3143"/>
      <c r="R300" s="3143"/>
      <c r="S300" s="3143"/>
      <c r="T300" s="3143"/>
      <c r="U300" s="3143"/>
      <c r="V300" s="3143"/>
      <c r="W300" s="3143"/>
      <c r="X300" s="3143"/>
      <c r="Y300" s="3143"/>
      <c r="Z300" s="3143"/>
      <c r="AA300" s="3143"/>
      <c r="AB300" s="3143"/>
      <c r="AC300" s="3143"/>
      <c r="AD300" s="3144"/>
      <c r="AE300" s="945"/>
      <c r="AF300" s="945"/>
      <c r="AG300" s="987"/>
      <c r="AH300" s="945"/>
      <c r="AI300" s="945"/>
      <c r="AJ300" s="1027"/>
      <c r="AK300" s="1027"/>
      <c r="AL300" s="1027"/>
      <c r="AM300" s="1027"/>
      <c r="AN300" s="110"/>
      <c r="AO300" s="51"/>
      <c r="AP300" s="126"/>
      <c r="AR300" s="21"/>
    </row>
    <row r="301" spans="1:60" ht="13.15">
      <c r="A301" s="1061"/>
      <c r="B301" s="945"/>
      <c r="C301" s="1809"/>
      <c r="D301" s="1809"/>
      <c r="E301" s="941"/>
      <c r="F301" s="3142"/>
      <c r="G301" s="3143"/>
      <c r="H301" s="3143"/>
      <c r="I301" s="3143"/>
      <c r="J301" s="3143"/>
      <c r="K301" s="3143"/>
      <c r="L301" s="3143"/>
      <c r="M301" s="3143"/>
      <c r="N301" s="3143"/>
      <c r="O301" s="3143"/>
      <c r="P301" s="3143"/>
      <c r="Q301" s="3143"/>
      <c r="R301" s="3143"/>
      <c r="S301" s="3143"/>
      <c r="T301" s="3143"/>
      <c r="U301" s="3143"/>
      <c r="V301" s="3143"/>
      <c r="W301" s="3143"/>
      <c r="X301" s="3143"/>
      <c r="Y301" s="3143"/>
      <c r="Z301" s="3143"/>
      <c r="AA301" s="3143"/>
      <c r="AB301" s="3143"/>
      <c r="AC301" s="3143"/>
      <c r="AD301" s="3144"/>
      <c r="AE301" s="945"/>
      <c r="AF301" s="945"/>
      <c r="AG301" s="987"/>
      <c r="AH301" s="945"/>
      <c r="AI301" s="945"/>
      <c r="AJ301" s="1027"/>
      <c r="AK301" s="1027"/>
      <c r="AL301" s="1027"/>
      <c r="AM301" s="1027"/>
      <c r="AN301" s="110"/>
      <c r="AO301" s="51"/>
      <c r="AP301" s="126"/>
      <c r="AR301" s="21"/>
    </row>
    <row r="302" spans="1:60" ht="13.15">
      <c r="A302" s="1061"/>
      <c r="B302" s="945"/>
      <c r="C302" s="1809"/>
      <c r="D302" s="1809"/>
      <c r="E302" s="941"/>
      <c r="F302" s="3145"/>
      <c r="G302" s="3146"/>
      <c r="H302" s="3146"/>
      <c r="I302" s="3146"/>
      <c r="J302" s="3146"/>
      <c r="K302" s="3146"/>
      <c r="L302" s="3146"/>
      <c r="M302" s="3146"/>
      <c r="N302" s="3146"/>
      <c r="O302" s="3146"/>
      <c r="P302" s="3146"/>
      <c r="Q302" s="3146"/>
      <c r="R302" s="3146"/>
      <c r="S302" s="3146"/>
      <c r="T302" s="3146"/>
      <c r="U302" s="3146"/>
      <c r="V302" s="3146"/>
      <c r="W302" s="3146"/>
      <c r="X302" s="3146"/>
      <c r="Y302" s="3146"/>
      <c r="Z302" s="3146"/>
      <c r="AA302" s="3146"/>
      <c r="AB302" s="3146"/>
      <c r="AC302" s="3146"/>
      <c r="AD302" s="3147"/>
      <c r="AE302" s="945"/>
      <c r="AF302" s="945"/>
      <c r="AG302" s="987"/>
      <c r="AH302" s="945"/>
      <c r="AI302" s="945"/>
      <c r="AJ302" s="1026"/>
      <c r="AK302" s="1027"/>
      <c r="AL302" s="1027"/>
      <c r="AM302" s="1027"/>
      <c r="AN302" s="110"/>
      <c r="AO302" s="51"/>
      <c r="AP302" s="126"/>
      <c r="AR302" s="21"/>
    </row>
    <row r="303" spans="1:60" s="56" customFormat="1" ht="13.15">
      <c r="A303" s="1061"/>
      <c r="B303" s="945"/>
      <c r="C303" s="1809"/>
      <c r="D303" s="1809"/>
      <c r="E303" s="941"/>
      <c r="F303" s="1696"/>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7"/>
      <c r="AP303" s="1698"/>
      <c r="AR303" s="1699"/>
      <c r="BD303" s="55"/>
      <c r="BE303" s="55"/>
      <c r="BF303" s="55"/>
      <c r="BG303" s="55"/>
      <c r="BH303" s="55"/>
    </row>
    <row r="304" spans="1:60" ht="13.15">
      <c r="A304" s="1061"/>
      <c r="B304" s="945"/>
      <c r="C304" s="1809"/>
      <c r="D304" s="1809"/>
      <c r="E304" s="941"/>
      <c r="F304" s="1097" t="s">
        <v>2244</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ht="13.15">
      <c r="A305" s="1061"/>
      <c r="B305" s="945"/>
      <c r="C305" s="1809"/>
      <c r="D305" s="1809"/>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1385</v>
      </c>
      <c r="AR305" s="21"/>
    </row>
    <row r="306" spans="1:60" ht="12.75" customHeight="1">
      <c r="A306" s="1061"/>
      <c r="B306" s="945"/>
      <c r="C306" s="1809"/>
      <c r="D306" s="1809"/>
      <c r="E306" s="941"/>
      <c r="F306" s="1099"/>
      <c r="G306" s="970" t="s">
        <v>727</v>
      </c>
      <c r="H306" s="970"/>
      <c r="I306" s="3148" t="s">
        <v>1385</v>
      </c>
      <c r="J306" s="3148"/>
      <c r="K306" s="3148"/>
      <c r="L306" s="3148"/>
      <c r="M306" s="3148"/>
      <c r="N306" s="3148"/>
      <c r="O306" s="3148"/>
      <c r="P306" s="3148"/>
      <c r="Q306" s="3148"/>
      <c r="R306" s="3148"/>
      <c r="S306" s="3148"/>
      <c r="T306" s="3148"/>
      <c r="U306" s="3148"/>
      <c r="V306" s="3148"/>
      <c r="W306" s="3148"/>
      <c r="X306" s="3148"/>
      <c r="Y306" s="3148"/>
      <c r="Z306" s="3148"/>
      <c r="AA306" s="3148"/>
      <c r="AB306" s="3148"/>
      <c r="AC306" s="3148"/>
      <c r="AD306" s="3149"/>
      <c r="AE306" s="945"/>
      <c r="AF306" s="945"/>
      <c r="AG306" s="987"/>
      <c r="AH306" s="945"/>
      <c r="AI306" s="945"/>
      <c r="AJ306" s="944"/>
      <c r="AK306" s="1027"/>
      <c r="AL306" s="1027"/>
      <c r="AM306" s="1027"/>
      <c r="AN306" s="110"/>
      <c r="AO306" s="51"/>
      <c r="AP306" s="951" t="s">
        <v>2002</v>
      </c>
      <c r="AR306" s="21"/>
    </row>
    <row r="307" spans="1:60" ht="13.15">
      <c r="A307" s="1061"/>
      <c r="B307" s="945"/>
      <c r="C307" s="1809"/>
      <c r="D307" s="1809"/>
      <c r="E307" s="941"/>
      <c r="F307" s="1099"/>
      <c r="G307" s="970"/>
      <c r="H307" s="970"/>
      <c r="I307" s="3148"/>
      <c r="J307" s="3148"/>
      <c r="K307" s="3148"/>
      <c r="L307" s="3148"/>
      <c r="M307" s="3148"/>
      <c r="N307" s="3148"/>
      <c r="O307" s="3148"/>
      <c r="P307" s="3148"/>
      <c r="Q307" s="3148"/>
      <c r="R307" s="3148"/>
      <c r="S307" s="3148"/>
      <c r="T307" s="3148"/>
      <c r="U307" s="3148"/>
      <c r="V307" s="3148"/>
      <c r="W307" s="3148"/>
      <c r="X307" s="3148"/>
      <c r="Y307" s="3148"/>
      <c r="Z307" s="3148"/>
      <c r="AA307" s="3148"/>
      <c r="AB307" s="3148"/>
      <c r="AC307" s="3148"/>
      <c r="AD307" s="3149"/>
      <c r="AE307" s="945"/>
      <c r="AF307" s="945"/>
      <c r="AG307" s="987"/>
      <c r="AH307" s="945"/>
      <c r="AI307" s="945"/>
      <c r="AJ307" s="944"/>
      <c r="AK307" s="1027"/>
      <c r="AL307" s="1027"/>
      <c r="AM307" s="1027"/>
      <c r="AN307" s="110"/>
      <c r="AO307" s="51"/>
      <c r="AP307" s="951" t="s">
        <v>2246</v>
      </c>
      <c r="AR307" s="21"/>
    </row>
    <row r="308" spans="1:60" ht="13.15">
      <c r="A308" s="1061"/>
      <c r="B308" s="945"/>
      <c r="C308" s="1094"/>
      <c r="D308" s="1094"/>
      <c r="E308" s="941"/>
      <c r="F308" s="1099"/>
      <c r="G308" s="970"/>
      <c r="H308" s="970"/>
      <c r="I308" s="3148"/>
      <c r="J308" s="3148"/>
      <c r="K308" s="3148"/>
      <c r="L308" s="3148"/>
      <c r="M308" s="3148"/>
      <c r="N308" s="3148"/>
      <c r="O308" s="3148"/>
      <c r="P308" s="3148"/>
      <c r="Q308" s="3148"/>
      <c r="R308" s="3148"/>
      <c r="S308" s="3148"/>
      <c r="T308" s="3148"/>
      <c r="U308" s="3148"/>
      <c r="V308" s="3148"/>
      <c r="W308" s="3148"/>
      <c r="X308" s="3148"/>
      <c r="Y308" s="3148"/>
      <c r="Z308" s="3148"/>
      <c r="AA308" s="3148"/>
      <c r="AB308" s="3148"/>
      <c r="AC308" s="3148"/>
      <c r="AD308" s="3149"/>
      <c r="AE308" s="945"/>
      <c r="AF308" s="945"/>
      <c r="AG308" s="987"/>
      <c r="AH308" s="945"/>
      <c r="AI308" s="945"/>
      <c r="AJ308" s="944"/>
      <c r="AK308" s="1027"/>
      <c r="AL308" s="1027"/>
      <c r="AM308" s="1027"/>
      <c r="AN308" s="110"/>
      <c r="AO308" s="51"/>
      <c r="AP308" s="951" t="s">
        <v>2248</v>
      </c>
      <c r="AR308" s="21"/>
    </row>
    <row r="309" spans="1:60" ht="13.15">
      <c r="A309" s="1061"/>
      <c r="B309" s="945"/>
      <c r="C309" s="1094"/>
      <c r="D309" s="1094"/>
      <c r="E309" s="941"/>
      <c r="F309" s="1097"/>
      <c r="G309" s="945"/>
      <c r="H309" s="945"/>
      <c r="I309" s="3150"/>
      <c r="J309" s="3150"/>
      <c r="K309" s="3150"/>
      <c r="L309" s="3150"/>
      <c r="M309" s="3150"/>
      <c r="N309" s="3150"/>
      <c r="O309" s="3150"/>
      <c r="P309" s="3150"/>
      <c r="Q309" s="3150"/>
      <c r="R309" s="3150"/>
      <c r="S309" s="3150"/>
      <c r="T309" s="3150"/>
      <c r="U309" s="3150"/>
      <c r="V309" s="3150"/>
      <c r="W309" s="3150"/>
      <c r="X309" s="3150"/>
      <c r="Y309" s="3150"/>
      <c r="Z309" s="3150"/>
      <c r="AA309" s="3150"/>
      <c r="AB309" s="3150"/>
      <c r="AC309" s="3150"/>
      <c r="AD309" s="3151"/>
      <c r="AE309" s="945"/>
      <c r="AF309" s="945"/>
      <c r="AG309" s="987"/>
      <c r="AH309" s="945"/>
      <c r="AI309" s="945"/>
      <c r="AJ309" s="944"/>
      <c r="AK309" s="1027"/>
      <c r="AL309" s="1027"/>
      <c r="AM309" s="1027"/>
      <c r="AN309" s="110"/>
      <c r="AO309" s="51"/>
      <c r="AP309" s="951" t="s">
        <v>2247</v>
      </c>
      <c r="AR309" s="21"/>
    </row>
    <row r="310" spans="1:60" ht="13.15">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ht="13.15">
      <c r="A311" s="1061"/>
      <c r="B311" s="945"/>
      <c r="C311" s="1094"/>
      <c r="D311" s="1094"/>
      <c r="E311" s="941"/>
      <c r="F311" s="1097"/>
      <c r="G311" s="945" t="s">
        <v>544</v>
      </c>
      <c r="H311" s="945"/>
      <c r="I311" s="3148" t="s">
        <v>1385</v>
      </c>
      <c r="J311" s="3148"/>
      <c r="K311" s="3148"/>
      <c r="L311" s="3148"/>
      <c r="M311" s="3148"/>
      <c r="N311" s="3148"/>
      <c r="O311" s="3148"/>
      <c r="P311" s="3148"/>
      <c r="Q311" s="3148"/>
      <c r="R311" s="3148"/>
      <c r="S311" s="3148"/>
      <c r="T311" s="3148"/>
      <c r="U311" s="3148"/>
      <c r="V311" s="3148"/>
      <c r="W311" s="3148"/>
      <c r="X311" s="3148"/>
      <c r="Y311" s="3148"/>
      <c r="Z311" s="3148"/>
      <c r="AA311" s="3148"/>
      <c r="AB311" s="3148"/>
      <c r="AC311" s="3148"/>
      <c r="AD311" s="3149"/>
      <c r="AE311" s="945"/>
      <c r="AF311" s="945"/>
      <c r="AG311" s="987"/>
      <c r="AH311" s="945"/>
      <c r="AI311" s="945"/>
      <c r="AJ311" s="944"/>
      <c r="AK311" s="1027"/>
      <c r="AL311" s="1027"/>
      <c r="AM311" s="1027"/>
      <c r="AN311" s="110"/>
      <c r="AO311" s="51"/>
      <c r="AR311" s="21"/>
    </row>
    <row r="312" spans="1:60" ht="13.15">
      <c r="A312" s="1061"/>
      <c r="B312" s="945"/>
      <c r="C312" s="1094"/>
      <c r="D312" s="1094"/>
      <c r="E312" s="941"/>
      <c r="F312" s="1097"/>
      <c r="G312" s="945"/>
      <c r="H312" s="945"/>
      <c r="I312" s="3148"/>
      <c r="J312" s="3148"/>
      <c r="K312" s="3148"/>
      <c r="L312" s="3148"/>
      <c r="M312" s="3148"/>
      <c r="N312" s="3148"/>
      <c r="O312" s="3148"/>
      <c r="P312" s="3148"/>
      <c r="Q312" s="3148"/>
      <c r="R312" s="3148"/>
      <c r="S312" s="3148"/>
      <c r="T312" s="3148"/>
      <c r="U312" s="3148"/>
      <c r="V312" s="3148"/>
      <c r="W312" s="3148"/>
      <c r="X312" s="3148"/>
      <c r="Y312" s="3148"/>
      <c r="Z312" s="3148"/>
      <c r="AA312" s="3148"/>
      <c r="AB312" s="3148"/>
      <c r="AC312" s="3148"/>
      <c r="AD312" s="3149"/>
      <c r="AE312" s="945"/>
      <c r="AF312" s="945"/>
      <c r="AG312" s="987"/>
      <c r="AH312" s="945"/>
      <c r="AI312" s="945"/>
      <c r="AJ312" s="944"/>
      <c r="AK312" s="1027"/>
      <c r="AL312" s="1027"/>
      <c r="AM312" s="1027"/>
      <c r="AN312" s="110"/>
      <c r="AO312" s="51"/>
      <c r="AP312" s="951" t="s">
        <v>1385</v>
      </c>
      <c r="AR312" s="21"/>
    </row>
    <row r="313" spans="1:60" ht="13.15">
      <c r="A313" s="1061"/>
      <c r="B313" s="945"/>
      <c r="C313" s="1094"/>
      <c r="D313" s="1094"/>
      <c r="E313" s="941"/>
      <c r="F313" s="1100"/>
      <c r="G313" s="1101"/>
      <c r="H313" s="1101"/>
      <c r="I313" s="3150"/>
      <c r="J313" s="3150"/>
      <c r="K313" s="3150"/>
      <c r="L313" s="3150"/>
      <c r="M313" s="3150"/>
      <c r="N313" s="3150"/>
      <c r="O313" s="3150"/>
      <c r="P313" s="3150"/>
      <c r="Q313" s="3150"/>
      <c r="R313" s="3150"/>
      <c r="S313" s="3150"/>
      <c r="T313" s="3150"/>
      <c r="U313" s="3150"/>
      <c r="V313" s="3150"/>
      <c r="W313" s="3150"/>
      <c r="X313" s="3150"/>
      <c r="Y313" s="3150"/>
      <c r="Z313" s="3150"/>
      <c r="AA313" s="3150"/>
      <c r="AB313" s="3150"/>
      <c r="AC313" s="3150"/>
      <c r="AD313" s="3151"/>
      <c r="AE313" s="945"/>
      <c r="AF313" s="945"/>
      <c r="AG313" s="987"/>
      <c r="AH313" s="945"/>
      <c r="AI313" s="945"/>
      <c r="AJ313" s="944"/>
      <c r="AK313" s="1027"/>
      <c r="AL313" s="1027"/>
      <c r="AM313" s="1027"/>
      <c r="AN313" s="110"/>
      <c r="AO313" s="51"/>
      <c r="AP313" s="951" t="s">
        <v>1678</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2003</v>
      </c>
    </row>
    <row r="315" spans="1:60" ht="12.75" customHeight="1">
      <c r="A315" s="3135" t="s">
        <v>1679</v>
      </c>
      <c r="B315" s="3135"/>
      <c r="C315" s="3010" t="s">
        <v>580</v>
      </c>
      <c r="D315" s="3010"/>
      <c r="E315" s="941"/>
      <c r="F315" s="3136" t="s">
        <v>1680</v>
      </c>
      <c r="G315" s="3137"/>
      <c r="H315" s="3137"/>
      <c r="I315" s="3137"/>
      <c r="J315" s="3137"/>
      <c r="K315" s="3137"/>
      <c r="L315" s="3137"/>
      <c r="M315" s="3137"/>
      <c r="N315" s="3137"/>
      <c r="O315" s="3137"/>
      <c r="P315" s="3137"/>
      <c r="Q315" s="3137"/>
      <c r="R315" s="3137"/>
      <c r="S315" s="3137"/>
      <c r="T315" s="3137"/>
      <c r="U315" s="3137"/>
      <c r="V315" s="3137"/>
      <c r="W315" s="3137"/>
      <c r="X315" s="3137"/>
      <c r="Y315" s="3137"/>
      <c r="Z315" s="3137"/>
      <c r="AA315" s="3137"/>
      <c r="AB315" s="3137"/>
      <c r="AC315" s="3137"/>
      <c r="AD315" s="3138"/>
      <c r="AE315" s="945"/>
      <c r="AF315" s="945"/>
      <c r="AG315" s="987" t="s">
        <v>1672</v>
      </c>
      <c r="AH315" s="945"/>
      <c r="AI315" s="945"/>
      <c r="AJ315" s="944"/>
      <c r="AK315" s="1027"/>
      <c r="AL315" s="1027"/>
      <c r="AM315" s="1027"/>
      <c r="AN315" s="110"/>
      <c r="AO315" s="51"/>
    </row>
    <row r="316" spans="1:60" ht="15" customHeight="1">
      <c r="A316" s="1061"/>
      <c r="B316" s="945"/>
      <c r="C316" s="945"/>
      <c r="D316" s="945"/>
      <c r="E316" s="945"/>
      <c r="F316" s="3139"/>
      <c r="G316" s="3140"/>
      <c r="H316" s="3140"/>
      <c r="I316" s="3140"/>
      <c r="J316" s="3140"/>
      <c r="K316" s="3140"/>
      <c r="L316" s="3140"/>
      <c r="M316" s="3140"/>
      <c r="N316" s="3140"/>
      <c r="O316" s="3140"/>
      <c r="P316" s="3140"/>
      <c r="Q316" s="3140"/>
      <c r="R316" s="3140"/>
      <c r="S316" s="3140"/>
      <c r="T316" s="3140"/>
      <c r="U316" s="3140"/>
      <c r="V316" s="3140"/>
      <c r="W316" s="3140"/>
      <c r="X316" s="3140"/>
      <c r="Y316" s="3140"/>
      <c r="Z316" s="3140"/>
      <c r="AA316" s="3140"/>
      <c r="AB316" s="3140"/>
      <c r="AC316" s="3140"/>
      <c r="AD316" s="3141"/>
      <c r="AE316" s="945"/>
      <c r="AF316" s="945"/>
      <c r="AG316" s="945"/>
      <c r="AH316" s="945"/>
      <c r="AI316" s="945"/>
      <c r="AJ316" s="944"/>
      <c r="AK316" s="1027"/>
      <c r="AL316" s="1027"/>
      <c r="AM316" s="1027"/>
      <c r="AN316" s="110"/>
      <c r="AO316" s="51"/>
    </row>
    <row r="317" spans="1:60" ht="15" customHeight="1">
      <c r="A317" s="1061"/>
      <c r="B317" s="945"/>
      <c r="C317" s="945"/>
      <c r="D317" s="945"/>
      <c r="E317" s="945"/>
      <c r="F317" s="3139"/>
      <c r="G317" s="3140"/>
      <c r="H317" s="3140"/>
      <c r="I317" s="3140"/>
      <c r="J317" s="3140"/>
      <c r="K317" s="3140"/>
      <c r="L317" s="3140"/>
      <c r="M317" s="3140"/>
      <c r="N317" s="3140"/>
      <c r="O317" s="3140"/>
      <c r="P317" s="3140"/>
      <c r="Q317" s="3140"/>
      <c r="R317" s="3140"/>
      <c r="S317" s="3140"/>
      <c r="T317" s="3140"/>
      <c r="U317" s="3140"/>
      <c r="V317" s="3140"/>
      <c r="W317" s="3140"/>
      <c r="X317" s="3140"/>
      <c r="Y317" s="3140"/>
      <c r="Z317" s="3140"/>
      <c r="AA317" s="3140"/>
      <c r="AB317" s="3140"/>
      <c r="AC317" s="3140"/>
      <c r="AD317" s="3141"/>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1681</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ht="13.15">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1682</v>
      </c>
      <c r="AK320" s="3014">
        <f>AP279</f>
        <v>9</v>
      </c>
      <c r="AL320" s="3036"/>
      <c r="AM320" s="3015"/>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1683</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90" t="s">
        <v>1596</v>
      </c>
      <c r="AF323" s="3090"/>
      <c r="AG323" s="3090"/>
      <c r="AH323" s="3090"/>
      <c r="AI323" s="3090"/>
      <c r="AJ323" s="3090"/>
      <c r="AK323" s="3090"/>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016" t="s">
        <v>2206</v>
      </c>
      <c r="C325" s="3016"/>
      <c r="D325" s="3016"/>
      <c r="E325" s="3016"/>
      <c r="F325" s="3016"/>
      <c r="G325" s="3016"/>
      <c r="H325" s="3016"/>
      <c r="I325" s="3016"/>
      <c r="J325" s="3016"/>
      <c r="K325" s="3016"/>
      <c r="L325" s="3016"/>
      <c r="M325" s="3016"/>
      <c r="N325" s="3016"/>
      <c r="O325" s="3016"/>
      <c r="P325" s="3016"/>
      <c r="Q325" s="3016"/>
      <c r="R325" s="3016"/>
      <c r="S325" s="3016"/>
      <c r="T325" s="3016"/>
      <c r="U325" s="3016"/>
      <c r="V325" s="3016"/>
      <c r="W325" s="3016"/>
      <c r="X325" s="3016"/>
      <c r="Y325" s="3016"/>
      <c r="Z325" s="3016"/>
      <c r="AA325" s="3016"/>
      <c r="AB325" s="3016"/>
      <c r="AC325" s="3016"/>
      <c r="AD325" s="3016"/>
      <c r="AE325" s="3016"/>
      <c r="AF325" s="3016"/>
      <c r="AG325" s="3016"/>
      <c r="AH325" s="3016"/>
      <c r="AI325" s="3016"/>
      <c r="AJ325" s="3016"/>
      <c r="AK325" s="1079"/>
      <c r="AL325" s="968"/>
      <c r="AM325" s="1028"/>
      <c r="AN325" s="1001"/>
    </row>
    <row r="326" spans="1:42" s="944" customFormat="1" ht="12.75" customHeight="1">
      <c r="A326" s="1028"/>
      <c r="B326" s="3016"/>
      <c r="C326" s="3016"/>
      <c r="D326" s="3016"/>
      <c r="E326" s="3016"/>
      <c r="F326" s="3016"/>
      <c r="G326" s="3016"/>
      <c r="H326" s="3016"/>
      <c r="I326" s="3016"/>
      <c r="J326" s="3016"/>
      <c r="K326" s="3016"/>
      <c r="L326" s="3016"/>
      <c r="M326" s="3016"/>
      <c r="N326" s="3016"/>
      <c r="O326" s="3016"/>
      <c r="P326" s="3016"/>
      <c r="Q326" s="3016"/>
      <c r="R326" s="3016"/>
      <c r="S326" s="3016"/>
      <c r="T326" s="3016"/>
      <c r="U326" s="3016"/>
      <c r="V326" s="3016"/>
      <c r="W326" s="3016"/>
      <c r="X326" s="3016"/>
      <c r="Y326" s="3016"/>
      <c r="Z326" s="3016"/>
      <c r="AA326" s="3016"/>
      <c r="AB326" s="3016"/>
      <c r="AC326" s="3016"/>
      <c r="AD326" s="3016"/>
      <c r="AE326" s="3016"/>
      <c r="AF326" s="3016"/>
      <c r="AG326" s="3016"/>
      <c r="AH326" s="3016"/>
      <c r="AI326" s="3016"/>
      <c r="AJ326" s="3016"/>
      <c r="AK326" s="1079"/>
      <c r="AL326" s="968"/>
      <c r="AM326" s="1028"/>
      <c r="AN326" s="1001"/>
    </row>
    <row r="327" spans="1:42" s="944" customFormat="1" ht="12.75" customHeight="1">
      <c r="A327" s="1028"/>
      <c r="B327" s="3016"/>
      <c r="C327" s="3016"/>
      <c r="D327" s="3016"/>
      <c r="E327" s="3016"/>
      <c r="F327" s="3016"/>
      <c r="G327" s="3016"/>
      <c r="H327" s="3016"/>
      <c r="I327" s="3016"/>
      <c r="J327" s="3016"/>
      <c r="K327" s="3016"/>
      <c r="L327" s="3016"/>
      <c r="M327" s="3016"/>
      <c r="N327" s="3016"/>
      <c r="O327" s="3016"/>
      <c r="P327" s="3016"/>
      <c r="Q327" s="3016"/>
      <c r="R327" s="3016"/>
      <c r="S327" s="3016"/>
      <c r="T327" s="3016"/>
      <c r="U327" s="3016"/>
      <c r="V327" s="3016"/>
      <c r="W327" s="3016"/>
      <c r="X327" s="3016"/>
      <c r="Y327" s="3016"/>
      <c r="Z327" s="3016"/>
      <c r="AA327" s="3016"/>
      <c r="AB327" s="3016"/>
      <c r="AC327" s="3016"/>
      <c r="AD327" s="3016"/>
      <c r="AE327" s="3016"/>
      <c r="AF327" s="3016"/>
      <c r="AG327" s="3016"/>
      <c r="AH327" s="3016"/>
      <c r="AI327" s="3016"/>
      <c r="AJ327" s="3016"/>
      <c r="AK327" s="1079"/>
      <c r="AL327" s="968"/>
      <c r="AM327" s="1028"/>
      <c r="AN327" s="1001"/>
    </row>
    <row r="328" spans="1:42" s="944" customFormat="1" ht="12.75" customHeight="1">
      <c r="A328" s="1028"/>
      <c r="B328" s="3016"/>
      <c r="C328" s="3016"/>
      <c r="D328" s="3016"/>
      <c r="E328" s="3016"/>
      <c r="F328" s="3016"/>
      <c r="G328" s="3016"/>
      <c r="H328" s="3016"/>
      <c r="I328" s="3016"/>
      <c r="J328" s="3016"/>
      <c r="K328" s="3016"/>
      <c r="L328" s="3016"/>
      <c r="M328" s="3016"/>
      <c r="N328" s="3016"/>
      <c r="O328" s="3016"/>
      <c r="P328" s="3016"/>
      <c r="Q328" s="3016"/>
      <c r="R328" s="3016"/>
      <c r="S328" s="3016"/>
      <c r="T328" s="3016"/>
      <c r="U328" s="3016"/>
      <c r="V328" s="3016"/>
      <c r="W328" s="3016"/>
      <c r="X328" s="3016"/>
      <c r="Y328" s="3016"/>
      <c r="Z328" s="3016"/>
      <c r="AA328" s="3016"/>
      <c r="AB328" s="3016"/>
      <c r="AC328" s="3016"/>
      <c r="AD328" s="3016"/>
      <c r="AE328" s="3016"/>
      <c r="AF328" s="3016"/>
      <c r="AG328" s="3016"/>
      <c r="AH328" s="3016"/>
      <c r="AI328" s="3016"/>
      <c r="AJ328" s="3016"/>
      <c r="AK328" s="1079"/>
      <c r="AL328" s="968"/>
      <c r="AM328" s="1028"/>
      <c r="AN328" s="1001"/>
    </row>
    <row r="329" spans="1:42" s="944" customFormat="1" ht="12.75" customHeight="1">
      <c r="A329" s="1028"/>
      <c r="B329" s="3016"/>
      <c r="C329" s="3016"/>
      <c r="D329" s="3016"/>
      <c r="E329" s="3016"/>
      <c r="F329" s="3016"/>
      <c r="G329" s="3016"/>
      <c r="H329" s="3016"/>
      <c r="I329" s="3016"/>
      <c r="J329" s="3016"/>
      <c r="K329" s="3016"/>
      <c r="L329" s="3016"/>
      <c r="M329" s="3016"/>
      <c r="N329" s="3016"/>
      <c r="O329" s="3016"/>
      <c r="P329" s="3016"/>
      <c r="Q329" s="3016"/>
      <c r="R329" s="3016"/>
      <c r="S329" s="3016"/>
      <c r="T329" s="3016"/>
      <c r="U329" s="3016"/>
      <c r="V329" s="3016"/>
      <c r="W329" s="3016"/>
      <c r="X329" s="3016"/>
      <c r="Y329" s="3016"/>
      <c r="Z329" s="3016"/>
      <c r="AA329" s="3016"/>
      <c r="AB329" s="3016"/>
      <c r="AC329" s="3016"/>
      <c r="AD329" s="3016"/>
      <c r="AE329" s="3016"/>
      <c r="AF329" s="3016"/>
      <c r="AG329" s="3016"/>
      <c r="AH329" s="3016"/>
      <c r="AI329" s="3016"/>
      <c r="AJ329" s="3016"/>
      <c r="AK329" s="1079"/>
      <c r="AL329" s="968"/>
      <c r="AM329" s="1028"/>
      <c r="AN329" s="1001"/>
    </row>
    <row r="330" spans="1:42" s="944" customFormat="1" ht="12.75" customHeight="1">
      <c r="A330" s="1028"/>
      <c r="B330" s="3016"/>
      <c r="C330" s="3016"/>
      <c r="D330" s="3016"/>
      <c r="E330" s="3016"/>
      <c r="F330" s="3016"/>
      <c r="G330" s="3016"/>
      <c r="H330" s="3016"/>
      <c r="I330" s="3016"/>
      <c r="J330" s="3016"/>
      <c r="K330" s="3016"/>
      <c r="L330" s="3016"/>
      <c r="M330" s="3016"/>
      <c r="N330" s="3016"/>
      <c r="O330" s="3016"/>
      <c r="P330" s="3016"/>
      <c r="Q330" s="3016"/>
      <c r="R330" s="3016"/>
      <c r="S330" s="3016"/>
      <c r="T330" s="3016"/>
      <c r="U330" s="3016"/>
      <c r="V330" s="3016"/>
      <c r="W330" s="3016"/>
      <c r="X330" s="3016"/>
      <c r="Y330" s="3016"/>
      <c r="Z330" s="3016"/>
      <c r="AA330" s="3016"/>
      <c r="AB330" s="3016"/>
      <c r="AC330" s="3016"/>
      <c r="AD330" s="3016"/>
      <c r="AE330" s="3016"/>
      <c r="AF330" s="3016"/>
      <c r="AG330" s="3016"/>
      <c r="AH330" s="3016"/>
      <c r="AI330" s="3016"/>
      <c r="AJ330" s="3016"/>
      <c r="AK330" s="1079"/>
      <c r="AL330" s="968"/>
      <c r="AM330" s="1028"/>
      <c r="AN330" s="1001"/>
    </row>
    <row r="331" spans="1:42" s="944" customFormat="1" ht="12.75" customHeight="1">
      <c r="A331" s="1028"/>
      <c r="B331" s="3016"/>
      <c r="C331" s="3016"/>
      <c r="D331" s="3016"/>
      <c r="E331" s="3016"/>
      <c r="F331" s="3016"/>
      <c r="G331" s="3016"/>
      <c r="H331" s="3016"/>
      <c r="I331" s="3016"/>
      <c r="J331" s="3016"/>
      <c r="K331" s="3016"/>
      <c r="L331" s="3016"/>
      <c r="M331" s="3016"/>
      <c r="N331" s="3016"/>
      <c r="O331" s="3016"/>
      <c r="P331" s="3016"/>
      <c r="Q331" s="3016"/>
      <c r="R331" s="3016"/>
      <c r="S331" s="3016"/>
      <c r="T331" s="3016"/>
      <c r="U331" s="3016"/>
      <c r="V331" s="3016"/>
      <c r="W331" s="3016"/>
      <c r="X331" s="3016"/>
      <c r="Y331" s="3016"/>
      <c r="Z331" s="3016"/>
      <c r="AA331" s="3016"/>
      <c r="AB331" s="3016"/>
      <c r="AC331" s="3016"/>
      <c r="AD331" s="3016"/>
      <c r="AE331" s="3016"/>
      <c r="AF331" s="3016"/>
      <c r="AG331" s="3016"/>
      <c r="AH331" s="3016"/>
      <c r="AI331" s="3016"/>
      <c r="AJ331" s="3016"/>
      <c r="AK331" s="1079"/>
      <c r="AL331" s="968"/>
      <c r="AM331" s="1028"/>
      <c r="AN331" s="1001"/>
    </row>
    <row r="332" spans="1:42" ht="12.75" customHeight="1">
      <c r="A332" s="1028"/>
      <c r="B332" s="3016"/>
      <c r="C332" s="3016"/>
      <c r="D332" s="3016"/>
      <c r="E332" s="3016"/>
      <c r="F332" s="3016"/>
      <c r="G332" s="3016"/>
      <c r="H332" s="3016"/>
      <c r="I332" s="3016"/>
      <c r="J332" s="3016"/>
      <c r="K332" s="3016"/>
      <c r="L332" s="3016"/>
      <c r="M332" s="3016"/>
      <c r="N332" s="3016"/>
      <c r="O332" s="3016"/>
      <c r="P332" s="3016"/>
      <c r="Q332" s="3016"/>
      <c r="R332" s="3016"/>
      <c r="S332" s="3016"/>
      <c r="T332" s="3016"/>
      <c r="U332" s="3016"/>
      <c r="V332" s="3016"/>
      <c r="W332" s="3016"/>
      <c r="X332" s="3016"/>
      <c r="Y332" s="3016"/>
      <c r="Z332" s="3016"/>
      <c r="AA332" s="3016"/>
      <c r="AB332" s="3016"/>
      <c r="AC332" s="3016"/>
      <c r="AD332" s="3016"/>
      <c r="AE332" s="3016"/>
      <c r="AF332" s="3016"/>
      <c r="AG332" s="3016"/>
      <c r="AH332" s="3016"/>
      <c r="AI332" s="3016"/>
      <c r="AJ332" s="3016"/>
      <c r="AK332" s="1079"/>
      <c r="AL332" s="968"/>
      <c r="AM332" s="1028"/>
    </row>
    <row r="333" spans="1:42" s="944" customFormat="1" ht="12.75" customHeight="1">
      <c r="A333" s="1061"/>
      <c r="B333" s="3016"/>
      <c r="C333" s="3016"/>
      <c r="D333" s="3016"/>
      <c r="E333" s="3016"/>
      <c r="F333" s="3016"/>
      <c r="G333" s="3016"/>
      <c r="H333" s="3016"/>
      <c r="I333" s="3016"/>
      <c r="J333" s="3016"/>
      <c r="K333" s="3016"/>
      <c r="L333" s="3016"/>
      <c r="M333" s="3016"/>
      <c r="N333" s="3016"/>
      <c r="O333" s="3016"/>
      <c r="P333" s="3016"/>
      <c r="Q333" s="3016"/>
      <c r="R333" s="3016"/>
      <c r="S333" s="3016"/>
      <c r="T333" s="3016"/>
      <c r="U333" s="3016"/>
      <c r="V333" s="3016"/>
      <c r="W333" s="3016"/>
      <c r="X333" s="3016"/>
      <c r="Y333" s="3016"/>
      <c r="Z333" s="3016"/>
      <c r="AA333" s="3016"/>
      <c r="AB333" s="3016"/>
      <c r="AC333" s="3016"/>
      <c r="AD333" s="3016"/>
      <c r="AE333" s="3016"/>
      <c r="AF333" s="3016"/>
      <c r="AG333" s="3016"/>
      <c r="AH333" s="3016"/>
      <c r="AI333" s="3016"/>
      <c r="AJ333" s="3016"/>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1684</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628</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580</v>
      </c>
    </row>
    <row r="337" spans="1:42" s="944" customFormat="1" ht="12.75" customHeight="1">
      <c r="A337" s="1061"/>
      <c r="B337" s="1061"/>
      <c r="C337" s="987" t="s">
        <v>1685</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8"/>
      <c r="AG338" s="928"/>
      <c r="AH338" s="928"/>
      <c r="AI338" s="928"/>
      <c r="AJ338" s="928"/>
      <c r="AK338" s="928"/>
      <c r="AL338" s="928"/>
      <c r="AM338" s="1027"/>
      <c r="AN338" s="1001"/>
    </row>
    <row r="339" spans="1:42" s="944" customFormat="1" ht="12.75" customHeight="1">
      <c r="A339" s="1061"/>
      <c r="B339" s="928"/>
      <c r="C339" s="928"/>
      <c r="D339" s="1107" t="s">
        <v>727</v>
      </c>
      <c r="E339" s="1639" t="s">
        <v>2211</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126" t="s">
        <v>1620</v>
      </c>
      <c r="AG339" s="3126"/>
      <c r="AH339" s="3126"/>
      <c r="AI339" s="3126"/>
      <c r="AJ339" s="3126"/>
      <c r="AK339" s="3126"/>
      <c r="AL339" s="3126"/>
      <c r="AM339" s="1027"/>
      <c r="AN339" s="1001"/>
    </row>
    <row r="340" spans="1:42" s="944" customFormat="1" ht="12.75" customHeight="1">
      <c r="A340" s="1027"/>
      <c r="B340" s="1007"/>
      <c r="C340" s="1036"/>
      <c r="D340" s="1107"/>
      <c r="E340" s="1639" t="s">
        <v>2212</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9" t="s">
        <v>2213</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9" t="s">
        <v>2214</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9" t="s">
        <v>2215</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9" t="s">
        <v>2216</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9"/>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40"/>
      <c r="D346" s="1107" t="s">
        <v>544</v>
      </c>
      <c r="E346" s="1639" t="s">
        <v>2217</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8"/>
      <c r="AD346" s="928"/>
      <c r="AE346" s="928"/>
      <c r="AF346" s="3126" t="s">
        <v>1686</v>
      </c>
      <c r="AG346" s="3126"/>
      <c r="AH346" s="3126"/>
      <c r="AI346" s="3126"/>
      <c r="AJ346" s="3126"/>
      <c r="AK346" s="3126"/>
      <c r="AL346" s="3126"/>
      <c r="AM346" s="1027"/>
      <c r="AN346" s="1001"/>
    </row>
    <row r="347" spans="1:42" s="944" customFormat="1" ht="12.75" customHeight="1">
      <c r="A347" s="1061"/>
      <c r="B347" s="1024"/>
      <c r="C347" s="1642"/>
      <c r="D347" s="1107"/>
      <c r="E347" s="1639" t="s">
        <v>2218</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8"/>
      <c r="AD347" s="928"/>
      <c r="AE347" s="1007"/>
      <c r="AF347" s="1007"/>
      <c r="AG347" s="1007"/>
      <c r="AH347" s="1007"/>
      <c r="AI347" s="1007"/>
      <c r="AJ347" s="1007"/>
      <c r="AK347" s="1007"/>
      <c r="AL347" s="1007"/>
      <c r="AM347" s="1027"/>
      <c r="AN347" s="1001"/>
      <c r="AO347" s="944" t="s">
        <v>628</v>
      </c>
      <c r="AP347" s="1121">
        <v>0</v>
      </c>
    </row>
    <row r="348" spans="1:42" s="944" customFormat="1" ht="12.75" customHeight="1">
      <c r="A348" s="1061"/>
      <c r="B348" s="1025"/>
      <c r="C348" s="1643"/>
      <c r="D348" s="1107"/>
      <c r="E348" s="1639" t="s">
        <v>2219</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8"/>
      <c r="AD348" s="928"/>
      <c r="AE348" s="1024"/>
      <c r="AF348" s="1024"/>
      <c r="AG348" s="1024"/>
      <c r="AH348" s="1024"/>
      <c r="AI348" s="1024"/>
      <c r="AJ348" s="1024"/>
      <c r="AK348" s="1024"/>
      <c r="AL348" s="1024"/>
      <c r="AM348" s="1027"/>
      <c r="AN348" s="1001"/>
      <c r="AO348" s="1119" t="s">
        <v>727</v>
      </c>
      <c r="AP348" s="944">
        <v>7</v>
      </c>
    </row>
    <row r="349" spans="1:42" s="944" customFormat="1" ht="12.75" customHeight="1">
      <c r="A349" s="1061"/>
      <c r="B349" s="1025"/>
      <c r="C349" s="1643"/>
      <c r="D349" s="1107"/>
      <c r="E349" s="1639" t="s">
        <v>2221</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8"/>
      <c r="AD349" s="928"/>
      <c r="AE349" s="1024"/>
      <c r="AF349" s="1024"/>
      <c r="AG349" s="1024"/>
      <c r="AH349" s="1024"/>
      <c r="AI349" s="1024"/>
      <c r="AJ349" s="1024"/>
      <c r="AK349" s="1024"/>
      <c r="AL349" s="1024"/>
      <c r="AM349" s="1027"/>
      <c r="AN349" s="1001"/>
      <c r="AO349" s="1119" t="s">
        <v>544</v>
      </c>
      <c r="AP349" s="944">
        <v>6</v>
      </c>
    </row>
    <row r="350" spans="1:42" s="944" customFormat="1" ht="12.75" customHeight="1">
      <c r="A350" s="1061"/>
      <c r="B350" s="1025"/>
      <c r="C350" s="1643"/>
      <c r="D350" s="1107"/>
      <c r="E350" s="1639" t="s">
        <v>2220</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8"/>
      <c r="AD350" s="928"/>
      <c r="AE350" s="1024"/>
      <c r="AF350" s="1024"/>
      <c r="AG350" s="1024"/>
      <c r="AH350" s="1024"/>
      <c r="AI350" s="1024"/>
      <c r="AJ350" s="1024"/>
      <c r="AK350" s="1024"/>
      <c r="AL350" s="1024"/>
      <c r="AM350" s="1027"/>
      <c r="AN350" s="1001"/>
      <c r="AO350" s="1119" t="s">
        <v>286</v>
      </c>
      <c r="AP350" s="944">
        <v>5</v>
      </c>
    </row>
    <row r="351" spans="1:42" s="944" customFormat="1" ht="12.75" customHeight="1">
      <c r="A351" s="1061"/>
      <c r="B351" s="1025"/>
      <c r="C351" s="1643"/>
      <c r="D351" s="1107"/>
      <c r="E351" s="1644"/>
      <c r="F351" s="1645"/>
      <c r="G351" s="1645"/>
      <c r="H351" s="1645"/>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1687</v>
      </c>
      <c r="AP351" s="944">
        <v>4</v>
      </c>
    </row>
    <row r="352" spans="1:42" s="944" customFormat="1" ht="12.75" customHeight="1">
      <c r="A352" s="1061"/>
      <c r="B352" s="1007"/>
      <c r="C352" s="1640"/>
      <c r="D352" s="1107" t="s">
        <v>286</v>
      </c>
      <c r="E352" s="1639" t="s">
        <v>2222</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8"/>
      <c r="AD352" s="928"/>
      <c r="AE352" s="928"/>
      <c r="AF352" s="3126" t="s">
        <v>1660</v>
      </c>
      <c r="AG352" s="3126"/>
      <c r="AH352" s="3126"/>
      <c r="AI352" s="3126"/>
      <c r="AJ352" s="3126"/>
      <c r="AK352" s="3126"/>
      <c r="AL352" s="3126"/>
      <c r="AM352" s="1027"/>
      <c r="AN352" s="1001"/>
      <c r="AO352" s="1119" t="s">
        <v>1688</v>
      </c>
      <c r="AP352" s="944">
        <v>3</v>
      </c>
    </row>
    <row r="353" spans="1:53" s="944" customFormat="1" ht="12.75" customHeight="1">
      <c r="A353" s="1061"/>
      <c r="B353" s="1024"/>
      <c r="C353" s="1642"/>
      <c r="D353" s="1107"/>
      <c r="E353" s="1639" t="s">
        <v>2218</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2"/>
      <c r="D354" s="1107"/>
      <c r="E354" s="1639" t="s">
        <v>2219</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2"/>
      <c r="D355" s="1107"/>
      <c r="E355" s="1639" t="s">
        <v>2221</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2"/>
      <c r="D356" s="1107"/>
      <c r="E356" s="1639" t="s">
        <v>2220</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40"/>
      <c r="D358" s="1107" t="s">
        <v>1687</v>
      </c>
      <c r="E358" s="1639" t="s">
        <v>2223</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8"/>
      <c r="AD358" s="928"/>
      <c r="AE358" s="928"/>
      <c r="AF358" s="3126" t="s">
        <v>1689</v>
      </c>
      <c r="AG358" s="3126"/>
      <c r="AH358" s="3126"/>
      <c r="AI358" s="3126"/>
      <c r="AJ358" s="3126"/>
      <c r="AK358" s="3126"/>
      <c r="AL358" s="3126"/>
      <c r="AM358" s="1027"/>
      <c r="AN358" s="1001"/>
      <c r="AO358" s="944" t="str">
        <f>X395</f>
        <v>N/A</v>
      </c>
    </row>
    <row r="359" spans="1:53" s="944" customFormat="1" ht="12.75" customHeight="1">
      <c r="A359" s="1061"/>
      <c r="B359" s="1024"/>
      <c r="C359" s="1642"/>
      <c r="D359" s="1107"/>
      <c r="E359" s="1639" t="s">
        <v>2224</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3"/>
      <c r="D360" s="1107"/>
      <c r="E360" s="1639" t="s">
        <v>2225</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3"/>
      <c r="D361" s="1107"/>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3"/>
      <c r="D362" s="1107"/>
      <c r="E362" s="928" t="s">
        <v>2460</v>
      </c>
      <c r="O362" s="3134" t="s">
        <v>1385</v>
      </c>
      <c r="P362" s="3134"/>
      <c r="Q362" s="3134"/>
      <c r="R362" s="3134"/>
      <c r="S362" s="3134"/>
      <c r="T362" s="3134"/>
      <c r="U362" s="3134"/>
      <c r="V362" s="3134"/>
      <c r="W362" s="3134"/>
      <c r="X362" s="3134"/>
      <c r="Y362" s="3134"/>
      <c r="Z362" s="3134"/>
      <c r="AA362" s="3134"/>
      <c r="AB362" s="3134"/>
      <c r="AH362" s="1024"/>
      <c r="AI362" s="1024"/>
      <c r="AJ362" s="1024"/>
      <c r="AK362" s="1024"/>
      <c r="AL362" s="1024"/>
      <c r="AM362" s="1027"/>
      <c r="AN362" s="1001"/>
    </row>
    <row r="363" spans="1:53" s="944" customFormat="1" ht="12.75" customHeight="1">
      <c r="A363" s="1061"/>
      <c r="B363" s="1025"/>
      <c r="C363" s="1643"/>
      <c r="D363" s="1107"/>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40"/>
      <c r="D364" s="1107" t="s">
        <v>1688</v>
      </c>
      <c r="E364" s="1639" t="s">
        <v>2227</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8"/>
      <c r="AD364" s="928"/>
      <c r="AE364" s="931"/>
      <c r="AF364" s="3126" t="s">
        <v>1634</v>
      </c>
      <c r="AG364" s="3126"/>
      <c r="AH364" s="3126"/>
      <c r="AI364" s="3126"/>
      <c r="AJ364" s="3126"/>
      <c r="AK364" s="3126"/>
      <c r="AL364" s="3126"/>
      <c r="AM364" s="1027"/>
      <c r="AN364" s="1002"/>
    </row>
    <row r="365" spans="1:53" s="944" customFormat="1" ht="12.75" customHeight="1">
      <c r="A365" s="1061"/>
      <c r="B365" s="1007"/>
      <c r="C365" s="1640"/>
      <c r="D365" s="1107"/>
      <c r="E365" s="1639" t="s">
        <v>2226</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8"/>
      <c r="AD365" s="928"/>
      <c r="AE365" s="1597"/>
      <c r="AF365" s="928"/>
      <c r="AG365" s="928"/>
      <c r="AH365" s="928"/>
      <c r="AI365" s="928"/>
      <c r="AJ365" s="928"/>
      <c r="AK365" s="928"/>
      <c r="AL365" s="928"/>
      <c r="AM365" s="1027"/>
      <c r="AN365" s="1001"/>
    </row>
    <row r="366" spans="1:53" s="944" customFormat="1" ht="12.75" customHeight="1">
      <c r="A366" s="1061"/>
      <c r="B366" s="1024"/>
      <c r="C366" s="1642"/>
      <c r="D366" s="1024"/>
      <c r="E366" s="1036"/>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4"/>
      <c r="AD366" s="1024"/>
      <c r="AE366" s="1024"/>
      <c r="AF366" s="1024"/>
      <c r="AG366" s="1024"/>
      <c r="AH366" s="1024"/>
      <c r="AI366" s="1024"/>
      <c r="AJ366" s="928"/>
      <c r="AK366" s="1007"/>
      <c r="AL366" s="1007"/>
      <c r="AM366" s="1027"/>
      <c r="AN366" s="1001"/>
      <c r="AO366" s="944" t="s">
        <v>628</v>
      </c>
      <c r="AP366" s="1121">
        <v>0</v>
      </c>
      <c r="AT366" s="944" t="s">
        <v>628</v>
      </c>
      <c r="AU366" s="1121">
        <v>0</v>
      </c>
    </row>
    <row r="367" spans="1:53" s="944" customFormat="1" ht="12.75" customHeight="1">
      <c r="A367" s="1061"/>
      <c r="B367" s="1024"/>
      <c r="C367" s="1642"/>
      <c r="D367" s="1024" t="s">
        <v>1690</v>
      </c>
      <c r="E367" s="1646"/>
      <c r="F367" s="1646"/>
      <c r="G367" s="1646"/>
      <c r="H367" s="3013" t="s">
        <v>727</v>
      </c>
      <c r="I367" s="3013"/>
      <c r="J367" s="1646"/>
      <c r="K367" s="1646"/>
      <c r="L367" s="1646"/>
      <c r="M367" s="1646"/>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727</v>
      </c>
      <c r="AP367" s="944">
        <v>3</v>
      </c>
      <c r="AT367" s="1119" t="s">
        <v>727</v>
      </c>
      <c r="AU367" s="944">
        <v>3</v>
      </c>
    </row>
    <row r="368" spans="1:53" s="944" customFormat="1" ht="12.75" customHeight="1">
      <c r="A368" s="1061"/>
      <c r="B368" s="1024"/>
      <c r="C368" s="1642"/>
      <c r="D368" s="1024"/>
      <c r="E368" s="1646"/>
      <c r="F368" s="1646"/>
      <c r="G368" s="1646"/>
      <c r="H368" s="1646"/>
      <c r="I368" s="1646"/>
      <c r="J368" s="1646"/>
      <c r="K368" s="1646"/>
      <c r="L368" s="1646"/>
      <c r="M368" s="1646"/>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544</v>
      </c>
      <c r="AP368" s="944">
        <v>2</v>
      </c>
      <c r="AT368" s="1119" t="s">
        <v>544</v>
      </c>
      <c r="AU368" s="944">
        <v>2</v>
      </c>
    </row>
    <row r="369" spans="1:46" s="944" customFormat="1" ht="12.75" customHeight="1">
      <c r="A369" s="1061"/>
      <c r="B369" s="1024"/>
      <c r="C369" s="1642"/>
      <c r="D369" s="1024"/>
      <c r="E369" s="1646"/>
      <c r="F369" s="1646"/>
      <c r="G369" s="1646"/>
      <c r="H369" s="1646"/>
      <c r="I369" s="1646"/>
      <c r="J369" s="1646"/>
      <c r="K369" s="1646"/>
      <c r="L369" s="1646"/>
      <c r="M369" s="1646"/>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2"/>
      <c r="D370" s="1024" t="s">
        <v>2228</v>
      </c>
      <c r="E370" s="1646"/>
      <c r="F370" s="1646"/>
      <c r="G370" s="1646"/>
      <c r="H370" s="1646"/>
      <c r="I370" s="1646"/>
      <c r="J370" s="1646"/>
      <c r="K370" s="1646"/>
      <c r="L370" s="1646"/>
      <c r="M370" s="1646"/>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2"/>
      <c r="D371" s="1024" t="s">
        <v>2229</v>
      </c>
      <c r="E371" s="1646"/>
      <c r="F371" s="1646"/>
      <c r="G371" s="1646"/>
      <c r="H371" s="1646"/>
      <c r="I371" s="1646"/>
      <c r="J371" s="1646"/>
      <c r="K371" s="1646"/>
      <c r="L371" s="1646"/>
      <c r="M371" s="1646"/>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2"/>
      <c r="D372" s="1024" t="s">
        <v>2230</v>
      </c>
      <c r="E372" s="1646"/>
      <c r="F372" s="1646"/>
      <c r="G372" s="1646"/>
      <c r="H372" s="1646"/>
      <c r="I372" s="1646"/>
      <c r="J372" s="1646"/>
      <c r="K372" s="1646"/>
      <c r="L372" s="1646"/>
      <c r="M372" s="1646"/>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2"/>
      <c r="D373" s="1017" t="s">
        <v>2231</v>
      </c>
      <c r="E373" s="1646"/>
      <c r="F373" s="1646"/>
      <c r="G373" s="1646"/>
      <c r="H373" s="1646"/>
      <c r="I373" s="1646"/>
      <c r="J373" s="1646"/>
      <c r="K373" s="1646"/>
      <c r="L373" s="1646"/>
      <c r="M373" s="1646"/>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2"/>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628</v>
      </c>
      <c r="AP374" s="1121">
        <v>0</v>
      </c>
    </row>
    <row r="375" spans="1:46" s="944" customFormat="1" ht="12.75" customHeight="1">
      <c r="A375" s="1061"/>
      <c r="B375" s="1024"/>
      <c r="C375" s="1642"/>
      <c r="D375" s="1024"/>
      <c r="E375" s="1024" t="s">
        <v>1690</v>
      </c>
      <c r="F375" s="1646"/>
      <c r="G375" s="1646"/>
      <c r="I375" s="3133" t="s">
        <v>628</v>
      </c>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33"/>
      <c r="AD375" s="3133"/>
      <c r="AE375" s="3133"/>
      <c r="AF375" s="928"/>
      <c r="AG375" s="928"/>
      <c r="AH375" s="928"/>
      <c r="AI375" s="928"/>
      <c r="AJ375" s="928"/>
      <c r="AK375" s="928"/>
      <c r="AL375" s="928"/>
      <c r="AN375" s="1001"/>
      <c r="AO375" s="944" t="s">
        <v>1691</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7"/>
      <c r="AG376" s="1647"/>
      <c r="AH376" s="1647"/>
      <c r="AI376" s="1647"/>
      <c r="AJ376" s="1647"/>
      <c r="AK376" s="1647"/>
      <c r="AL376" s="1647"/>
      <c r="AM376" s="944"/>
      <c r="AN376" s="1002"/>
      <c r="AO376" s="944" t="s">
        <v>1692</v>
      </c>
      <c r="AP376" s="944">
        <v>2</v>
      </c>
    </row>
    <row r="377" spans="1:46" s="944" customFormat="1" ht="12.75" customHeight="1">
      <c r="A377" s="1061"/>
      <c r="B377" s="3131" t="s">
        <v>628</v>
      </c>
      <c r="C377" s="3131"/>
      <c r="D377" s="1647"/>
      <c r="E377" s="3016" t="s">
        <v>1693</v>
      </c>
      <c r="F377" s="3016"/>
      <c r="G377" s="3016"/>
      <c r="H377" s="3016"/>
      <c r="I377" s="3016"/>
      <c r="J377" s="3016"/>
      <c r="K377" s="3016"/>
      <c r="L377" s="3016"/>
      <c r="M377" s="3016"/>
      <c r="N377" s="3016"/>
      <c r="O377" s="3016"/>
      <c r="P377" s="3016"/>
      <c r="Q377" s="3016"/>
      <c r="R377" s="3016"/>
      <c r="S377" s="3016"/>
      <c r="T377" s="3016"/>
      <c r="U377" s="3016"/>
      <c r="V377" s="3016"/>
      <c r="W377" s="3016"/>
      <c r="X377" s="3016"/>
      <c r="Y377" s="3016"/>
      <c r="Z377" s="3016"/>
      <c r="AA377" s="3016"/>
      <c r="AB377" s="3016"/>
      <c r="AC377" s="3016"/>
      <c r="AD377" s="3016"/>
      <c r="AE377" s="3016"/>
      <c r="AF377" s="3016"/>
      <c r="AG377" s="3016"/>
      <c r="AH377" s="1647"/>
      <c r="AI377" s="1647"/>
      <c r="AJ377" s="1647"/>
      <c r="AK377" s="1647"/>
      <c r="AL377" s="1647"/>
      <c r="AN377" s="1001"/>
    </row>
    <row r="378" spans="1:46" s="944" customFormat="1" ht="12.75" customHeight="1">
      <c r="A378" s="1061"/>
      <c r="B378" s="1024"/>
      <c r="C378" s="1642"/>
      <c r="D378" s="1647"/>
      <c r="E378" s="3016"/>
      <c r="F378" s="3016"/>
      <c r="G378" s="3016"/>
      <c r="H378" s="3016"/>
      <c r="I378" s="3016"/>
      <c r="J378" s="3016"/>
      <c r="K378" s="3016"/>
      <c r="L378" s="3016"/>
      <c r="M378" s="3016"/>
      <c r="N378" s="3016"/>
      <c r="O378" s="3016"/>
      <c r="P378" s="3016"/>
      <c r="Q378" s="3016"/>
      <c r="R378" s="3016"/>
      <c r="S378" s="3016"/>
      <c r="T378" s="3016"/>
      <c r="U378" s="3016"/>
      <c r="V378" s="3016"/>
      <c r="W378" s="3016"/>
      <c r="X378" s="3016"/>
      <c r="Y378" s="3016"/>
      <c r="Z378" s="3016"/>
      <c r="AA378" s="3016"/>
      <c r="AB378" s="3016"/>
      <c r="AC378" s="3016"/>
      <c r="AD378" s="3016"/>
      <c r="AE378" s="3016"/>
      <c r="AF378" s="3016"/>
      <c r="AG378" s="3016"/>
      <c r="AH378" s="1647"/>
      <c r="AI378" s="1647"/>
      <c r="AJ378" s="1647"/>
      <c r="AK378" s="1647"/>
      <c r="AL378" s="1647"/>
      <c r="AN378" s="1001"/>
    </row>
    <row r="379" spans="1:46" s="944" customFormat="1" ht="12.75" customHeight="1">
      <c r="A379" s="1061"/>
      <c r="B379" s="1024"/>
      <c r="C379" s="1642"/>
      <c r="D379" s="1647"/>
      <c r="E379" s="3016"/>
      <c r="F379" s="3016"/>
      <c r="G379" s="3016"/>
      <c r="H379" s="3016"/>
      <c r="I379" s="3016"/>
      <c r="J379" s="3016"/>
      <c r="K379" s="3016"/>
      <c r="L379" s="3016"/>
      <c r="M379" s="3016"/>
      <c r="N379" s="3016"/>
      <c r="O379" s="3016"/>
      <c r="P379" s="3016"/>
      <c r="Q379" s="3016"/>
      <c r="R379" s="3016"/>
      <c r="S379" s="3016"/>
      <c r="T379" s="3016"/>
      <c r="U379" s="3016"/>
      <c r="V379" s="3016"/>
      <c r="W379" s="3016"/>
      <c r="X379" s="3016"/>
      <c r="Y379" s="3016"/>
      <c r="Z379" s="3016"/>
      <c r="AA379" s="3016"/>
      <c r="AB379" s="3016"/>
      <c r="AC379" s="3016"/>
      <c r="AD379" s="3016"/>
      <c r="AE379" s="3016"/>
      <c r="AF379" s="3016"/>
      <c r="AG379" s="3016"/>
      <c r="AH379" s="1647"/>
      <c r="AI379" s="1647"/>
      <c r="AJ379" s="1647"/>
      <c r="AK379" s="1647"/>
      <c r="AL379" s="1647"/>
      <c r="AN379" s="1001"/>
    </row>
    <row r="380" spans="1:46" s="944" customFormat="1" ht="12.75" customHeight="1">
      <c r="A380" s="1061"/>
      <c r="B380" s="1024"/>
      <c r="C380" s="1642"/>
      <c r="D380" s="1649"/>
      <c r="E380" s="3016"/>
      <c r="F380" s="3016"/>
      <c r="G380" s="3016"/>
      <c r="H380" s="3016"/>
      <c r="I380" s="3016"/>
      <c r="J380" s="3016"/>
      <c r="K380" s="3016"/>
      <c r="L380" s="3016"/>
      <c r="M380" s="3016"/>
      <c r="N380" s="3016"/>
      <c r="O380" s="3016"/>
      <c r="P380" s="3016"/>
      <c r="Q380" s="3016"/>
      <c r="R380" s="3016"/>
      <c r="S380" s="3016"/>
      <c r="T380" s="3016"/>
      <c r="U380" s="3016"/>
      <c r="V380" s="3016"/>
      <c r="W380" s="3016"/>
      <c r="X380" s="3016"/>
      <c r="Y380" s="3016"/>
      <c r="Z380" s="3016"/>
      <c r="AA380" s="3016"/>
      <c r="AB380" s="3016"/>
      <c r="AC380" s="3016"/>
      <c r="AD380" s="3016"/>
      <c r="AE380" s="3016"/>
      <c r="AF380" s="3016"/>
      <c r="AG380" s="3016"/>
      <c r="AH380" s="1649"/>
      <c r="AI380" s="1649"/>
      <c r="AJ380" s="1649"/>
      <c r="AK380" s="1649"/>
      <c r="AL380" s="1649"/>
      <c r="AN380" s="1001"/>
    </row>
    <row r="381" spans="1:46" s="944" customFormat="1" ht="12.75" customHeight="1">
      <c r="A381" s="1061"/>
      <c r="B381" s="1024"/>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1"/>
    </row>
    <row r="382" spans="1:46" s="944" customFormat="1" ht="12.75" customHeight="1">
      <c r="A382" s="1072"/>
      <c r="B382" s="1020"/>
      <c r="C382" s="1650"/>
      <c r="D382" s="1020"/>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0"/>
      <c r="AC382" s="1020"/>
      <c r="AD382" s="1020"/>
      <c r="AE382" s="1020"/>
      <c r="AF382" s="1020"/>
      <c r="AG382" s="1020"/>
      <c r="AH382" s="1020"/>
      <c r="AI382" s="960" t="s">
        <v>1694</v>
      </c>
      <c r="AJ382" s="3014">
        <f>VLOOKUP($H$367,$AO$347:$AP$352,2,FALSE)+VLOOKUP($I$375,$AO$374:$AP$376,2,FALSE)</f>
        <v>7</v>
      </c>
      <c r="AK382" s="3015"/>
      <c r="AL382" s="1006"/>
      <c r="AM382" s="1123"/>
      <c r="AN382" s="1001"/>
    </row>
    <row r="383" spans="1:46" s="944" customFormat="1" ht="12.75" customHeight="1">
      <c r="A383" s="1061"/>
      <c r="B383" s="1024"/>
      <c r="C383" s="1642"/>
      <c r="D383" s="1024"/>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4"/>
      <c r="AD383" s="1024"/>
      <c r="AE383" s="1646"/>
      <c r="AF383" s="1646"/>
      <c r="AG383" s="1646"/>
      <c r="AH383" s="1646"/>
      <c r="AI383" s="1646"/>
      <c r="AJ383" s="1646"/>
      <c r="AK383" s="1646"/>
      <c r="AL383" s="1646"/>
      <c r="AM383" s="1123"/>
      <c r="AN383" s="1001"/>
    </row>
    <row r="384" spans="1:46" s="944" customFormat="1" ht="12.75" customHeight="1">
      <c r="A384" s="1061"/>
      <c r="B384" s="1024"/>
      <c r="C384" s="987" t="s">
        <v>1695</v>
      </c>
      <c r="D384" s="1013"/>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727</v>
      </c>
      <c r="E386" s="3132" t="s">
        <v>2207</v>
      </c>
      <c r="F386" s="3132"/>
      <c r="G386" s="3132"/>
      <c r="H386" s="3132"/>
      <c r="I386" s="3132"/>
      <c r="J386" s="3132"/>
      <c r="K386" s="3132"/>
      <c r="L386" s="3132"/>
      <c r="M386" s="3132"/>
      <c r="N386" s="3132"/>
      <c r="O386" s="3132"/>
      <c r="P386" s="3132"/>
      <c r="Q386" s="3132"/>
      <c r="R386" s="3132"/>
      <c r="S386" s="3132"/>
      <c r="T386" s="3132"/>
      <c r="U386" s="3132"/>
      <c r="V386" s="3132"/>
      <c r="W386" s="3132"/>
      <c r="X386" s="3132"/>
      <c r="Y386" s="3132"/>
      <c r="Z386" s="3132"/>
      <c r="AA386" s="3132"/>
      <c r="AB386" s="3132"/>
      <c r="AC386" s="3132"/>
      <c r="AD386" s="3132"/>
      <c r="AE386" s="933"/>
      <c r="AF386" s="3126" t="s">
        <v>1634</v>
      </c>
      <c r="AG386" s="3126"/>
      <c r="AH386" s="3126"/>
      <c r="AI386" s="3126"/>
      <c r="AJ386" s="3126"/>
      <c r="AK386" s="3126"/>
      <c r="AL386" s="3126"/>
      <c r="AM386" s="1027"/>
      <c r="AN386" s="1126"/>
    </row>
    <row r="387" spans="1:42" s="944" customFormat="1" ht="12.75" customHeight="1">
      <c r="A387" s="1127"/>
      <c r="B387" s="1024"/>
      <c r="C387" s="1642"/>
      <c r="D387" s="1107"/>
      <c r="E387" s="3132"/>
      <c r="F387" s="3132"/>
      <c r="G387" s="3132"/>
      <c r="H387" s="3132"/>
      <c r="I387" s="3132"/>
      <c r="J387" s="3132"/>
      <c r="K387" s="3132"/>
      <c r="L387" s="3132"/>
      <c r="M387" s="3132"/>
      <c r="N387" s="3132"/>
      <c r="O387" s="3132"/>
      <c r="P387" s="3132"/>
      <c r="Q387" s="3132"/>
      <c r="R387" s="3132"/>
      <c r="S387" s="3132"/>
      <c r="T387" s="3132"/>
      <c r="U387" s="3132"/>
      <c r="V387" s="3132"/>
      <c r="W387" s="3132"/>
      <c r="X387" s="3132"/>
      <c r="Y387" s="3132"/>
      <c r="Z387" s="3132"/>
      <c r="AA387" s="3132"/>
      <c r="AB387" s="3132"/>
      <c r="AC387" s="3132"/>
      <c r="AD387" s="3132"/>
      <c r="AE387" s="1007"/>
      <c r="AF387" s="1007"/>
      <c r="AG387" s="1007"/>
      <c r="AH387" s="1007"/>
      <c r="AI387" s="1007"/>
      <c r="AJ387" s="1007"/>
      <c r="AK387" s="1007"/>
      <c r="AL387" s="1007"/>
      <c r="AM387" s="1027"/>
      <c r="AN387" s="1001"/>
    </row>
    <row r="388" spans="1:42" s="944" customFormat="1" ht="12.75" customHeight="1">
      <c r="A388" s="1061"/>
      <c r="B388" s="1024"/>
      <c r="C388" s="1643"/>
      <c r="D388" s="1107"/>
      <c r="E388" s="3132"/>
      <c r="F388" s="3132"/>
      <c r="G388" s="3132"/>
      <c r="H388" s="3132"/>
      <c r="I388" s="3132"/>
      <c r="J388" s="3132"/>
      <c r="K388" s="3132"/>
      <c r="L388" s="3132"/>
      <c r="M388" s="3132"/>
      <c r="N388" s="3132"/>
      <c r="O388" s="3132"/>
      <c r="P388" s="3132"/>
      <c r="Q388" s="3132"/>
      <c r="R388" s="3132"/>
      <c r="S388" s="3132"/>
      <c r="T388" s="3132"/>
      <c r="U388" s="3132"/>
      <c r="V388" s="3132"/>
      <c r="W388" s="3132"/>
      <c r="X388" s="3132"/>
      <c r="Y388" s="3132"/>
      <c r="Z388" s="3132"/>
      <c r="AA388" s="3132"/>
      <c r="AB388" s="3132"/>
      <c r="AC388" s="3132"/>
      <c r="AD388" s="3132"/>
      <c r="AE388" s="1007"/>
      <c r="AF388" s="1007"/>
      <c r="AG388" s="1007"/>
      <c r="AH388" s="1007"/>
      <c r="AI388" s="1007"/>
      <c r="AJ388" s="1007"/>
      <c r="AK388" s="1007"/>
      <c r="AL388" s="1007"/>
      <c r="AM388" s="1027"/>
      <c r="AN388" s="1001"/>
    </row>
    <row r="389" spans="1:42" s="944" customFormat="1" ht="12.75" customHeight="1">
      <c r="A389" s="1061"/>
      <c r="B389" s="1024"/>
      <c r="C389" s="1643"/>
      <c r="D389" s="1107"/>
      <c r="E389" s="3132"/>
      <c r="F389" s="3132"/>
      <c r="G389" s="3132"/>
      <c r="H389" s="3132"/>
      <c r="I389" s="3132"/>
      <c r="J389" s="3132"/>
      <c r="K389" s="3132"/>
      <c r="L389" s="3132"/>
      <c r="M389" s="3132"/>
      <c r="N389" s="3132"/>
      <c r="O389" s="3132"/>
      <c r="P389" s="3132"/>
      <c r="Q389" s="3132"/>
      <c r="R389" s="3132"/>
      <c r="S389" s="3132"/>
      <c r="T389" s="3132"/>
      <c r="U389" s="3132"/>
      <c r="V389" s="3132"/>
      <c r="W389" s="3132"/>
      <c r="X389" s="3132"/>
      <c r="Y389" s="3132"/>
      <c r="Z389" s="3132"/>
      <c r="AA389" s="3132"/>
      <c r="AB389" s="3132"/>
      <c r="AC389" s="3132"/>
      <c r="AD389" s="3132"/>
      <c r="AE389" s="1007"/>
      <c r="AF389" s="1007"/>
      <c r="AG389" s="1007"/>
      <c r="AH389" s="1007"/>
      <c r="AI389" s="1007"/>
      <c r="AJ389" s="1007"/>
      <c r="AK389" s="1007"/>
      <c r="AL389" s="1007"/>
      <c r="AM389" s="1027"/>
      <c r="AN389" s="1001"/>
    </row>
    <row r="390" spans="1:42" s="944" customFormat="1" ht="12.75" customHeight="1">
      <c r="A390" s="1061"/>
      <c r="B390" s="1024"/>
      <c r="C390" s="1643"/>
      <c r="D390" s="1107"/>
      <c r="E390" s="3132"/>
      <c r="F390" s="3132"/>
      <c r="G390" s="3132"/>
      <c r="H390" s="3132"/>
      <c r="I390" s="3132"/>
      <c r="J390" s="3132"/>
      <c r="K390" s="3132"/>
      <c r="L390" s="3132"/>
      <c r="M390" s="3132"/>
      <c r="N390" s="3132"/>
      <c r="O390" s="3132"/>
      <c r="P390" s="3132"/>
      <c r="Q390" s="3132"/>
      <c r="R390" s="3132"/>
      <c r="S390" s="3132"/>
      <c r="T390" s="3132"/>
      <c r="U390" s="3132"/>
      <c r="V390" s="3132"/>
      <c r="W390" s="3132"/>
      <c r="X390" s="3132"/>
      <c r="Y390" s="3132"/>
      <c r="Z390" s="3132"/>
      <c r="AA390" s="3132"/>
      <c r="AB390" s="3132"/>
      <c r="AC390" s="3132"/>
      <c r="AD390" s="3132"/>
      <c r="AE390" s="1007"/>
      <c r="AF390" s="1007"/>
      <c r="AG390" s="1007"/>
      <c r="AH390" s="1007"/>
      <c r="AI390" s="1007"/>
      <c r="AJ390" s="1007"/>
      <c r="AK390" s="1007"/>
      <c r="AL390" s="1007"/>
      <c r="AM390" s="1027"/>
      <c r="AN390" s="1001"/>
    </row>
    <row r="391" spans="1:42" s="944" customFormat="1" ht="12.75" customHeight="1">
      <c r="A391" s="1061"/>
      <c r="B391" s="1024"/>
      <c r="C391" s="1643"/>
      <c r="D391" s="1107"/>
      <c r="E391" s="3132"/>
      <c r="F391" s="3132"/>
      <c r="G391" s="3132"/>
      <c r="H391" s="3132"/>
      <c r="I391" s="3132"/>
      <c r="J391" s="3132"/>
      <c r="K391" s="3132"/>
      <c r="L391" s="3132"/>
      <c r="M391" s="3132"/>
      <c r="N391" s="3132"/>
      <c r="O391" s="3132"/>
      <c r="P391" s="3132"/>
      <c r="Q391" s="3132"/>
      <c r="R391" s="3132"/>
      <c r="S391" s="3132"/>
      <c r="T391" s="3132"/>
      <c r="U391" s="3132"/>
      <c r="V391" s="3132"/>
      <c r="W391" s="3132"/>
      <c r="X391" s="3132"/>
      <c r="Y391" s="3132"/>
      <c r="Z391" s="3132"/>
      <c r="AA391" s="3132"/>
      <c r="AB391" s="3132"/>
      <c r="AC391" s="3132"/>
      <c r="AD391" s="3132"/>
      <c r="AE391" s="1007"/>
      <c r="AF391" s="1007"/>
      <c r="AG391" s="1007"/>
      <c r="AH391" s="1007"/>
      <c r="AI391" s="1007"/>
      <c r="AJ391" s="1007"/>
      <c r="AK391" s="1007"/>
      <c r="AL391" s="1007"/>
      <c r="AM391" s="1027"/>
      <c r="AN391" s="1001"/>
    </row>
    <row r="392" spans="1:42" s="944" customFormat="1" ht="12.75" customHeight="1">
      <c r="A392" s="1120"/>
      <c r="B392" s="1036"/>
      <c r="C392" s="1652"/>
      <c r="D392" s="1107"/>
      <c r="E392" s="3132"/>
      <c r="F392" s="3132"/>
      <c r="G392" s="3132"/>
      <c r="H392" s="3132"/>
      <c r="I392" s="3132"/>
      <c r="J392" s="3132"/>
      <c r="K392" s="3132"/>
      <c r="L392" s="3132"/>
      <c r="M392" s="3132"/>
      <c r="N392" s="3132"/>
      <c r="O392" s="3132"/>
      <c r="P392" s="3132"/>
      <c r="Q392" s="3132"/>
      <c r="R392" s="3132"/>
      <c r="S392" s="3132"/>
      <c r="T392" s="3132"/>
      <c r="U392" s="3132"/>
      <c r="V392" s="3132"/>
      <c r="W392" s="3132"/>
      <c r="X392" s="3132"/>
      <c r="Y392" s="3132"/>
      <c r="Z392" s="3132"/>
      <c r="AA392" s="3132"/>
      <c r="AB392" s="3132"/>
      <c r="AC392" s="3132"/>
      <c r="AD392" s="3132"/>
      <c r="AE392" s="1036"/>
      <c r="AF392" s="1036"/>
      <c r="AG392" s="1036"/>
      <c r="AH392" s="1036"/>
      <c r="AI392" s="1036"/>
      <c r="AJ392" s="1036"/>
      <c r="AK392" s="1007"/>
      <c r="AL392" s="1007"/>
      <c r="AM392" s="1027"/>
      <c r="AN392" s="1001"/>
    </row>
    <row r="393" spans="1:42" s="944" customFormat="1" ht="12.75" customHeight="1">
      <c r="A393" s="1061"/>
      <c r="B393" s="1036"/>
      <c r="C393" s="1652"/>
      <c r="D393" s="1107"/>
      <c r="E393" s="3132"/>
      <c r="F393" s="3132"/>
      <c r="G393" s="3132"/>
      <c r="H393" s="3132"/>
      <c r="I393" s="3132"/>
      <c r="J393" s="3132"/>
      <c r="K393" s="3132"/>
      <c r="L393" s="3132"/>
      <c r="M393" s="3132"/>
      <c r="N393" s="3132"/>
      <c r="O393" s="3132"/>
      <c r="P393" s="3132"/>
      <c r="Q393" s="3132"/>
      <c r="R393" s="3132"/>
      <c r="S393" s="3132"/>
      <c r="T393" s="3132"/>
      <c r="U393" s="3132"/>
      <c r="V393" s="3132"/>
      <c r="W393" s="3132"/>
      <c r="X393" s="3132"/>
      <c r="Y393" s="3132"/>
      <c r="Z393" s="3132"/>
      <c r="AA393" s="3132"/>
      <c r="AB393" s="3132"/>
      <c r="AC393" s="3132"/>
      <c r="AD393" s="3132"/>
      <c r="AE393" s="1036"/>
      <c r="AF393" s="1036"/>
      <c r="AG393" s="1036"/>
      <c r="AH393" s="1036"/>
      <c r="AI393" s="1036"/>
      <c r="AJ393" s="1036"/>
      <c r="AK393" s="1007"/>
      <c r="AL393" s="1007"/>
      <c r="AM393" s="1027"/>
      <c r="AN393" s="1001"/>
    </row>
    <row r="394" spans="1:42" s="944" customFormat="1" ht="12" customHeight="1">
      <c r="A394" s="1061"/>
      <c r="B394" s="1036"/>
      <c r="C394" s="1652"/>
      <c r="D394" s="1107"/>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6"/>
      <c r="AF394" s="1036"/>
      <c r="AG394" s="1036"/>
      <c r="AH394" s="1036"/>
      <c r="AI394" s="1036"/>
      <c r="AJ394" s="1036"/>
      <c r="AK394" s="1007"/>
      <c r="AL394" s="1007"/>
      <c r="AM394" s="1027"/>
      <c r="AN394" s="1001"/>
      <c r="AO394" s="1003" t="s">
        <v>628</v>
      </c>
      <c r="AP394" s="1128">
        <v>0</v>
      </c>
    </row>
    <row r="395" spans="1:42" s="944" customFormat="1" ht="12.75" customHeight="1">
      <c r="A395" s="1061"/>
      <c r="B395" s="1036"/>
      <c r="C395" s="1640"/>
      <c r="D395" s="1107"/>
      <c r="E395" s="1036" t="s">
        <v>1696</v>
      </c>
      <c r="F395" s="1653"/>
      <c r="G395" s="1653"/>
      <c r="H395" s="1653"/>
      <c r="I395" s="1653"/>
      <c r="J395" s="1653"/>
      <c r="K395" s="1653"/>
      <c r="L395" s="1653"/>
      <c r="M395" s="1653"/>
      <c r="N395" s="1653"/>
      <c r="O395" s="1653"/>
      <c r="P395" s="1653"/>
      <c r="Q395" s="1653"/>
      <c r="R395" s="1653"/>
      <c r="U395" s="1653"/>
      <c r="V395" s="1653"/>
      <c r="W395" s="1653"/>
      <c r="X395" s="3131" t="s">
        <v>628</v>
      </c>
      <c r="Y395" s="3131"/>
      <c r="Z395" s="1653"/>
      <c r="AA395" s="1653"/>
      <c r="AB395" s="1653"/>
      <c r="AC395" s="1653"/>
      <c r="AD395" s="1653"/>
      <c r="AE395" s="928"/>
      <c r="AF395" s="1036"/>
      <c r="AG395" s="1036"/>
      <c r="AH395" s="1036"/>
      <c r="AI395" s="1036"/>
      <c r="AJ395" s="1036"/>
      <c r="AK395" s="1007"/>
      <c r="AL395" s="1007"/>
      <c r="AM395" s="1027"/>
      <c r="AN395" s="1001"/>
      <c r="AO395" s="1119" t="s">
        <v>727</v>
      </c>
      <c r="AP395" s="944">
        <v>5</v>
      </c>
    </row>
    <row r="396" spans="1:42" s="944" customFormat="1" ht="12.75" customHeight="1">
      <c r="A396" s="1061"/>
      <c r="B396" s="1036"/>
      <c r="C396" s="1652"/>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544</v>
      </c>
      <c r="AP396" s="1129">
        <v>4</v>
      </c>
    </row>
    <row r="397" spans="1:42" s="944" customFormat="1" ht="12.75" customHeight="1">
      <c r="A397" s="1061"/>
      <c r="B397" s="1007"/>
      <c r="C397" s="1640"/>
      <c r="D397" s="1107" t="s">
        <v>544</v>
      </c>
      <c r="E397" s="949" t="s">
        <v>1697</v>
      </c>
      <c r="F397" s="1654"/>
      <c r="G397" s="1654"/>
      <c r="H397" s="1654"/>
      <c r="I397" s="1654"/>
      <c r="J397" s="1654"/>
      <c r="K397" s="1654"/>
      <c r="L397" s="1654"/>
      <c r="M397" s="1654"/>
      <c r="N397" s="1654"/>
      <c r="O397" s="1654"/>
      <c r="P397" s="1654"/>
      <c r="Q397" s="1654"/>
      <c r="R397" s="1654"/>
      <c r="S397" s="1654"/>
      <c r="T397" s="1654"/>
      <c r="U397" s="928"/>
      <c r="V397" s="928"/>
      <c r="W397" s="1654"/>
      <c r="X397" s="1654"/>
      <c r="Y397" s="1654"/>
      <c r="Z397" s="1654"/>
      <c r="AA397" s="1654"/>
      <c r="AB397" s="1654"/>
      <c r="AC397" s="928"/>
      <c r="AD397" s="928"/>
      <c r="AE397" s="928"/>
      <c r="AF397" s="3126" t="s">
        <v>1698</v>
      </c>
      <c r="AG397" s="3126"/>
      <c r="AH397" s="3126"/>
      <c r="AI397" s="3126"/>
      <c r="AJ397" s="3126"/>
      <c r="AK397" s="3126"/>
      <c r="AL397" s="3126"/>
      <c r="AM397" s="1027"/>
      <c r="AN397" s="1001"/>
      <c r="AO397" s="1119" t="s">
        <v>286</v>
      </c>
      <c r="AP397" s="944">
        <v>3</v>
      </c>
    </row>
    <row r="398" spans="1:42" s="1003" customFormat="1" ht="12.75" customHeight="1">
      <c r="A398" s="1061"/>
      <c r="B398" s="1007"/>
      <c r="C398" s="1640"/>
      <c r="D398" s="1024"/>
      <c r="E398" s="931"/>
      <c r="F398" s="1654"/>
      <c r="G398" s="1654"/>
      <c r="H398" s="1654"/>
      <c r="I398" s="1654"/>
      <c r="J398" s="1654"/>
      <c r="K398" s="1654"/>
      <c r="L398" s="1654"/>
      <c r="M398" s="1654"/>
      <c r="N398" s="1654"/>
      <c r="O398" s="1654"/>
      <c r="P398" s="1654"/>
      <c r="Q398" s="1654"/>
      <c r="R398" s="1654"/>
      <c r="S398" s="1654"/>
      <c r="T398" s="1654"/>
      <c r="U398" s="928"/>
      <c r="V398" s="931"/>
      <c r="W398" s="931"/>
      <c r="X398" s="1654"/>
      <c r="Y398" s="1654"/>
      <c r="Z398" s="1654"/>
      <c r="AA398" s="1654"/>
      <c r="AB398" s="1654"/>
      <c r="AC398" s="928"/>
      <c r="AD398" s="928"/>
      <c r="AE398" s="928"/>
      <c r="AF398" s="928"/>
      <c r="AG398" s="928"/>
      <c r="AH398" s="928"/>
      <c r="AI398" s="928"/>
      <c r="AJ398" s="928"/>
      <c r="AK398" s="1007"/>
      <c r="AL398" s="1007"/>
      <c r="AM398" s="1027"/>
      <c r="AN398" s="1002"/>
      <c r="AO398" s="1119" t="s">
        <v>1687</v>
      </c>
      <c r="AP398" s="1129">
        <v>4</v>
      </c>
    </row>
    <row r="399" spans="1:42" s="944" customFormat="1" ht="12.75" customHeight="1">
      <c r="A399" s="1061"/>
      <c r="B399" s="1007"/>
      <c r="C399" s="1640"/>
      <c r="D399" s="1024" t="s">
        <v>1690</v>
      </c>
      <c r="E399" s="1646"/>
      <c r="F399" s="1646"/>
      <c r="G399" s="1646"/>
      <c r="H399" s="3013" t="s">
        <v>727</v>
      </c>
      <c r="I399" s="3013"/>
      <c r="J399" s="1654"/>
      <c r="K399" s="1654"/>
      <c r="L399" s="1654"/>
      <c r="M399" s="1654"/>
      <c r="N399" s="1654"/>
      <c r="O399" s="1654"/>
      <c r="P399" s="1654"/>
      <c r="Q399" s="1654"/>
      <c r="R399" s="1654"/>
      <c r="S399" s="1654"/>
      <c r="T399" s="1654"/>
      <c r="U399" s="1646"/>
      <c r="V399" s="1646"/>
      <c r="W399" s="1646"/>
      <c r="X399" s="928"/>
      <c r="Y399" s="928"/>
      <c r="Z399" s="928"/>
      <c r="AA399" s="928"/>
      <c r="AB399" s="928"/>
      <c r="AC399" s="928"/>
      <c r="AD399" s="928"/>
      <c r="AE399" s="928"/>
      <c r="AF399" s="928"/>
      <c r="AG399" s="928"/>
      <c r="AH399" s="928"/>
      <c r="AI399" s="928"/>
      <c r="AJ399" s="928"/>
      <c r="AK399" s="928"/>
      <c r="AL399" s="928"/>
      <c r="AN399" s="1001"/>
      <c r="AO399" s="1119" t="s">
        <v>1688</v>
      </c>
      <c r="AP399" s="944">
        <v>3</v>
      </c>
    </row>
    <row r="400" spans="1:42" s="944" customFormat="1" ht="12.75" customHeight="1">
      <c r="A400" s="1061"/>
      <c r="B400" s="1007"/>
      <c r="C400" s="1640"/>
      <c r="D400" s="928"/>
      <c r="E400" s="1646"/>
      <c r="F400" s="1654"/>
      <c r="G400" s="1654"/>
      <c r="H400" s="1654"/>
      <c r="I400" s="1655"/>
      <c r="J400" s="1654"/>
      <c r="K400" s="1654"/>
      <c r="L400" s="1654"/>
      <c r="M400" s="1654"/>
      <c r="N400" s="1654"/>
      <c r="O400" s="1654"/>
      <c r="P400" s="1654"/>
      <c r="Q400" s="1654"/>
      <c r="R400" s="928"/>
      <c r="S400" s="928"/>
      <c r="T400" s="1654"/>
      <c r="U400" s="1646"/>
      <c r="V400" s="1646"/>
      <c r="W400" s="1646"/>
      <c r="X400" s="1646"/>
      <c r="Y400" s="1646"/>
      <c r="Z400" s="1646"/>
      <c r="AA400" s="1646"/>
      <c r="AB400" s="1646"/>
      <c r="AC400" s="1024"/>
      <c r="AD400" s="1024"/>
      <c r="AE400" s="1024"/>
      <c r="AF400" s="1024"/>
      <c r="AG400" s="1024"/>
      <c r="AH400" s="1024"/>
      <c r="AI400" s="1654"/>
      <c r="AJ400" s="1654"/>
      <c r="AK400" s="1654"/>
      <c r="AL400" s="1654"/>
      <c r="AM400" s="1130"/>
      <c r="AN400" s="1001"/>
      <c r="AO400" s="1119" t="s">
        <v>1699</v>
      </c>
      <c r="AP400" s="944">
        <v>2</v>
      </c>
    </row>
    <row r="401" spans="1:42" s="944" customFormat="1" ht="12.75" customHeight="1">
      <c r="A401" s="1072"/>
      <c r="B401" s="1010"/>
      <c r="C401" s="1656"/>
      <c r="D401" s="1020"/>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0"/>
      <c r="AC401" s="1020"/>
      <c r="AD401" s="1020"/>
      <c r="AE401" s="1020"/>
      <c r="AF401" s="1020"/>
      <c r="AG401" s="1020"/>
      <c r="AH401" s="1020"/>
      <c r="AI401" s="960" t="s">
        <v>1700</v>
      </c>
      <c r="AJ401" s="3014">
        <f>VLOOKUP($H$399,$AO$366:$AP$368,2,FALSE)</f>
        <v>3</v>
      </c>
      <c r="AK401" s="3015"/>
      <c r="AL401" s="1006"/>
      <c r="AM401" s="1003"/>
      <c r="AN401" s="1001"/>
      <c r="AO401" s="1119" t="s">
        <v>1701</v>
      </c>
      <c r="AP401" s="944">
        <v>1</v>
      </c>
    </row>
    <row r="402" spans="1:42" s="944" customFormat="1" ht="12.75" customHeight="1">
      <c r="A402" s="1061"/>
      <c r="B402" s="1007"/>
      <c r="C402" s="1640"/>
      <c r="D402" s="1024"/>
      <c r="E402" s="1646"/>
      <c r="F402" s="1646"/>
      <c r="G402" s="1646"/>
      <c r="H402" s="1024"/>
      <c r="I402" s="1024"/>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4"/>
      <c r="AD402" s="1024"/>
      <c r="AE402" s="1024"/>
      <c r="AF402" s="1024"/>
      <c r="AG402" s="1024"/>
      <c r="AH402" s="1024"/>
      <c r="AI402" s="1024"/>
      <c r="AJ402" s="1595"/>
      <c r="AK402" s="1024"/>
      <c r="AL402" s="1024"/>
      <c r="AM402" s="1061"/>
      <c r="AN402" s="1001"/>
    </row>
    <row r="403" spans="1:42" s="944" customFormat="1" ht="12.75" customHeight="1">
      <c r="A403" s="1061"/>
      <c r="B403" s="1007"/>
      <c r="C403" s="987" t="s">
        <v>1702</v>
      </c>
      <c r="D403" s="1024"/>
      <c r="E403" s="1646"/>
      <c r="F403" s="1654"/>
      <c r="G403" s="1654"/>
      <c r="H403" s="1654"/>
      <c r="I403" s="1654"/>
      <c r="J403" s="1654"/>
      <c r="K403" s="1654"/>
      <c r="L403" s="1654"/>
      <c r="M403" s="1654"/>
      <c r="N403" s="1654"/>
      <c r="O403" s="1654"/>
      <c r="P403" s="1654"/>
      <c r="Q403" s="1654"/>
      <c r="R403" s="1654"/>
      <c r="S403" s="1654"/>
      <c r="T403" s="1654"/>
      <c r="U403" s="992"/>
      <c r="V403" s="992"/>
      <c r="W403" s="1654"/>
      <c r="X403" s="1654"/>
      <c r="Y403" s="1654"/>
      <c r="Z403" s="1654"/>
      <c r="AA403" s="1654"/>
      <c r="AB403" s="1654"/>
      <c r="AC403" s="1597"/>
      <c r="AD403" s="1597"/>
      <c r="AE403" s="1597"/>
      <c r="AF403" s="1597"/>
      <c r="AG403" s="1597"/>
      <c r="AH403" s="1597"/>
      <c r="AI403" s="1597"/>
      <c r="AJ403" s="992"/>
      <c r="AK403" s="1007"/>
      <c r="AL403" s="1007"/>
      <c r="AM403" s="1027"/>
      <c r="AN403" s="1001"/>
    </row>
    <row r="404" spans="1:42" s="944" customFormat="1" ht="12.75" customHeight="1">
      <c r="A404" s="1120"/>
      <c r="B404" s="1024"/>
      <c r="C404" s="1642"/>
      <c r="D404" s="1024"/>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727</v>
      </c>
      <c r="E405" s="1036" t="s">
        <v>1703</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8"/>
      <c r="AD405" s="928"/>
      <c r="AE405" s="928"/>
      <c r="AF405" s="3126" t="s">
        <v>1634</v>
      </c>
      <c r="AG405" s="3126"/>
      <c r="AH405" s="3126"/>
      <c r="AI405" s="3126"/>
      <c r="AJ405" s="3126"/>
      <c r="AK405" s="3126"/>
      <c r="AL405" s="3126"/>
      <c r="AM405" s="1027"/>
      <c r="AN405" s="1001"/>
    </row>
    <row r="406" spans="1:42" s="944" customFormat="1" ht="12.75" customHeight="1">
      <c r="A406" s="1061"/>
      <c r="B406" s="928"/>
      <c r="C406" s="928"/>
      <c r="D406" s="1107"/>
      <c r="E406" s="1036" t="s">
        <v>1704</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8"/>
      <c r="AD406" s="928"/>
      <c r="AE406" s="1597"/>
      <c r="AF406" s="1597"/>
      <c r="AG406" s="1597"/>
      <c r="AH406" s="1597"/>
      <c r="AI406" s="1597"/>
      <c r="AJ406" s="1597"/>
      <c r="AK406" s="1597"/>
      <c r="AL406" s="1597"/>
      <c r="AM406" s="1027"/>
      <c r="AN406" s="1001"/>
    </row>
    <row r="407" spans="1:42" s="944" customFormat="1" ht="12.75" customHeight="1">
      <c r="A407" s="1061"/>
      <c r="B407" s="1036"/>
      <c r="C407" s="1652"/>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40"/>
      <c r="D408" s="1107" t="s">
        <v>544</v>
      </c>
      <c r="E408" s="1036" t="s">
        <v>1705</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126" t="s">
        <v>1698</v>
      </c>
      <c r="AG408" s="3126"/>
      <c r="AH408" s="3126"/>
      <c r="AI408" s="3126"/>
      <c r="AJ408" s="3126"/>
      <c r="AK408" s="3126"/>
      <c r="AL408" s="3126"/>
      <c r="AM408" s="1027"/>
      <c r="AN408" s="1001"/>
    </row>
    <row r="409" spans="1:42" s="944" customFormat="1" ht="12.75" customHeight="1">
      <c r="A409" s="1061"/>
      <c r="B409" s="1007"/>
      <c r="C409" s="1640"/>
      <c r="D409" s="1107"/>
      <c r="E409" s="1036" t="s">
        <v>1706</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7"/>
      <c r="AF409" s="1597"/>
      <c r="AG409" s="1597"/>
      <c r="AH409" s="1597"/>
      <c r="AI409" s="1597"/>
      <c r="AJ409" s="1597"/>
      <c r="AK409" s="1597"/>
      <c r="AL409" s="1597"/>
      <c r="AM409" s="1027"/>
      <c r="AN409" s="1001"/>
    </row>
    <row r="410" spans="1:42" s="1003" customFormat="1" ht="12.75" customHeight="1">
      <c r="A410" s="1061"/>
      <c r="B410" s="1007"/>
      <c r="C410" s="1640"/>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40"/>
      <c r="D411" s="1024" t="s">
        <v>1690</v>
      </c>
      <c r="E411" s="1646"/>
      <c r="F411" s="1646"/>
      <c r="G411" s="1646"/>
      <c r="H411" s="3013" t="s">
        <v>628</v>
      </c>
      <c r="I411" s="3013"/>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40"/>
      <c r="D412" s="1024"/>
      <c r="E412" s="1646"/>
      <c r="F412" s="1646"/>
      <c r="G412" s="1036"/>
      <c r="H412" s="1036"/>
      <c r="I412" s="1036"/>
      <c r="J412" s="1036"/>
      <c r="K412" s="1036"/>
      <c r="L412" s="1036"/>
      <c r="M412" s="1036"/>
      <c r="N412" s="1036"/>
      <c r="O412" s="1036"/>
      <c r="P412" s="1036"/>
      <c r="Q412" s="1036"/>
      <c r="R412" s="1036"/>
      <c r="S412" s="1036"/>
      <c r="T412" s="1036"/>
      <c r="U412" s="1036"/>
      <c r="V412" s="1036"/>
      <c r="W412" s="1036"/>
      <c r="X412" s="1036"/>
      <c r="Y412" s="1036"/>
      <c r="Z412" s="1646"/>
      <c r="AA412" s="1646"/>
      <c r="AB412" s="1646"/>
      <c r="AC412" s="928"/>
      <c r="AD412" s="928"/>
      <c r="AE412" s="928"/>
      <c r="AF412" s="928"/>
      <c r="AG412" s="928"/>
      <c r="AH412" s="928"/>
      <c r="AI412" s="928"/>
      <c r="AJ412" s="1036"/>
      <c r="AK412" s="1036"/>
      <c r="AL412" s="1036"/>
      <c r="AM412" s="945"/>
      <c r="AN412" s="1001"/>
    </row>
    <row r="413" spans="1:42" s="1003" customFormat="1" ht="12.75" customHeight="1">
      <c r="A413" s="1072"/>
      <c r="B413" s="1010"/>
      <c r="C413" s="1656"/>
      <c r="D413" s="1020"/>
      <c r="E413" s="1651"/>
      <c r="F413" s="1651"/>
      <c r="G413" s="1109"/>
      <c r="H413" s="1109"/>
      <c r="I413" s="1109"/>
      <c r="J413" s="1109"/>
      <c r="K413" s="1109"/>
      <c r="L413" s="1109"/>
      <c r="M413" s="1109"/>
      <c r="N413" s="1109"/>
      <c r="O413" s="1109"/>
      <c r="P413" s="1109"/>
      <c r="Q413" s="1109"/>
      <c r="R413" s="1109"/>
      <c r="S413" s="1109"/>
      <c r="T413" s="1109"/>
      <c r="U413" s="1109"/>
      <c r="V413" s="1109"/>
      <c r="W413" s="1109"/>
      <c r="X413" s="1109"/>
      <c r="Y413" s="1651"/>
      <c r="Z413" s="1651"/>
      <c r="AA413" s="1651"/>
      <c r="AB413" s="1020"/>
      <c r="AC413" s="1020"/>
      <c r="AD413" s="1020"/>
      <c r="AE413" s="1020"/>
      <c r="AF413" s="1020"/>
      <c r="AG413" s="1020"/>
      <c r="AH413" s="1020"/>
      <c r="AI413" s="960" t="s">
        <v>1707</v>
      </c>
      <c r="AJ413" s="3014">
        <f>VLOOKUP(H411,AT366:AU368,2,FALSE)</f>
        <v>0</v>
      </c>
      <c r="AK413" s="3015"/>
      <c r="AL413" s="1006"/>
      <c r="AN413" s="1002"/>
      <c r="AO413" s="1003" t="s">
        <v>628</v>
      </c>
      <c r="AP413" s="1128">
        <v>0</v>
      </c>
    </row>
    <row r="414" spans="1:42" s="944" customFormat="1" ht="12.75" customHeight="1">
      <c r="A414" s="1061"/>
      <c r="B414" s="1007"/>
      <c r="C414" s="1640"/>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727</v>
      </c>
      <c r="AP414" s="944">
        <v>3</v>
      </c>
    </row>
    <row r="415" spans="1:42" s="944" customFormat="1" ht="12.75" customHeight="1">
      <c r="B415" s="928"/>
      <c r="C415" s="987" t="s">
        <v>1708</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544</v>
      </c>
      <c r="AP415" s="944">
        <v>2</v>
      </c>
    </row>
    <row r="416" spans="1:42" s="944" customFormat="1" ht="12.75" customHeight="1">
      <c r="B416" s="928"/>
      <c r="C416" s="987"/>
      <c r="D416" s="1131" t="s">
        <v>1709</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727</v>
      </c>
      <c r="E418" s="3016" t="s">
        <v>1710</v>
      </c>
      <c r="F418" s="3016"/>
      <c r="G418" s="3016"/>
      <c r="H418" s="3016"/>
      <c r="I418" s="3016"/>
      <c r="J418" s="3016"/>
      <c r="K418" s="3016"/>
      <c r="L418" s="3016"/>
      <c r="M418" s="3016"/>
      <c r="N418" s="3016"/>
      <c r="O418" s="3016"/>
      <c r="P418" s="3016"/>
      <c r="Q418" s="3016"/>
      <c r="R418" s="3016"/>
      <c r="S418" s="3016"/>
      <c r="T418" s="3016"/>
      <c r="U418" s="3016"/>
      <c r="V418" s="3016"/>
      <c r="W418" s="3016"/>
      <c r="X418" s="3016"/>
      <c r="Y418" s="3016"/>
      <c r="Z418" s="3016"/>
      <c r="AA418" s="3016"/>
      <c r="AB418" s="3016"/>
      <c r="AC418" s="3016"/>
      <c r="AD418" s="928"/>
      <c r="AE418" s="928"/>
      <c r="AF418" s="3126" t="s">
        <v>1660</v>
      </c>
      <c r="AG418" s="3126"/>
      <c r="AH418" s="3126"/>
      <c r="AI418" s="3126"/>
      <c r="AJ418" s="3126"/>
      <c r="AK418" s="3126"/>
      <c r="AL418" s="3126"/>
      <c r="AN418" s="1001"/>
    </row>
    <row r="419" spans="1:42" s="944" customFormat="1" ht="12.75" customHeight="1">
      <c r="B419" s="928"/>
      <c r="C419" s="987"/>
      <c r="D419" s="928"/>
      <c r="E419" s="3016"/>
      <c r="F419" s="3016"/>
      <c r="G419" s="3016"/>
      <c r="H419" s="3016"/>
      <c r="I419" s="3016"/>
      <c r="J419" s="3016"/>
      <c r="K419" s="3016"/>
      <c r="L419" s="3016"/>
      <c r="M419" s="3016"/>
      <c r="N419" s="3016"/>
      <c r="O419" s="3016"/>
      <c r="P419" s="3016"/>
      <c r="Q419" s="3016"/>
      <c r="R419" s="3016"/>
      <c r="S419" s="3016"/>
      <c r="T419" s="3016"/>
      <c r="U419" s="3016"/>
      <c r="V419" s="3016"/>
      <c r="W419" s="3016"/>
      <c r="X419" s="3016"/>
      <c r="Y419" s="3016"/>
      <c r="Z419" s="3016"/>
      <c r="AA419" s="3016"/>
      <c r="AB419" s="3016"/>
      <c r="AC419" s="3016"/>
      <c r="AD419" s="928"/>
      <c r="AE419" s="928"/>
      <c r="AF419" s="928"/>
      <c r="AG419" s="928"/>
      <c r="AH419" s="928"/>
      <c r="AI419" s="928"/>
      <c r="AJ419" s="928"/>
      <c r="AK419" s="928"/>
      <c r="AL419" s="928"/>
      <c r="AN419" s="1001"/>
    </row>
    <row r="420" spans="1:42" s="944" customFormat="1" ht="12.75" customHeight="1">
      <c r="B420" s="928"/>
      <c r="C420" s="987"/>
      <c r="D420" s="1107"/>
      <c r="E420" s="3016"/>
      <c r="F420" s="3016"/>
      <c r="G420" s="3016"/>
      <c r="H420" s="3016"/>
      <c r="I420" s="3016"/>
      <c r="J420" s="3016"/>
      <c r="K420" s="3016"/>
      <c r="L420" s="3016"/>
      <c r="M420" s="3016"/>
      <c r="N420" s="3016"/>
      <c r="O420" s="3016"/>
      <c r="P420" s="3016"/>
      <c r="Q420" s="3016"/>
      <c r="R420" s="3016"/>
      <c r="S420" s="3016"/>
      <c r="T420" s="3016"/>
      <c r="U420" s="3016"/>
      <c r="V420" s="3016"/>
      <c r="W420" s="3016"/>
      <c r="X420" s="3016"/>
      <c r="Y420" s="3016"/>
      <c r="Z420" s="3016"/>
      <c r="AA420" s="3016"/>
      <c r="AB420" s="3016"/>
      <c r="AC420" s="3016"/>
      <c r="AD420" s="928"/>
      <c r="AE420" s="928"/>
      <c r="AF420" s="928"/>
      <c r="AG420" s="928"/>
      <c r="AH420" s="928"/>
      <c r="AI420" s="928"/>
      <c r="AJ420" s="928"/>
      <c r="AK420" s="928"/>
      <c r="AL420" s="928"/>
      <c r="AN420" s="1001"/>
    </row>
    <row r="421" spans="1:42" s="944" customFormat="1" ht="15" customHeight="1">
      <c r="B421" s="928"/>
      <c r="C421" s="987"/>
      <c r="D421" s="928"/>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8"/>
      <c r="AD421" s="928"/>
      <c r="AE421" s="928"/>
      <c r="AF421" s="928"/>
      <c r="AG421" s="928"/>
      <c r="AH421" s="928"/>
      <c r="AI421" s="928"/>
      <c r="AJ421" s="928"/>
      <c r="AK421" s="928"/>
      <c r="AL421" s="928"/>
      <c r="AN421" s="1001"/>
    </row>
    <row r="422" spans="1:42" s="944" customFormat="1" ht="12.75" customHeight="1">
      <c r="B422" s="928"/>
      <c r="C422" s="987"/>
      <c r="D422" s="1107" t="s">
        <v>544</v>
      </c>
      <c r="E422" s="3016" t="s">
        <v>1711</v>
      </c>
      <c r="F422" s="3016"/>
      <c r="G422" s="3016"/>
      <c r="H422" s="3016"/>
      <c r="I422" s="3016"/>
      <c r="J422" s="3016"/>
      <c r="K422" s="3016"/>
      <c r="L422" s="3016"/>
      <c r="M422" s="3016"/>
      <c r="N422" s="3016"/>
      <c r="O422" s="3016"/>
      <c r="P422" s="3016"/>
      <c r="Q422" s="3016"/>
      <c r="R422" s="3016"/>
      <c r="S422" s="3016"/>
      <c r="T422" s="3016"/>
      <c r="U422" s="3016"/>
      <c r="V422" s="3016"/>
      <c r="W422" s="3016"/>
      <c r="X422" s="3016"/>
      <c r="Y422" s="3016"/>
      <c r="Z422" s="3016"/>
      <c r="AA422" s="3016"/>
      <c r="AB422" s="3016"/>
      <c r="AC422" s="3016"/>
      <c r="AD422" s="928"/>
      <c r="AE422" s="928"/>
      <c r="AF422" s="3126" t="s">
        <v>1689</v>
      </c>
      <c r="AG422" s="3126"/>
      <c r="AH422" s="3126"/>
      <c r="AI422" s="3126"/>
      <c r="AJ422" s="3126"/>
      <c r="AK422" s="3126"/>
      <c r="AL422" s="3126"/>
      <c r="AN422" s="1001"/>
    </row>
    <row r="423" spans="1:42" s="944" customFormat="1" ht="12.75" customHeight="1">
      <c r="B423" s="928"/>
      <c r="C423" s="987"/>
      <c r="D423" s="928"/>
      <c r="E423" s="3016"/>
      <c r="F423" s="3016"/>
      <c r="G423" s="3016"/>
      <c r="H423" s="3016"/>
      <c r="I423" s="3016"/>
      <c r="J423" s="3016"/>
      <c r="K423" s="3016"/>
      <c r="L423" s="3016"/>
      <c r="M423" s="3016"/>
      <c r="N423" s="3016"/>
      <c r="O423" s="3016"/>
      <c r="P423" s="3016"/>
      <c r="Q423" s="3016"/>
      <c r="R423" s="3016"/>
      <c r="S423" s="3016"/>
      <c r="T423" s="3016"/>
      <c r="U423" s="3016"/>
      <c r="V423" s="3016"/>
      <c r="W423" s="3016"/>
      <c r="X423" s="3016"/>
      <c r="Y423" s="3016"/>
      <c r="Z423" s="3016"/>
      <c r="AA423" s="3016"/>
      <c r="AB423" s="3016"/>
      <c r="AC423" s="3016"/>
      <c r="AD423" s="928"/>
      <c r="AE423" s="928"/>
      <c r="AF423" s="928"/>
      <c r="AG423" s="928"/>
      <c r="AH423" s="928"/>
      <c r="AI423" s="928"/>
      <c r="AJ423" s="928"/>
      <c r="AK423" s="928"/>
      <c r="AL423" s="928"/>
      <c r="AN423" s="1001"/>
    </row>
    <row r="424" spans="1:42" s="944" customFormat="1" ht="15" customHeight="1">
      <c r="B424" s="928"/>
      <c r="C424" s="987"/>
      <c r="D424" s="1107"/>
      <c r="E424" s="3016"/>
      <c r="F424" s="3016"/>
      <c r="G424" s="3016"/>
      <c r="H424" s="3016"/>
      <c r="I424" s="3016"/>
      <c r="J424" s="3016"/>
      <c r="K424" s="3016"/>
      <c r="L424" s="3016"/>
      <c r="M424" s="3016"/>
      <c r="N424" s="3016"/>
      <c r="O424" s="3016"/>
      <c r="P424" s="3016"/>
      <c r="Q424" s="3016"/>
      <c r="R424" s="3016"/>
      <c r="S424" s="3016"/>
      <c r="T424" s="3016"/>
      <c r="U424" s="3016"/>
      <c r="V424" s="3016"/>
      <c r="W424" s="3016"/>
      <c r="X424" s="3016"/>
      <c r="Y424" s="3016"/>
      <c r="Z424" s="3016"/>
      <c r="AA424" s="3016"/>
      <c r="AB424" s="3016"/>
      <c r="AC424" s="3016"/>
      <c r="AD424" s="928"/>
      <c r="AE424" s="928"/>
      <c r="AF424" s="928"/>
      <c r="AG424" s="928"/>
      <c r="AH424" s="928"/>
      <c r="AI424" s="928"/>
      <c r="AJ424" s="928"/>
      <c r="AK424" s="928"/>
      <c r="AL424" s="928"/>
      <c r="AN424" s="1001"/>
    </row>
    <row r="425" spans="1:42" s="1003" customFormat="1" ht="12.75" customHeight="1">
      <c r="A425" s="944"/>
      <c r="B425" s="928"/>
      <c r="C425" s="987"/>
      <c r="D425" s="928"/>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8"/>
      <c r="AD425" s="928"/>
      <c r="AE425" s="928"/>
      <c r="AF425" s="931"/>
      <c r="AG425" s="931"/>
      <c r="AH425" s="931"/>
      <c r="AI425" s="931"/>
      <c r="AJ425" s="931"/>
      <c r="AK425" s="931"/>
      <c r="AL425" s="931"/>
      <c r="AM425" s="944"/>
      <c r="AN425" s="1002"/>
    </row>
    <row r="426" spans="1:42" s="944" customFormat="1" ht="12.75" customHeight="1">
      <c r="B426" s="928"/>
      <c r="C426" s="987"/>
      <c r="D426" s="1107" t="s">
        <v>286</v>
      </c>
      <c r="E426" s="3016" t="s">
        <v>1712</v>
      </c>
      <c r="F426" s="3016"/>
      <c r="G426" s="3016"/>
      <c r="H426" s="3016"/>
      <c r="I426" s="3016"/>
      <c r="J426" s="3016"/>
      <c r="K426" s="3016"/>
      <c r="L426" s="3016"/>
      <c r="M426" s="3016"/>
      <c r="N426" s="3016"/>
      <c r="O426" s="3016"/>
      <c r="P426" s="3016"/>
      <c r="Q426" s="3016"/>
      <c r="R426" s="3016"/>
      <c r="S426" s="3016"/>
      <c r="T426" s="3016"/>
      <c r="U426" s="3016"/>
      <c r="V426" s="3016"/>
      <c r="W426" s="3016"/>
      <c r="X426" s="3016"/>
      <c r="Y426" s="3016"/>
      <c r="Z426" s="3016"/>
      <c r="AA426" s="3016"/>
      <c r="AB426" s="3016"/>
      <c r="AC426" s="3016"/>
      <c r="AD426" s="928"/>
      <c r="AE426" s="928"/>
      <c r="AF426" s="3126" t="s">
        <v>1634</v>
      </c>
      <c r="AG426" s="3126"/>
      <c r="AH426" s="3126"/>
      <c r="AI426" s="3126"/>
      <c r="AJ426" s="3126"/>
      <c r="AK426" s="3126"/>
      <c r="AL426" s="3126"/>
      <c r="AN426" s="1001"/>
    </row>
    <row r="427" spans="1:42" s="944" customFormat="1" ht="12.75" customHeight="1">
      <c r="A427" s="1061"/>
      <c r="B427" s="1024"/>
      <c r="C427" s="1643"/>
      <c r="D427" s="928"/>
      <c r="E427" s="3016"/>
      <c r="F427" s="3016"/>
      <c r="G427" s="3016"/>
      <c r="H427" s="3016"/>
      <c r="I427" s="3016"/>
      <c r="J427" s="3016"/>
      <c r="K427" s="3016"/>
      <c r="L427" s="3016"/>
      <c r="M427" s="3016"/>
      <c r="N427" s="3016"/>
      <c r="O427" s="3016"/>
      <c r="P427" s="3016"/>
      <c r="Q427" s="3016"/>
      <c r="R427" s="3016"/>
      <c r="S427" s="3016"/>
      <c r="T427" s="3016"/>
      <c r="U427" s="3016"/>
      <c r="V427" s="3016"/>
      <c r="W427" s="3016"/>
      <c r="X427" s="3016"/>
      <c r="Y427" s="3016"/>
      <c r="Z427" s="3016"/>
      <c r="AA427" s="3016"/>
      <c r="AB427" s="3016"/>
      <c r="AC427" s="3016"/>
      <c r="AD427" s="928"/>
      <c r="AE427" s="3126"/>
      <c r="AF427" s="3126"/>
      <c r="AG427" s="3126"/>
      <c r="AH427" s="3126"/>
      <c r="AI427" s="3126"/>
      <c r="AJ427" s="3126"/>
      <c r="AK427" s="3126"/>
      <c r="AL427" s="1597"/>
      <c r="AM427" s="1027"/>
      <c r="AN427" s="1001"/>
      <c r="AO427" s="944" t="s">
        <v>628</v>
      </c>
      <c r="AP427" s="1121">
        <v>0</v>
      </c>
    </row>
    <row r="428" spans="1:42" s="944" customFormat="1" ht="12.75" customHeight="1">
      <c r="A428" s="1127"/>
      <c r="B428" s="928"/>
      <c r="C428" s="928"/>
      <c r="D428" s="1107"/>
      <c r="E428" s="3016"/>
      <c r="F428" s="3016"/>
      <c r="G428" s="3016"/>
      <c r="H428" s="3016"/>
      <c r="I428" s="3016"/>
      <c r="J428" s="3016"/>
      <c r="K428" s="3016"/>
      <c r="L428" s="3016"/>
      <c r="M428" s="3016"/>
      <c r="N428" s="3016"/>
      <c r="O428" s="3016"/>
      <c r="P428" s="3016"/>
      <c r="Q428" s="3016"/>
      <c r="R428" s="3016"/>
      <c r="S428" s="3016"/>
      <c r="T428" s="3016"/>
      <c r="U428" s="3016"/>
      <c r="V428" s="3016"/>
      <c r="W428" s="3016"/>
      <c r="X428" s="3016"/>
      <c r="Y428" s="3016"/>
      <c r="Z428" s="3016"/>
      <c r="AA428" s="3016"/>
      <c r="AB428" s="3016"/>
      <c r="AC428" s="3016"/>
      <c r="AD428" s="928"/>
      <c r="AE428" s="928"/>
      <c r="AF428" s="928"/>
      <c r="AG428" s="1007"/>
      <c r="AH428" s="1007"/>
      <c r="AI428" s="1007"/>
      <c r="AJ428" s="1007"/>
      <c r="AK428" s="1007"/>
      <c r="AL428" s="1007"/>
      <c r="AM428" s="1027"/>
      <c r="AN428" s="1001"/>
      <c r="AO428" s="1119" t="s">
        <v>727</v>
      </c>
      <c r="AP428" s="944">
        <v>3</v>
      </c>
    </row>
    <row r="429" spans="1:42" s="944" customFormat="1" ht="12.75" customHeight="1">
      <c r="A429" s="1061"/>
      <c r="B429" s="1024"/>
      <c r="C429" s="1643"/>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544</v>
      </c>
      <c r="AP429" s="944">
        <v>2</v>
      </c>
    </row>
    <row r="430" spans="1:42" s="944" customFormat="1" ht="12.75" customHeight="1">
      <c r="A430" s="1116"/>
      <c r="B430" s="1024"/>
      <c r="C430" s="1659"/>
      <c r="D430" s="1107" t="s">
        <v>1687</v>
      </c>
      <c r="E430" s="3016" t="s">
        <v>1713</v>
      </c>
      <c r="F430" s="3016"/>
      <c r="G430" s="3016"/>
      <c r="H430" s="3016"/>
      <c r="I430" s="3016"/>
      <c r="J430" s="3016"/>
      <c r="K430" s="3016"/>
      <c r="L430" s="3016"/>
      <c r="M430" s="3016"/>
      <c r="N430" s="3016"/>
      <c r="O430" s="3016"/>
      <c r="P430" s="3016"/>
      <c r="Q430" s="3016"/>
      <c r="R430" s="3016"/>
      <c r="S430" s="3016"/>
      <c r="T430" s="3016"/>
      <c r="U430" s="3016"/>
      <c r="V430" s="3016"/>
      <c r="W430" s="3016"/>
      <c r="X430" s="3016"/>
      <c r="Y430" s="3016"/>
      <c r="Z430" s="3016"/>
      <c r="AA430" s="3016"/>
      <c r="AB430" s="3016"/>
      <c r="AC430" s="3016"/>
      <c r="AD430" s="928"/>
      <c r="AE430" s="928"/>
      <c r="AF430" s="3126" t="s">
        <v>1689</v>
      </c>
      <c r="AG430" s="3126"/>
      <c r="AH430" s="3126"/>
      <c r="AI430" s="3126"/>
      <c r="AJ430" s="3126"/>
      <c r="AK430" s="3126"/>
      <c r="AL430" s="3126"/>
      <c r="AN430" s="1001"/>
    </row>
    <row r="431" spans="1:42" s="944" customFormat="1" ht="12.75" customHeight="1">
      <c r="A431" s="1116"/>
      <c r="B431" s="1024"/>
      <c r="C431" s="1659"/>
      <c r="D431" s="1107"/>
      <c r="E431" s="3016"/>
      <c r="F431" s="3016"/>
      <c r="G431" s="3016"/>
      <c r="H431" s="3016"/>
      <c r="I431" s="3016"/>
      <c r="J431" s="3016"/>
      <c r="K431" s="3016"/>
      <c r="L431" s="3016"/>
      <c r="M431" s="3016"/>
      <c r="N431" s="3016"/>
      <c r="O431" s="3016"/>
      <c r="P431" s="3016"/>
      <c r="Q431" s="3016"/>
      <c r="R431" s="3016"/>
      <c r="S431" s="3016"/>
      <c r="T431" s="3016"/>
      <c r="U431" s="3016"/>
      <c r="V431" s="3016"/>
      <c r="W431" s="3016"/>
      <c r="X431" s="3016"/>
      <c r="Y431" s="3016"/>
      <c r="Z431" s="3016"/>
      <c r="AA431" s="3016"/>
      <c r="AB431" s="3016"/>
      <c r="AC431" s="3016"/>
      <c r="AD431" s="928"/>
      <c r="AE431" s="1597"/>
      <c r="AF431" s="1597"/>
      <c r="AG431" s="1597"/>
      <c r="AH431" s="1597"/>
      <c r="AI431" s="1597"/>
      <c r="AJ431" s="1597"/>
      <c r="AK431" s="1597"/>
      <c r="AL431" s="1597"/>
      <c r="AM431" s="1066"/>
      <c r="AN431" s="1001"/>
    </row>
    <row r="432" spans="1:42" s="944" customFormat="1" ht="12.75" customHeight="1">
      <c r="A432" s="1116"/>
      <c r="B432" s="1024"/>
      <c r="C432" s="1659"/>
      <c r="D432" s="1107"/>
      <c r="E432" s="3016"/>
      <c r="F432" s="3016"/>
      <c r="G432" s="3016"/>
      <c r="H432" s="3016"/>
      <c r="I432" s="3016"/>
      <c r="J432" s="3016"/>
      <c r="K432" s="3016"/>
      <c r="L432" s="3016"/>
      <c r="M432" s="3016"/>
      <c r="N432" s="3016"/>
      <c r="O432" s="3016"/>
      <c r="P432" s="3016"/>
      <c r="Q432" s="3016"/>
      <c r="R432" s="3016"/>
      <c r="S432" s="3016"/>
      <c r="T432" s="3016"/>
      <c r="U432" s="3016"/>
      <c r="V432" s="3016"/>
      <c r="W432" s="3016"/>
      <c r="X432" s="3016"/>
      <c r="Y432" s="3016"/>
      <c r="Z432" s="3016"/>
      <c r="AA432" s="3016"/>
      <c r="AB432" s="3016"/>
      <c r="AC432" s="3016"/>
      <c r="AD432" s="928"/>
      <c r="AE432" s="1597"/>
      <c r="AF432" s="1597"/>
      <c r="AG432" s="1597"/>
      <c r="AH432" s="1597"/>
      <c r="AI432" s="1597"/>
      <c r="AJ432" s="1597"/>
      <c r="AK432" s="1597"/>
      <c r="AL432" s="1597"/>
      <c r="AM432" s="1066"/>
      <c r="AN432" s="1001"/>
    </row>
    <row r="433" spans="1:42" s="944" customFormat="1" ht="12.75" customHeight="1">
      <c r="A433" s="1061"/>
      <c r="B433" s="1007"/>
      <c r="C433" s="1640"/>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7"/>
      <c r="AM433" s="1066"/>
      <c r="AN433" s="1001"/>
    </row>
    <row r="434" spans="1:42" s="944" customFormat="1" ht="12.75" customHeight="1">
      <c r="A434" s="1061"/>
      <c r="B434" s="1024"/>
      <c r="C434" s="1643"/>
      <c r="D434" s="1107" t="s">
        <v>1688</v>
      </c>
      <c r="E434" s="3016" t="s">
        <v>1714</v>
      </c>
      <c r="F434" s="3016"/>
      <c r="G434" s="3016"/>
      <c r="H434" s="3016"/>
      <c r="I434" s="3016"/>
      <c r="J434" s="3016"/>
      <c r="K434" s="3016"/>
      <c r="L434" s="3016"/>
      <c r="M434" s="3016"/>
      <c r="N434" s="3016"/>
      <c r="O434" s="3016"/>
      <c r="P434" s="3016"/>
      <c r="Q434" s="3016"/>
      <c r="R434" s="3016"/>
      <c r="S434" s="3016"/>
      <c r="T434" s="3016"/>
      <c r="U434" s="3016"/>
      <c r="V434" s="3016"/>
      <c r="W434" s="3016"/>
      <c r="X434" s="3016"/>
      <c r="Y434" s="3016"/>
      <c r="Z434" s="3016"/>
      <c r="AA434" s="3016"/>
      <c r="AB434" s="3016"/>
      <c r="AC434" s="3016"/>
      <c r="AD434" s="928"/>
      <c r="AE434" s="928"/>
      <c r="AF434" s="3126" t="s">
        <v>1634</v>
      </c>
      <c r="AG434" s="3126"/>
      <c r="AH434" s="3126"/>
      <c r="AI434" s="3126"/>
      <c r="AJ434" s="3126"/>
      <c r="AK434" s="3126"/>
      <c r="AL434" s="3126"/>
      <c r="AM434" s="1066"/>
      <c r="AN434" s="1001"/>
    </row>
    <row r="435" spans="1:42" s="944" customFormat="1" ht="12.75" customHeight="1">
      <c r="A435" s="1061"/>
      <c r="B435" s="1024"/>
      <c r="C435" s="1643"/>
      <c r="D435" s="1107"/>
      <c r="E435" s="3016"/>
      <c r="F435" s="3016"/>
      <c r="G435" s="3016"/>
      <c r="H435" s="3016"/>
      <c r="I435" s="3016"/>
      <c r="J435" s="3016"/>
      <c r="K435" s="3016"/>
      <c r="L435" s="3016"/>
      <c r="M435" s="3016"/>
      <c r="N435" s="3016"/>
      <c r="O435" s="3016"/>
      <c r="P435" s="3016"/>
      <c r="Q435" s="3016"/>
      <c r="R435" s="3016"/>
      <c r="S435" s="3016"/>
      <c r="T435" s="3016"/>
      <c r="U435" s="3016"/>
      <c r="V435" s="3016"/>
      <c r="W435" s="3016"/>
      <c r="X435" s="3016"/>
      <c r="Y435" s="3016"/>
      <c r="Z435" s="3016"/>
      <c r="AA435" s="3016"/>
      <c r="AB435" s="3016"/>
      <c r="AC435" s="3016"/>
      <c r="AD435" s="928"/>
      <c r="AE435" s="1007"/>
      <c r="AF435" s="1007"/>
      <c r="AG435" s="928"/>
      <c r="AH435" s="1007"/>
      <c r="AI435" s="1007"/>
      <c r="AJ435" s="1007"/>
      <c r="AK435" s="1007"/>
      <c r="AL435" s="1007"/>
      <c r="AM435" s="1066"/>
      <c r="AN435" s="1001"/>
    </row>
    <row r="436" spans="1:42" s="944" customFormat="1" ht="12.75" customHeight="1">
      <c r="A436" s="1061"/>
      <c r="B436" s="1024"/>
      <c r="C436" s="1643"/>
      <c r="D436" s="1107"/>
      <c r="E436" s="3016"/>
      <c r="F436" s="3016"/>
      <c r="G436" s="3016"/>
      <c r="H436" s="3016"/>
      <c r="I436" s="3016"/>
      <c r="J436" s="3016"/>
      <c r="K436" s="3016"/>
      <c r="L436" s="3016"/>
      <c r="M436" s="3016"/>
      <c r="N436" s="3016"/>
      <c r="O436" s="3016"/>
      <c r="P436" s="3016"/>
      <c r="Q436" s="3016"/>
      <c r="R436" s="3016"/>
      <c r="S436" s="3016"/>
      <c r="T436" s="3016"/>
      <c r="U436" s="3016"/>
      <c r="V436" s="3016"/>
      <c r="W436" s="3016"/>
      <c r="X436" s="3016"/>
      <c r="Y436" s="3016"/>
      <c r="Z436" s="3016"/>
      <c r="AA436" s="3016"/>
      <c r="AB436" s="3016"/>
      <c r="AC436" s="3016"/>
      <c r="AD436" s="928"/>
      <c r="AE436" s="1007"/>
      <c r="AF436" s="1007"/>
      <c r="AG436" s="928"/>
      <c r="AH436" s="1007"/>
      <c r="AI436" s="1007"/>
      <c r="AJ436" s="1007"/>
      <c r="AK436" s="1007"/>
      <c r="AL436" s="1007"/>
      <c r="AM436" s="1066"/>
      <c r="AN436" s="1001"/>
    </row>
    <row r="437" spans="1:42" s="1003" customFormat="1" ht="12.75" customHeight="1">
      <c r="A437" s="1061"/>
      <c r="B437" s="928"/>
      <c r="C437" s="1660"/>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40"/>
      <c r="D438" s="1107" t="s">
        <v>1699</v>
      </c>
      <c r="E438" s="3016" t="s">
        <v>1715</v>
      </c>
      <c r="F438" s="3016"/>
      <c r="G438" s="3016"/>
      <c r="H438" s="3016"/>
      <c r="I438" s="3016"/>
      <c r="J438" s="3016"/>
      <c r="K438" s="3016"/>
      <c r="L438" s="3016"/>
      <c r="M438" s="3016"/>
      <c r="N438" s="3016"/>
      <c r="O438" s="3016"/>
      <c r="P438" s="3016"/>
      <c r="Q438" s="3016"/>
      <c r="R438" s="3016"/>
      <c r="S438" s="3016"/>
      <c r="T438" s="3016"/>
      <c r="U438" s="3016"/>
      <c r="V438" s="3016"/>
      <c r="W438" s="3016"/>
      <c r="X438" s="3016"/>
      <c r="Y438" s="3016"/>
      <c r="Z438" s="3016"/>
      <c r="AA438" s="3016"/>
      <c r="AB438" s="3016"/>
      <c r="AC438" s="3016"/>
      <c r="AD438" s="928"/>
      <c r="AE438" s="928"/>
      <c r="AF438" s="3126" t="s">
        <v>1698</v>
      </c>
      <c r="AG438" s="3126"/>
      <c r="AH438" s="3126"/>
      <c r="AI438" s="3126"/>
      <c r="AJ438" s="3126"/>
      <c r="AK438" s="3126"/>
      <c r="AL438" s="3126"/>
      <c r="AM438" s="1066"/>
      <c r="AN438" s="1001"/>
    </row>
    <row r="439" spans="1:42" s="944" customFormat="1" ht="12.75" customHeight="1">
      <c r="A439" s="1600"/>
      <c r="B439" s="1007"/>
      <c r="C439" s="1640"/>
      <c r="D439" s="1107"/>
      <c r="E439" s="3016"/>
      <c r="F439" s="3016"/>
      <c r="G439" s="3016"/>
      <c r="H439" s="3016"/>
      <c r="I439" s="3016"/>
      <c r="J439" s="3016"/>
      <c r="K439" s="3016"/>
      <c r="L439" s="3016"/>
      <c r="M439" s="3016"/>
      <c r="N439" s="3016"/>
      <c r="O439" s="3016"/>
      <c r="P439" s="3016"/>
      <c r="Q439" s="3016"/>
      <c r="R439" s="3016"/>
      <c r="S439" s="3016"/>
      <c r="T439" s="3016"/>
      <c r="U439" s="3016"/>
      <c r="V439" s="3016"/>
      <c r="W439" s="3016"/>
      <c r="X439" s="3016"/>
      <c r="Y439" s="3016"/>
      <c r="Z439" s="3016"/>
      <c r="AA439" s="3016"/>
      <c r="AB439" s="3016"/>
      <c r="AC439" s="3016"/>
      <c r="AD439" s="928"/>
      <c r="AE439" s="928"/>
      <c r="AF439" s="1597"/>
      <c r="AG439" s="1597"/>
      <c r="AH439" s="1597"/>
      <c r="AI439" s="1597"/>
      <c r="AJ439" s="1597"/>
      <c r="AK439" s="1597"/>
      <c r="AL439" s="1597"/>
      <c r="AM439" s="1066"/>
      <c r="AN439" s="1001"/>
    </row>
    <row r="440" spans="1:42" s="944" customFormat="1" ht="12.75" customHeight="1">
      <c r="A440" s="1127"/>
      <c r="B440" s="1007"/>
      <c r="C440" s="1640"/>
      <c r="D440" s="1107"/>
      <c r="E440" s="3016"/>
      <c r="F440" s="3016"/>
      <c r="G440" s="3016"/>
      <c r="H440" s="3016"/>
      <c r="I440" s="3016"/>
      <c r="J440" s="3016"/>
      <c r="K440" s="3016"/>
      <c r="L440" s="3016"/>
      <c r="M440" s="3016"/>
      <c r="N440" s="3016"/>
      <c r="O440" s="3016"/>
      <c r="P440" s="3016"/>
      <c r="Q440" s="3016"/>
      <c r="R440" s="3016"/>
      <c r="S440" s="3016"/>
      <c r="T440" s="3016"/>
      <c r="U440" s="3016"/>
      <c r="V440" s="3016"/>
      <c r="W440" s="3016"/>
      <c r="X440" s="3016"/>
      <c r="Y440" s="3016"/>
      <c r="Z440" s="3016"/>
      <c r="AA440" s="3016"/>
      <c r="AB440" s="3016"/>
      <c r="AC440" s="3016"/>
      <c r="AD440" s="928"/>
      <c r="AE440" s="1597"/>
      <c r="AF440" s="1597"/>
      <c r="AG440" s="1597"/>
      <c r="AH440" s="1597"/>
      <c r="AI440" s="1597"/>
      <c r="AJ440" s="1597"/>
      <c r="AK440" s="1597"/>
      <c r="AL440" s="1597"/>
      <c r="AM440" s="1066"/>
      <c r="AN440" s="1001"/>
    </row>
    <row r="441" spans="1:42" s="944" customFormat="1" ht="12.75" customHeight="1">
      <c r="A441" s="1127"/>
      <c r="B441" s="1007"/>
      <c r="C441" s="1640"/>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7"/>
      <c r="AF441" s="928"/>
      <c r="AG441" s="928"/>
      <c r="AH441" s="928"/>
      <c r="AI441" s="928"/>
      <c r="AJ441" s="928"/>
      <c r="AK441" s="928"/>
      <c r="AL441" s="928"/>
      <c r="AM441" s="1066"/>
      <c r="AN441" s="1001"/>
      <c r="AO441" s="944" t="s">
        <v>628</v>
      </c>
      <c r="AP441" s="1132">
        <v>0</v>
      </c>
    </row>
    <row r="442" spans="1:42" s="944" customFormat="1" ht="12.75" customHeight="1">
      <c r="A442" s="1127"/>
      <c r="B442" s="1007"/>
      <c r="C442" s="1640"/>
      <c r="D442" s="1107" t="s">
        <v>1701</v>
      </c>
      <c r="E442" s="3016" t="s">
        <v>1716</v>
      </c>
      <c r="F442" s="3016"/>
      <c r="G442" s="3016"/>
      <c r="H442" s="3016"/>
      <c r="I442" s="3016"/>
      <c r="J442" s="3016"/>
      <c r="K442" s="3016"/>
      <c r="L442" s="3016"/>
      <c r="M442" s="3016"/>
      <c r="N442" s="3016"/>
      <c r="O442" s="3016"/>
      <c r="P442" s="3016"/>
      <c r="Q442" s="3016"/>
      <c r="R442" s="3016"/>
      <c r="S442" s="3016"/>
      <c r="T442" s="3016"/>
      <c r="U442" s="3016"/>
      <c r="V442" s="3016"/>
      <c r="W442" s="3016"/>
      <c r="X442" s="3016"/>
      <c r="Y442" s="3016"/>
      <c r="Z442" s="3016"/>
      <c r="AA442" s="3016"/>
      <c r="AB442" s="3016"/>
      <c r="AC442" s="3016"/>
      <c r="AD442" s="928"/>
      <c r="AE442" s="928"/>
      <c r="AF442" s="3126" t="s">
        <v>1717</v>
      </c>
      <c r="AG442" s="3126"/>
      <c r="AH442" s="3126"/>
      <c r="AI442" s="3126"/>
      <c r="AJ442" s="3126"/>
      <c r="AK442" s="3126"/>
      <c r="AL442" s="3126"/>
      <c r="AM442" s="1066"/>
      <c r="AN442" s="1001"/>
      <c r="AO442" s="1119" t="s">
        <v>727</v>
      </c>
      <c r="AP442" s="944">
        <v>3</v>
      </c>
    </row>
    <row r="443" spans="1:42" s="944" customFormat="1" ht="12.75" customHeight="1">
      <c r="A443" s="1600"/>
      <c r="B443" s="1007"/>
      <c r="C443" s="1640"/>
      <c r="D443" s="1107"/>
      <c r="E443" s="3016"/>
      <c r="F443" s="3016"/>
      <c r="G443" s="3016"/>
      <c r="H443" s="3016"/>
      <c r="I443" s="3016"/>
      <c r="J443" s="3016"/>
      <c r="K443" s="3016"/>
      <c r="L443" s="3016"/>
      <c r="M443" s="3016"/>
      <c r="N443" s="3016"/>
      <c r="O443" s="3016"/>
      <c r="P443" s="3016"/>
      <c r="Q443" s="3016"/>
      <c r="R443" s="3016"/>
      <c r="S443" s="3016"/>
      <c r="T443" s="3016"/>
      <c r="U443" s="3016"/>
      <c r="V443" s="3016"/>
      <c r="W443" s="3016"/>
      <c r="X443" s="3016"/>
      <c r="Y443" s="3016"/>
      <c r="Z443" s="3016"/>
      <c r="AA443" s="3016"/>
      <c r="AB443" s="3016"/>
      <c r="AC443" s="3016"/>
      <c r="AD443" s="928"/>
      <c r="AE443" s="928"/>
      <c r="AF443" s="1597"/>
      <c r="AG443" s="1597"/>
      <c r="AH443" s="1597"/>
      <c r="AI443" s="1597"/>
      <c r="AJ443" s="1597"/>
      <c r="AK443" s="1597"/>
      <c r="AL443" s="1597"/>
      <c r="AM443" s="1066"/>
      <c r="AN443" s="1001"/>
      <c r="AO443" s="1119" t="s">
        <v>544</v>
      </c>
      <c r="AP443" s="944">
        <v>2</v>
      </c>
    </row>
    <row r="444" spans="1:42" s="944" customFormat="1" ht="12.75" customHeight="1">
      <c r="A444" s="1127"/>
      <c r="B444" s="1007"/>
      <c r="C444" s="1640"/>
      <c r="D444" s="1107"/>
      <c r="E444" s="3016"/>
      <c r="F444" s="3016"/>
      <c r="G444" s="3016"/>
      <c r="H444" s="3016"/>
      <c r="I444" s="3016"/>
      <c r="J444" s="3016"/>
      <c r="K444" s="3016"/>
      <c r="L444" s="3016"/>
      <c r="M444" s="3016"/>
      <c r="N444" s="3016"/>
      <c r="O444" s="3016"/>
      <c r="P444" s="3016"/>
      <c r="Q444" s="3016"/>
      <c r="R444" s="3016"/>
      <c r="S444" s="3016"/>
      <c r="T444" s="3016"/>
      <c r="U444" s="3016"/>
      <c r="V444" s="3016"/>
      <c r="W444" s="3016"/>
      <c r="X444" s="3016"/>
      <c r="Y444" s="3016"/>
      <c r="Z444" s="3016"/>
      <c r="AA444" s="3016"/>
      <c r="AB444" s="3016"/>
      <c r="AC444" s="3016"/>
      <c r="AD444" s="928"/>
      <c r="AE444" s="1597"/>
      <c r="AF444" s="1597"/>
      <c r="AG444" s="1597"/>
      <c r="AH444" s="1597"/>
      <c r="AI444" s="1597"/>
      <c r="AJ444" s="1597"/>
      <c r="AK444" s="1597"/>
      <c r="AL444" s="1597"/>
      <c r="AM444" s="1066"/>
      <c r="AN444" s="1001"/>
    </row>
    <row r="445" spans="1:42" s="944" customFormat="1" ht="12.75" customHeight="1">
      <c r="A445" s="1116"/>
      <c r="B445" s="1024"/>
      <c r="C445" s="1659"/>
      <c r="D445" s="1107"/>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8"/>
      <c r="AE445" s="1597"/>
      <c r="AF445" s="1597"/>
      <c r="AG445" s="1597"/>
      <c r="AH445" s="1597"/>
      <c r="AI445" s="1597"/>
      <c r="AJ445" s="1597"/>
      <c r="AK445" s="1597"/>
      <c r="AL445" s="1597"/>
      <c r="AM445" s="1066"/>
      <c r="AN445" s="1001"/>
    </row>
    <row r="446" spans="1:42" s="944" customFormat="1" ht="12.75" customHeight="1">
      <c r="A446" s="1127"/>
      <c r="B446" s="1007"/>
      <c r="C446" s="1640"/>
      <c r="D446" s="1024" t="s">
        <v>1690</v>
      </c>
      <c r="E446" s="1646"/>
      <c r="F446" s="1646"/>
      <c r="G446" s="1646"/>
      <c r="H446" s="3013" t="s">
        <v>1688</v>
      </c>
      <c r="I446" s="3013"/>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40"/>
      <c r="D447" s="1024"/>
      <c r="E447" s="1646"/>
      <c r="F447" s="1646"/>
      <c r="G447" s="1036"/>
      <c r="H447" s="1036"/>
      <c r="I447" s="1036"/>
      <c r="J447" s="1036"/>
      <c r="K447" s="1036"/>
      <c r="L447" s="1036"/>
      <c r="M447" s="1036"/>
      <c r="N447" s="1036"/>
      <c r="O447" s="1036"/>
      <c r="P447" s="1036"/>
      <c r="Q447" s="1036"/>
      <c r="R447" s="1036"/>
      <c r="S447" s="1036"/>
      <c r="T447" s="1036"/>
      <c r="U447" s="1036"/>
      <c r="V447" s="1036"/>
      <c r="W447" s="1036"/>
      <c r="X447" s="1036"/>
      <c r="Y447" s="1036"/>
      <c r="Z447" s="1646"/>
      <c r="AA447" s="1646"/>
      <c r="AB447" s="1646"/>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6"/>
      <c r="D448" s="1020"/>
      <c r="E448" s="1651"/>
      <c r="F448" s="1109"/>
      <c r="G448" s="1109"/>
      <c r="H448" s="1109"/>
      <c r="I448" s="1109"/>
      <c r="J448" s="1109"/>
      <c r="K448" s="1109"/>
      <c r="L448" s="1109"/>
      <c r="M448" s="1109"/>
      <c r="N448" s="1109"/>
      <c r="O448" s="1109"/>
      <c r="P448" s="1109"/>
      <c r="Q448" s="1109"/>
      <c r="R448" s="1109"/>
      <c r="S448" s="1109"/>
      <c r="T448" s="1109"/>
      <c r="U448" s="1109"/>
      <c r="V448" s="1109"/>
      <c r="W448" s="1109"/>
      <c r="X448" s="1109"/>
      <c r="Y448" s="1651"/>
      <c r="Z448" s="1651"/>
      <c r="AA448" s="1651"/>
      <c r="AB448" s="1020"/>
      <c r="AC448" s="1020"/>
      <c r="AD448" s="1020"/>
      <c r="AE448" s="1020"/>
      <c r="AF448" s="1020"/>
      <c r="AG448" s="1020"/>
      <c r="AH448" s="1020"/>
      <c r="AI448" s="960" t="s">
        <v>1718</v>
      </c>
      <c r="AJ448" s="3014">
        <f>VLOOKUP($H$446,$AO$394:$AP$401,2,FALSE)</f>
        <v>3</v>
      </c>
      <c r="AK448" s="3015"/>
      <c r="AL448" s="1006"/>
      <c r="AM448" s="1003"/>
      <c r="AN448" s="1001"/>
    </row>
    <row r="449" spans="1:42" s="944" customFormat="1" ht="12.75" customHeight="1">
      <c r="A449" s="1127"/>
      <c r="B449" s="1007"/>
      <c r="C449" s="1640"/>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9"/>
      <c r="AE449" s="1007"/>
      <c r="AF449" s="1007"/>
      <c r="AG449" s="1007"/>
      <c r="AH449" s="1007"/>
      <c r="AI449" s="1007"/>
      <c r="AJ449" s="992"/>
      <c r="AK449" s="1024"/>
      <c r="AL449" s="1024"/>
      <c r="AM449" s="1061"/>
      <c r="AN449" s="1001"/>
    </row>
    <row r="450" spans="1:42" s="944" customFormat="1" ht="12.75" customHeight="1">
      <c r="A450" s="1127"/>
      <c r="B450" s="928"/>
      <c r="C450" s="987" t="s">
        <v>1719</v>
      </c>
      <c r="D450" s="1661"/>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9"/>
      <c r="AE450" s="1007"/>
      <c r="AF450" s="1007"/>
      <c r="AG450" s="1007"/>
      <c r="AH450" s="1007"/>
      <c r="AI450" s="1007"/>
      <c r="AJ450" s="992"/>
      <c r="AK450" s="1024"/>
      <c r="AL450" s="1024"/>
      <c r="AM450" s="1061"/>
      <c r="AN450" s="1001"/>
    </row>
    <row r="451" spans="1:42" s="944" customFormat="1" ht="12.75" customHeight="1">
      <c r="A451" s="1127"/>
      <c r="B451" s="992"/>
      <c r="C451" s="1662"/>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40"/>
      <c r="D452" s="1107" t="s">
        <v>727</v>
      </c>
      <c r="E452" s="3016" t="s">
        <v>2202</v>
      </c>
      <c r="F452" s="3016"/>
      <c r="G452" s="3016"/>
      <c r="H452" s="3016"/>
      <c r="I452" s="3016"/>
      <c r="J452" s="3016"/>
      <c r="K452" s="3016"/>
      <c r="L452" s="3016"/>
      <c r="M452" s="3016"/>
      <c r="N452" s="3016"/>
      <c r="O452" s="3016"/>
      <c r="P452" s="3016"/>
      <c r="Q452" s="3016"/>
      <c r="R452" s="3016"/>
      <c r="S452" s="3016"/>
      <c r="T452" s="3016"/>
      <c r="U452" s="3016"/>
      <c r="V452" s="3016"/>
      <c r="W452" s="3016"/>
      <c r="X452" s="3016"/>
      <c r="Y452" s="3016"/>
      <c r="Z452" s="3016"/>
      <c r="AA452" s="3016"/>
      <c r="AB452" s="3016"/>
      <c r="AC452" s="928"/>
      <c r="AD452" s="928"/>
      <c r="AE452" s="931"/>
      <c r="AF452" s="3126" t="s">
        <v>1634</v>
      </c>
      <c r="AG452" s="3126"/>
      <c r="AH452" s="3126"/>
      <c r="AI452" s="3126"/>
      <c r="AJ452" s="3126"/>
      <c r="AK452" s="3126"/>
      <c r="AL452" s="3126"/>
      <c r="AM452" s="1027"/>
      <c r="AN452" s="1002"/>
    </row>
    <row r="453" spans="1:42" s="1003" customFormat="1" ht="12.75" customHeight="1">
      <c r="A453" s="1061"/>
      <c r="B453" s="1024"/>
      <c r="C453" s="1652"/>
      <c r="D453" s="1107"/>
      <c r="E453" s="3016"/>
      <c r="F453" s="3016"/>
      <c r="G453" s="3016"/>
      <c r="H453" s="3016"/>
      <c r="I453" s="3016"/>
      <c r="J453" s="3016"/>
      <c r="K453" s="3016"/>
      <c r="L453" s="3016"/>
      <c r="M453" s="3016"/>
      <c r="N453" s="3016"/>
      <c r="O453" s="3016"/>
      <c r="P453" s="3016"/>
      <c r="Q453" s="3016"/>
      <c r="R453" s="3016"/>
      <c r="S453" s="3016"/>
      <c r="T453" s="3016"/>
      <c r="U453" s="3016"/>
      <c r="V453" s="3016"/>
      <c r="W453" s="3016"/>
      <c r="X453" s="3016"/>
      <c r="Y453" s="3016"/>
      <c r="Z453" s="3016"/>
      <c r="AA453" s="3016"/>
      <c r="AB453" s="3016"/>
      <c r="AC453" s="928"/>
      <c r="AD453" s="928"/>
      <c r="AE453" s="1036"/>
      <c r="AF453" s="931"/>
      <c r="AG453" s="931"/>
      <c r="AH453" s="931"/>
      <c r="AI453" s="931"/>
      <c r="AJ453" s="931"/>
      <c r="AK453" s="931"/>
      <c r="AL453" s="931"/>
      <c r="AM453" s="1027"/>
      <c r="AN453" s="1002"/>
      <c r="AO453" s="3130"/>
      <c r="AP453" s="3130"/>
    </row>
    <row r="454" spans="1:42" s="1003" customFormat="1" ht="12.75" customHeight="1">
      <c r="A454" s="1061"/>
      <c r="B454" s="1024"/>
      <c r="C454" s="1652"/>
      <c r="D454" s="1107"/>
      <c r="E454" s="3016"/>
      <c r="F454" s="3016"/>
      <c r="G454" s="3016"/>
      <c r="H454" s="3016"/>
      <c r="I454" s="3016"/>
      <c r="J454" s="3016"/>
      <c r="K454" s="3016"/>
      <c r="L454" s="3016"/>
      <c r="M454" s="3016"/>
      <c r="N454" s="3016"/>
      <c r="O454" s="3016"/>
      <c r="P454" s="3016"/>
      <c r="Q454" s="3016"/>
      <c r="R454" s="3016"/>
      <c r="S454" s="3016"/>
      <c r="T454" s="3016"/>
      <c r="U454" s="3016"/>
      <c r="V454" s="3016"/>
      <c r="W454" s="3016"/>
      <c r="X454" s="3016"/>
      <c r="Y454" s="3016"/>
      <c r="Z454" s="3016"/>
      <c r="AA454" s="3016"/>
      <c r="AB454" s="3016"/>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2"/>
      <c r="D455" s="1107"/>
      <c r="E455" s="3016"/>
      <c r="F455" s="3016"/>
      <c r="G455" s="3016"/>
      <c r="H455" s="3016"/>
      <c r="I455" s="3016"/>
      <c r="J455" s="3016"/>
      <c r="K455" s="3016"/>
      <c r="L455" s="3016"/>
      <c r="M455" s="3016"/>
      <c r="N455" s="3016"/>
      <c r="O455" s="3016"/>
      <c r="P455" s="3016"/>
      <c r="Q455" s="3016"/>
      <c r="R455" s="3016"/>
      <c r="S455" s="3016"/>
      <c r="T455" s="3016"/>
      <c r="U455" s="3016"/>
      <c r="V455" s="3016"/>
      <c r="W455" s="3016"/>
      <c r="X455" s="3016"/>
      <c r="Y455" s="3016"/>
      <c r="Z455" s="3016"/>
      <c r="AA455" s="3016"/>
      <c r="AB455" s="3016"/>
      <c r="AC455" s="928"/>
      <c r="AD455" s="928"/>
      <c r="AE455" s="1036"/>
      <c r="AF455" s="1036"/>
      <c r="AG455" s="1036"/>
      <c r="AH455" s="1036"/>
      <c r="AI455" s="1036"/>
      <c r="AJ455" s="1036"/>
      <c r="AK455" s="1036"/>
      <c r="AL455" s="1036"/>
      <c r="AM455" s="1027"/>
      <c r="AN455" s="1001"/>
      <c r="AO455" s="944" t="s">
        <v>628</v>
      </c>
      <c r="AP455" s="1121">
        <v>0</v>
      </c>
    </row>
    <row r="456" spans="1:42" s="944" customFormat="1" ht="12.75" customHeight="1">
      <c r="A456" s="1061"/>
      <c r="B456" s="1024"/>
      <c r="C456" s="1652"/>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727</v>
      </c>
      <c r="AP456" s="944">
        <v>2</v>
      </c>
    </row>
    <row r="457" spans="1:42" s="944" customFormat="1" ht="12.75" customHeight="1">
      <c r="A457" s="1061"/>
      <c r="B457" s="1007"/>
      <c r="C457" s="1640"/>
      <c r="D457" s="1107" t="s">
        <v>544</v>
      </c>
      <c r="E457" s="3016" t="s">
        <v>2204</v>
      </c>
      <c r="F457" s="3016"/>
      <c r="G457" s="3016"/>
      <c r="H457" s="3016"/>
      <c r="I457" s="3016"/>
      <c r="J457" s="3016"/>
      <c r="K457" s="3016"/>
      <c r="L457" s="3016"/>
      <c r="M457" s="3016"/>
      <c r="N457" s="3016"/>
      <c r="O457" s="3016"/>
      <c r="P457" s="3016"/>
      <c r="Q457" s="3016"/>
      <c r="R457" s="3016"/>
      <c r="S457" s="3016"/>
      <c r="T457" s="3016"/>
      <c r="U457" s="3016"/>
      <c r="V457" s="3016"/>
      <c r="W457" s="3016"/>
      <c r="X457" s="3016"/>
      <c r="Y457" s="3016"/>
      <c r="Z457" s="3016"/>
      <c r="AA457" s="3016"/>
      <c r="AB457" s="3016"/>
      <c r="AC457" s="928"/>
      <c r="AD457" s="928"/>
      <c r="AE457" s="928"/>
      <c r="AF457" s="3126" t="s">
        <v>1698</v>
      </c>
      <c r="AG457" s="3126"/>
      <c r="AH457" s="3126"/>
      <c r="AI457" s="3126"/>
      <c r="AJ457" s="3126"/>
      <c r="AK457" s="3126"/>
      <c r="AL457" s="3126"/>
      <c r="AM457" s="1027"/>
      <c r="AN457" s="1001"/>
      <c r="AO457" s="1119" t="s">
        <v>544</v>
      </c>
      <c r="AP457" s="944">
        <v>1</v>
      </c>
    </row>
    <row r="458" spans="1:42" s="944" customFormat="1" ht="12" customHeight="1">
      <c r="A458" s="1027"/>
      <c r="B458" s="928"/>
      <c r="C458" s="1660"/>
      <c r="D458" s="928"/>
      <c r="E458" s="3016"/>
      <c r="F458" s="3016"/>
      <c r="G458" s="3016"/>
      <c r="H458" s="3016"/>
      <c r="I458" s="3016"/>
      <c r="J458" s="3016"/>
      <c r="K458" s="3016"/>
      <c r="L458" s="3016"/>
      <c r="M458" s="3016"/>
      <c r="N458" s="3016"/>
      <c r="O458" s="3016"/>
      <c r="P458" s="3016"/>
      <c r="Q458" s="3016"/>
      <c r="R458" s="3016"/>
      <c r="S458" s="3016"/>
      <c r="T458" s="3016"/>
      <c r="U458" s="3016"/>
      <c r="V458" s="3016"/>
      <c r="W458" s="3016"/>
      <c r="X458" s="3016"/>
      <c r="Y458" s="3016"/>
      <c r="Z458" s="3016"/>
      <c r="AA458" s="3016"/>
      <c r="AB458" s="3016"/>
      <c r="AC458" s="928"/>
      <c r="AD458" s="928"/>
      <c r="AE458" s="1036"/>
      <c r="AF458" s="928"/>
      <c r="AG458" s="928"/>
      <c r="AH458" s="928"/>
      <c r="AI458" s="928"/>
      <c r="AJ458" s="928"/>
      <c r="AK458" s="928"/>
      <c r="AL458" s="928"/>
      <c r="AM458" s="1027"/>
      <c r="AN458" s="1001"/>
    </row>
    <row r="459" spans="1:42" s="944" customFormat="1" ht="12" customHeight="1">
      <c r="A459" s="1027"/>
      <c r="B459" s="928"/>
      <c r="C459" s="1660"/>
      <c r="D459" s="928"/>
      <c r="E459" s="3016"/>
      <c r="F459" s="3016"/>
      <c r="G459" s="3016"/>
      <c r="H459" s="3016"/>
      <c r="I459" s="3016"/>
      <c r="J459" s="3016"/>
      <c r="K459" s="3016"/>
      <c r="L459" s="3016"/>
      <c r="M459" s="3016"/>
      <c r="N459" s="3016"/>
      <c r="O459" s="3016"/>
      <c r="P459" s="3016"/>
      <c r="Q459" s="3016"/>
      <c r="R459" s="3016"/>
      <c r="S459" s="3016"/>
      <c r="T459" s="3016"/>
      <c r="U459" s="3016"/>
      <c r="V459" s="3016"/>
      <c r="W459" s="3016"/>
      <c r="X459" s="3016"/>
      <c r="Y459" s="3016"/>
      <c r="Z459" s="3016"/>
      <c r="AA459" s="3016"/>
      <c r="AB459" s="3016"/>
      <c r="AC459" s="928"/>
      <c r="AD459" s="928"/>
      <c r="AE459" s="1036"/>
      <c r="AF459" s="928"/>
      <c r="AG459" s="928"/>
      <c r="AH459" s="928"/>
      <c r="AI459" s="928"/>
      <c r="AJ459" s="928"/>
      <c r="AK459" s="928"/>
      <c r="AL459" s="928"/>
      <c r="AM459" s="1027"/>
      <c r="AN459" s="1001"/>
    </row>
    <row r="460" spans="1:42" s="1135" customFormat="1" ht="12" customHeight="1">
      <c r="A460" s="1027"/>
      <c r="B460" s="928"/>
      <c r="C460" s="1660"/>
      <c r="D460" s="928"/>
      <c r="E460" s="3016"/>
      <c r="F460" s="3016"/>
      <c r="G460" s="3016"/>
      <c r="H460" s="3016"/>
      <c r="I460" s="3016"/>
      <c r="J460" s="3016"/>
      <c r="K460" s="3016"/>
      <c r="L460" s="3016"/>
      <c r="M460" s="3016"/>
      <c r="N460" s="3016"/>
      <c r="O460" s="3016"/>
      <c r="P460" s="3016"/>
      <c r="Q460" s="3016"/>
      <c r="R460" s="3016"/>
      <c r="S460" s="3016"/>
      <c r="T460" s="3016"/>
      <c r="U460" s="3016"/>
      <c r="V460" s="3016"/>
      <c r="W460" s="3016"/>
      <c r="X460" s="3016"/>
      <c r="Y460" s="3016"/>
      <c r="Z460" s="3016"/>
      <c r="AA460" s="3016"/>
      <c r="AB460" s="3016"/>
      <c r="AC460" s="928"/>
      <c r="AD460" s="928"/>
      <c r="AE460" s="1036"/>
      <c r="AF460" s="1036"/>
      <c r="AG460" s="1036"/>
      <c r="AH460" s="1036"/>
      <c r="AI460" s="1036"/>
      <c r="AJ460" s="928"/>
      <c r="AK460" s="1007"/>
      <c r="AL460" s="1007"/>
      <c r="AM460" s="1027"/>
      <c r="AN460" s="1134"/>
    </row>
    <row r="461" spans="1:42" s="1135" customFormat="1" ht="12" customHeight="1">
      <c r="A461" s="1027"/>
      <c r="B461" s="928"/>
      <c r="C461" s="1660"/>
      <c r="D461" s="928"/>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8"/>
      <c r="AD461" s="928"/>
      <c r="AE461" s="1036"/>
      <c r="AF461" s="1036"/>
      <c r="AG461" s="1036"/>
      <c r="AH461" s="1036"/>
      <c r="AI461" s="1036"/>
      <c r="AJ461" s="928"/>
      <c r="AK461" s="1007"/>
      <c r="AL461" s="1007"/>
      <c r="AM461" s="1027"/>
      <c r="AN461" s="1134"/>
    </row>
    <row r="462" spans="1:42" s="1135" customFormat="1" ht="12.75" customHeight="1">
      <c r="A462" s="1027"/>
      <c r="B462" s="928"/>
      <c r="C462" s="1660"/>
      <c r="D462" s="928"/>
      <c r="E462" s="3016" t="s">
        <v>2203</v>
      </c>
      <c r="F462" s="3016"/>
      <c r="G462" s="3016"/>
      <c r="H462" s="3016"/>
      <c r="I462" s="3016"/>
      <c r="J462" s="3016"/>
      <c r="K462" s="3016"/>
      <c r="L462" s="3016"/>
      <c r="M462" s="3016"/>
      <c r="N462" s="3016"/>
      <c r="O462" s="3016"/>
      <c r="P462" s="3016"/>
      <c r="Q462" s="3016"/>
      <c r="R462" s="3016"/>
      <c r="S462" s="3016"/>
      <c r="T462" s="3016"/>
      <c r="U462" s="3016"/>
      <c r="V462" s="3016"/>
      <c r="W462" s="3016"/>
      <c r="X462" s="3016"/>
      <c r="Y462" s="3016"/>
      <c r="Z462" s="3016"/>
      <c r="AA462" s="3016"/>
      <c r="AB462" s="3016"/>
      <c r="AC462" s="928"/>
      <c r="AD462" s="928"/>
      <c r="AE462" s="1036"/>
      <c r="AF462" s="1036"/>
      <c r="AG462" s="1036"/>
      <c r="AH462" s="1036"/>
      <c r="AI462" s="1036"/>
      <c r="AJ462" s="928"/>
      <c r="AK462" s="1007"/>
      <c r="AL462" s="1007"/>
      <c r="AM462" s="1027"/>
      <c r="AN462" s="1134"/>
    </row>
    <row r="463" spans="1:42" s="1135" customFormat="1" ht="12.75" customHeight="1">
      <c r="A463" s="1027"/>
      <c r="B463" s="928"/>
      <c r="C463" s="1660"/>
      <c r="D463" s="928"/>
      <c r="E463" s="3016"/>
      <c r="F463" s="3016"/>
      <c r="G463" s="3016"/>
      <c r="H463" s="3016"/>
      <c r="I463" s="3016"/>
      <c r="J463" s="3016"/>
      <c r="K463" s="3016"/>
      <c r="L463" s="3016"/>
      <c r="M463" s="3016"/>
      <c r="N463" s="3016"/>
      <c r="O463" s="3016"/>
      <c r="P463" s="3016"/>
      <c r="Q463" s="3016"/>
      <c r="R463" s="3016"/>
      <c r="S463" s="3016"/>
      <c r="T463" s="3016"/>
      <c r="U463" s="3016"/>
      <c r="V463" s="3016"/>
      <c r="W463" s="3016"/>
      <c r="X463" s="3016"/>
      <c r="Y463" s="3016"/>
      <c r="Z463" s="3016"/>
      <c r="AA463" s="3016"/>
      <c r="AB463" s="3016"/>
      <c r="AC463" s="928"/>
      <c r="AD463" s="928"/>
      <c r="AE463" s="1036"/>
      <c r="AF463" s="1036"/>
      <c r="AG463" s="1036"/>
      <c r="AH463" s="1036"/>
      <c r="AI463" s="1036"/>
      <c r="AJ463" s="928"/>
      <c r="AK463" s="1007"/>
      <c r="AL463" s="1007"/>
      <c r="AM463" s="1027"/>
      <c r="AN463" s="1134"/>
    </row>
    <row r="464" spans="1:42" s="1135" customFormat="1" ht="12.75" customHeight="1">
      <c r="A464" s="1027"/>
      <c r="B464" s="928"/>
      <c r="C464" s="1660"/>
      <c r="D464" s="928"/>
      <c r="E464" s="3016"/>
      <c r="F464" s="3016"/>
      <c r="G464" s="3016"/>
      <c r="H464" s="3016"/>
      <c r="I464" s="3016"/>
      <c r="J464" s="3016"/>
      <c r="K464" s="3016"/>
      <c r="L464" s="3016"/>
      <c r="M464" s="3016"/>
      <c r="N464" s="3016"/>
      <c r="O464" s="3016"/>
      <c r="P464" s="3016"/>
      <c r="Q464" s="3016"/>
      <c r="R464" s="3016"/>
      <c r="S464" s="3016"/>
      <c r="T464" s="3016"/>
      <c r="U464" s="3016"/>
      <c r="V464" s="3016"/>
      <c r="W464" s="3016"/>
      <c r="X464" s="3016"/>
      <c r="Y464" s="3016"/>
      <c r="Z464" s="3016"/>
      <c r="AA464" s="3016"/>
      <c r="AB464" s="3016"/>
      <c r="AC464" s="928"/>
      <c r="AD464" s="928"/>
      <c r="AE464" s="1036"/>
      <c r="AF464" s="1036"/>
      <c r="AG464" s="1036"/>
      <c r="AH464" s="1036"/>
      <c r="AI464" s="1036"/>
      <c r="AJ464" s="928"/>
      <c r="AK464" s="1007"/>
      <c r="AL464" s="1007"/>
      <c r="AM464" s="1027"/>
      <c r="AN464" s="1134"/>
    </row>
    <row r="465" spans="1:43" s="1135" customFormat="1" ht="12.75" customHeight="1">
      <c r="A465" s="1027"/>
      <c r="B465" s="928"/>
      <c r="C465" s="1660"/>
      <c r="D465" s="928"/>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8"/>
      <c r="AD465" s="928"/>
      <c r="AE465" s="1036"/>
      <c r="AF465" s="1036"/>
      <c r="AG465" s="1036"/>
      <c r="AH465" s="1036"/>
      <c r="AI465" s="1036"/>
      <c r="AJ465" s="928"/>
      <c r="AK465" s="1007"/>
      <c r="AL465" s="1007"/>
      <c r="AM465" s="1027"/>
      <c r="AN465" s="1134"/>
    </row>
    <row r="466" spans="1:43" s="1135" customFormat="1" ht="12.75" customHeight="1">
      <c r="A466" s="1027"/>
      <c r="B466" s="928"/>
      <c r="C466" s="1660"/>
      <c r="D466" s="1024" t="s">
        <v>1690</v>
      </c>
      <c r="E466" s="1646"/>
      <c r="F466" s="1646"/>
      <c r="G466" s="1646"/>
      <c r="H466" s="3013" t="s">
        <v>628</v>
      </c>
      <c r="I466" s="3013"/>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8"/>
      <c r="AD466" s="928"/>
      <c r="AE466" s="1036"/>
      <c r="AF466" s="1036"/>
      <c r="AG466" s="1036"/>
      <c r="AH466" s="1036"/>
      <c r="AI466" s="1036"/>
      <c r="AJ466" s="928"/>
      <c r="AK466" s="1007"/>
      <c r="AL466" s="1007"/>
      <c r="AM466" s="1027"/>
      <c r="AN466" s="1134"/>
      <c r="AP466" s="1135" t="s">
        <v>1720</v>
      </c>
    </row>
    <row r="467" spans="1:43" s="1135" customFormat="1">
      <c r="A467" s="1027"/>
      <c r="B467" s="928"/>
      <c r="C467" s="1660"/>
      <c r="D467" s="928"/>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8"/>
      <c r="AD467" s="928"/>
      <c r="AE467" s="1036"/>
      <c r="AF467" s="1036"/>
      <c r="AG467" s="1036"/>
      <c r="AH467" s="1036"/>
      <c r="AI467" s="1036"/>
      <c r="AJ467" s="928"/>
      <c r="AK467" s="1007"/>
      <c r="AL467" s="1007"/>
      <c r="AM467" s="1027"/>
      <c r="AN467" s="1134"/>
      <c r="AP467" s="1135" t="s">
        <v>1695</v>
      </c>
    </row>
    <row r="468" spans="1:43" s="1135" customFormat="1" ht="12.75" customHeight="1">
      <c r="A468" s="1018"/>
      <c r="B468" s="1010"/>
      <c r="C468" s="1656"/>
      <c r="D468" s="1010"/>
      <c r="E468" s="1010"/>
      <c r="F468" s="1010"/>
      <c r="G468" s="1010"/>
      <c r="H468" s="1010"/>
      <c r="I468" s="1010"/>
      <c r="J468" s="1663"/>
      <c r="K468" s="1663"/>
      <c r="L468" s="1109"/>
      <c r="M468" s="1109"/>
      <c r="N468" s="1109"/>
      <c r="O468" s="1109"/>
      <c r="P468" s="1109"/>
      <c r="Q468" s="1109"/>
      <c r="R468" s="1109"/>
      <c r="S468" s="1109"/>
      <c r="T468" s="1109"/>
      <c r="U468" s="1109"/>
      <c r="V468" s="1109"/>
      <c r="W468" s="1109"/>
      <c r="X468" s="1109"/>
      <c r="Y468" s="1651"/>
      <c r="Z468" s="1651"/>
      <c r="AA468" s="1651"/>
      <c r="AB468" s="1020"/>
      <c r="AC468" s="1020"/>
      <c r="AD468" s="1020"/>
      <c r="AE468" s="1020"/>
      <c r="AF468" s="1020"/>
      <c r="AG468" s="1020"/>
      <c r="AH468" s="1020"/>
      <c r="AI468" s="960" t="s">
        <v>1721</v>
      </c>
      <c r="AJ468" s="3014">
        <f>VLOOKUP($H$466,$AO$413:$AP$415,2,FALSE)</f>
        <v>0</v>
      </c>
      <c r="AK468" s="3015"/>
      <c r="AL468" s="1006"/>
      <c r="AM468" s="1003"/>
      <c r="AN468" s="1134"/>
      <c r="AP468" s="1135" t="s">
        <v>1702</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1722</v>
      </c>
    </row>
    <row r="470" spans="1:43" s="1135" customFormat="1" ht="12.75" customHeight="1">
      <c r="A470" s="1027"/>
      <c r="B470" s="928"/>
      <c r="C470" s="987" t="s">
        <v>1723</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1724</v>
      </c>
    </row>
    <row r="471" spans="1:43" s="1135" customFormat="1" ht="12.75" customHeight="1">
      <c r="A471" s="1027"/>
      <c r="B471" s="928"/>
      <c r="C471" s="1660"/>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1725</v>
      </c>
    </row>
    <row r="472" spans="1:43" s="1135" customFormat="1" ht="12.75" customHeight="1">
      <c r="A472" s="1120"/>
      <c r="B472" s="928"/>
      <c r="C472" s="1640"/>
      <c r="D472" s="1107" t="s">
        <v>727</v>
      </c>
      <c r="E472" s="3128" t="s">
        <v>2208</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8"/>
      <c r="AD472" s="928"/>
      <c r="AE472" s="928"/>
      <c r="AF472" s="3126" t="s">
        <v>1634</v>
      </c>
      <c r="AG472" s="3126"/>
      <c r="AH472" s="3126"/>
      <c r="AI472" s="3126"/>
      <c r="AJ472" s="3126"/>
      <c r="AK472" s="3126"/>
      <c r="AL472" s="3126"/>
      <c r="AM472" s="1027"/>
      <c r="AN472" s="1134"/>
      <c r="AP472" s="1136" t="s">
        <v>1726</v>
      </c>
    </row>
    <row r="473" spans="1:43" s="1135" customFormat="1" ht="11.85" customHeight="1">
      <c r="A473" s="1061"/>
      <c r="B473" s="1024"/>
      <c r="C473" s="1642"/>
      <c r="D473" s="1107"/>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8"/>
      <c r="AD473" s="928"/>
      <c r="AE473" s="1024"/>
      <c r="AF473" s="928"/>
      <c r="AG473" s="928"/>
      <c r="AH473" s="928"/>
      <c r="AI473" s="928"/>
      <c r="AJ473" s="928"/>
      <c r="AK473" s="928"/>
      <c r="AL473" s="928"/>
      <c r="AM473" s="1027"/>
      <c r="AN473" s="1134"/>
      <c r="AP473" s="1136" t="s">
        <v>1727</v>
      </c>
    </row>
    <row r="474" spans="1:43" s="1135" customFormat="1" ht="13.9" customHeight="1">
      <c r="A474" s="1061"/>
      <c r="B474" s="1025"/>
      <c r="C474" s="1643"/>
      <c r="D474" s="1107"/>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8"/>
      <c r="AD474" s="928"/>
      <c r="AE474" s="1036"/>
      <c r="AF474" s="928"/>
      <c r="AG474" s="928"/>
      <c r="AH474" s="928"/>
      <c r="AI474" s="928"/>
      <c r="AJ474" s="928"/>
      <c r="AK474" s="928"/>
      <c r="AL474" s="928"/>
      <c r="AM474" s="1027"/>
      <c r="AN474" s="1134"/>
      <c r="AP474" s="1136" t="s">
        <v>1728</v>
      </c>
    </row>
    <row r="475" spans="1:43" s="1135" customFormat="1" ht="13.9" customHeight="1">
      <c r="A475" s="1061"/>
      <c r="B475" s="1025"/>
      <c r="C475" s="1643"/>
      <c r="D475" s="1107"/>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8"/>
      <c r="AD475" s="928"/>
      <c r="AE475" s="1036"/>
      <c r="AF475" s="928"/>
      <c r="AG475" s="928"/>
      <c r="AH475" s="928"/>
      <c r="AI475" s="928"/>
      <c r="AJ475" s="928"/>
      <c r="AK475" s="928"/>
      <c r="AL475" s="928"/>
      <c r="AM475" s="1027"/>
      <c r="AN475" s="1134"/>
      <c r="AP475" s="1138" t="s">
        <v>1730</v>
      </c>
    </row>
    <row r="476" spans="1:43" s="1135" customFormat="1" ht="13.9" customHeight="1">
      <c r="A476" s="1061"/>
      <c r="B476" s="1007"/>
      <c r="C476" s="1640"/>
      <c r="D476" s="1107" t="s">
        <v>544</v>
      </c>
      <c r="E476" s="3129" t="s">
        <v>1729</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8"/>
      <c r="AD476" s="928"/>
      <c r="AE476" s="928"/>
      <c r="AF476" s="3126" t="s">
        <v>1698</v>
      </c>
      <c r="AG476" s="3126"/>
      <c r="AH476" s="3126"/>
      <c r="AI476" s="3126"/>
      <c r="AJ476" s="3126"/>
      <c r="AK476" s="3126"/>
      <c r="AL476" s="3126"/>
      <c r="AM476" s="1027"/>
      <c r="AN476" s="1137"/>
    </row>
    <row r="477" spans="1:43" s="1135" customFormat="1" ht="12.75" customHeight="1">
      <c r="A477" s="1061"/>
      <c r="B477" s="1024"/>
      <c r="C477" s="1642"/>
      <c r="D477" s="1024"/>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24"/>
      <c r="AD477" s="1024"/>
      <c r="AE477" s="1024"/>
      <c r="AF477" s="1024"/>
      <c r="AG477" s="1024"/>
      <c r="AH477" s="1024"/>
      <c r="AI477" s="1024"/>
      <c r="AJ477" s="928"/>
      <c r="AK477" s="1007"/>
      <c r="AL477" s="1007"/>
      <c r="AM477" s="1027"/>
      <c r="AN477" s="1134"/>
      <c r="AP477" s="944" t="s">
        <v>628</v>
      </c>
      <c r="AQ477" s="1121">
        <v>0</v>
      </c>
    </row>
    <row r="478" spans="1:43" s="1135" customFormat="1" ht="13.9" customHeight="1">
      <c r="A478" s="1061"/>
      <c r="B478" s="1024"/>
      <c r="C478" s="1642"/>
      <c r="D478" s="1024"/>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24"/>
      <c r="AD478" s="1024"/>
      <c r="AE478" s="1024"/>
      <c r="AF478" s="1024"/>
      <c r="AG478" s="1024"/>
      <c r="AH478" s="1024"/>
      <c r="AI478" s="1024"/>
      <c r="AJ478" s="928"/>
      <c r="AK478" s="1007"/>
      <c r="AL478" s="1007"/>
      <c r="AM478" s="1027"/>
      <c r="AN478" s="1134"/>
      <c r="AP478" s="1119" t="s">
        <v>727</v>
      </c>
      <c r="AQ478" s="944">
        <v>2</v>
      </c>
    </row>
    <row r="479" spans="1:43" s="1135" customFormat="1" ht="13.9" customHeight="1">
      <c r="A479" s="1061"/>
      <c r="B479" s="1024"/>
      <c r="C479" s="1642"/>
      <c r="D479" s="1024"/>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4"/>
      <c r="AD479" s="1024"/>
      <c r="AE479" s="1024"/>
      <c r="AF479" s="1024"/>
      <c r="AG479" s="1024"/>
      <c r="AH479" s="1024"/>
      <c r="AI479" s="1024"/>
      <c r="AJ479" s="928"/>
      <c r="AK479" s="1007"/>
      <c r="AL479" s="1007"/>
      <c r="AM479" s="1027"/>
      <c r="AN479" s="1134"/>
      <c r="AP479" s="1119" t="s">
        <v>544</v>
      </c>
      <c r="AQ479" s="944">
        <v>3</v>
      </c>
    </row>
    <row r="480" spans="1:43" s="1135" customFormat="1" ht="13.9" customHeight="1">
      <c r="A480" s="1061"/>
      <c r="B480" s="1024"/>
      <c r="C480" s="1642"/>
      <c r="D480" s="1024" t="s">
        <v>1690</v>
      </c>
      <c r="E480" s="1646"/>
      <c r="F480" s="1646"/>
      <c r="G480" s="1646"/>
      <c r="H480" s="3013" t="s">
        <v>628</v>
      </c>
      <c r="I480" s="3013"/>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2"/>
      <c r="D481" s="102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50"/>
      <c r="D482" s="1010"/>
      <c r="E482" s="1010"/>
      <c r="F482" s="1010"/>
      <c r="G482" s="1010"/>
      <c r="H482" s="1010"/>
      <c r="I482" s="1010"/>
      <c r="J482" s="1665"/>
      <c r="K482" s="1665"/>
      <c r="L482" s="1665"/>
      <c r="M482" s="1665"/>
      <c r="N482" s="1665"/>
      <c r="O482" s="1665"/>
      <c r="P482" s="1665"/>
      <c r="Q482" s="1665"/>
      <c r="R482" s="1665"/>
      <c r="S482" s="1665"/>
      <c r="T482" s="1665"/>
      <c r="U482" s="1109"/>
      <c r="V482" s="1109"/>
      <c r="W482" s="1109"/>
      <c r="X482" s="1109"/>
      <c r="Y482" s="1651"/>
      <c r="Z482" s="1651"/>
      <c r="AA482" s="1651"/>
      <c r="AB482" s="1020"/>
      <c r="AC482" s="1020"/>
      <c r="AD482" s="1020"/>
      <c r="AE482" s="1020"/>
      <c r="AF482" s="1020"/>
      <c r="AG482" s="1020"/>
      <c r="AH482" s="1020"/>
      <c r="AI482" s="960" t="s">
        <v>1731</v>
      </c>
      <c r="AJ482" s="3014">
        <f>VLOOKUP($H$480,$AO$413:$AP$415,2,FALSE)</f>
        <v>0</v>
      </c>
      <c r="AK482" s="3015"/>
      <c r="AL482" s="1006"/>
      <c r="AM482" s="1003"/>
      <c r="AN482" s="1139"/>
      <c r="AP482" s="3014"/>
      <c r="AQ482" s="3015"/>
    </row>
    <row r="483" spans="1:81" s="1135" customFormat="1">
      <c r="A483" s="1061"/>
      <c r="B483" s="1025"/>
      <c r="C483" s="1643"/>
      <c r="D483" s="1645"/>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ht="13.15">
      <c r="A484" s="1061"/>
      <c r="B484" s="928"/>
      <c r="C484" s="987" t="s">
        <v>1732</v>
      </c>
      <c r="D484" s="1666"/>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3"/>
      <c r="D485" s="1645"/>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ht="13.15">
      <c r="A486" s="1061"/>
      <c r="B486" s="928"/>
      <c r="C486" s="1640"/>
      <c r="D486" s="1107" t="s">
        <v>727</v>
      </c>
      <c r="E486" s="3016" t="s">
        <v>2209</v>
      </c>
      <c r="F486" s="3016"/>
      <c r="G486" s="3016"/>
      <c r="H486" s="3016"/>
      <c r="I486" s="3016"/>
      <c r="J486" s="3016"/>
      <c r="K486" s="3016"/>
      <c r="L486" s="3016"/>
      <c r="M486" s="3016"/>
      <c r="N486" s="3016"/>
      <c r="O486" s="3016"/>
      <c r="P486" s="3016"/>
      <c r="Q486" s="3016"/>
      <c r="R486" s="3016"/>
      <c r="S486" s="3016"/>
      <c r="T486" s="3016"/>
      <c r="U486" s="3016"/>
      <c r="V486" s="3016"/>
      <c r="W486" s="3016"/>
      <c r="X486" s="3016"/>
      <c r="Y486" s="3016"/>
      <c r="Z486" s="3016"/>
      <c r="AA486" s="3016"/>
      <c r="AB486" s="3016"/>
      <c r="AC486" s="928"/>
      <c r="AD486" s="928"/>
      <c r="AE486" s="928"/>
      <c r="AF486" s="3126" t="s">
        <v>1634</v>
      </c>
      <c r="AG486" s="3126"/>
      <c r="AH486" s="3126"/>
      <c r="AI486" s="3126"/>
      <c r="AJ486" s="3126"/>
      <c r="AK486" s="3126"/>
      <c r="AL486" s="3126"/>
      <c r="AM486" s="1027"/>
      <c r="AN486" s="1134"/>
      <c r="AT486" s="51"/>
      <c r="AU486" s="51"/>
      <c r="AV486" s="51"/>
      <c r="AW486" s="51"/>
      <c r="AX486" s="51"/>
      <c r="AY486" s="51"/>
      <c r="AZ486" s="51"/>
    </row>
    <row r="487" spans="1:81" s="1135" customFormat="1">
      <c r="A487" s="1061"/>
      <c r="B487" s="1024"/>
      <c r="C487" s="1642"/>
      <c r="D487" s="1107"/>
      <c r="E487" s="3016"/>
      <c r="F487" s="3016"/>
      <c r="G487" s="3016"/>
      <c r="H487" s="3016"/>
      <c r="I487" s="3016"/>
      <c r="J487" s="3016"/>
      <c r="K487" s="3016"/>
      <c r="L487" s="3016"/>
      <c r="M487" s="3016"/>
      <c r="N487" s="3016"/>
      <c r="O487" s="3016"/>
      <c r="P487" s="3016"/>
      <c r="Q487" s="3016"/>
      <c r="R487" s="3016"/>
      <c r="S487" s="3016"/>
      <c r="T487" s="3016"/>
      <c r="U487" s="3016"/>
      <c r="V487" s="3016"/>
      <c r="W487" s="3016"/>
      <c r="X487" s="3016"/>
      <c r="Y487" s="3016"/>
      <c r="Z487" s="3016"/>
      <c r="AA487" s="3016"/>
      <c r="AB487" s="3016"/>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3"/>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40"/>
      <c r="D489" s="1107" t="s">
        <v>544</v>
      </c>
      <c r="E489" s="3016" t="s">
        <v>1733</v>
      </c>
      <c r="F489" s="3016"/>
      <c r="G489" s="3016"/>
      <c r="H489" s="3016"/>
      <c r="I489" s="3016"/>
      <c r="J489" s="3016"/>
      <c r="K489" s="3016"/>
      <c r="L489" s="3016"/>
      <c r="M489" s="3016"/>
      <c r="N489" s="3016"/>
      <c r="O489" s="3016"/>
      <c r="P489" s="3016"/>
      <c r="Q489" s="3016"/>
      <c r="R489" s="3016"/>
      <c r="S489" s="3016"/>
      <c r="T489" s="3016"/>
      <c r="U489" s="3016"/>
      <c r="V489" s="3016"/>
      <c r="W489" s="3016"/>
      <c r="X489" s="3016"/>
      <c r="Y489" s="3016"/>
      <c r="Z489" s="3016"/>
      <c r="AA489" s="3016"/>
      <c r="AB489" s="3016"/>
      <c r="AC489" s="928"/>
      <c r="AD489" s="928"/>
      <c r="AE489" s="928"/>
      <c r="AF489" s="3126" t="s">
        <v>1698</v>
      </c>
      <c r="AG489" s="3126"/>
      <c r="AH489" s="3126"/>
      <c r="AI489" s="3126"/>
      <c r="AJ489" s="3126"/>
      <c r="AK489" s="3126"/>
      <c r="AL489" s="3126"/>
      <c r="AM489" s="1027"/>
      <c r="AN489" s="1134"/>
      <c r="AT489" s="51"/>
      <c r="AU489" s="51"/>
      <c r="AV489" s="51"/>
      <c r="AW489" s="51"/>
      <c r="AX489" s="51"/>
      <c r="AY489" s="51"/>
      <c r="AZ489" s="51"/>
    </row>
    <row r="490" spans="1:81" s="1135" customFormat="1">
      <c r="A490" s="1061"/>
      <c r="B490" s="1024"/>
      <c r="C490" s="1642"/>
      <c r="D490" s="1024"/>
      <c r="E490" s="3016"/>
      <c r="F490" s="3016"/>
      <c r="G490" s="3016"/>
      <c r="H490" s="3016"/>
      <c r="I490" s="3016"/>
      <c r="J490" s="3016"/>
      <c r="K490" s="3016"/>
      <c r="L490" s="3016"/>
      <c r="M490" s="3016"/>
      <c r="N490" s="3016"/>
      <c r="O490" s="3016"/>
      <c r="P490" s="3016"/>
      <c r="Q490" s="3016"/>
      <c r="R490" s="3016"/>
      <c r="S490" s="3016"/>
      <c r="T490" s="3016"/>
      <c r="U490" s="3016"/>
      <c r="V490" s="3016"/>
      <c r="W490" s="3016"/>
      <c r="X490" s="3016"/>
      <c r="Y490" s="3016"/>
      <c r="Z490" s="3016"/>
      <c r="AA490" s="3016"/>
      <c r="AB490" s="3016"/>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2"/>
      <c r="D491" s="1024"/>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2"/>
      <c r="D492" s="1024" t="s">
        <v>1690</v>
      </c>
      <c r="E492" s="1646"/>
      <c r="F492" s="1646"/>
      <c r="G492" s="1646"/>
      <c r="H492" s="3013" t="s">
        <v>628</v>
      </c>
      <c r="I492" s="3013"/>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2"/>
      <c r="D493" s="1024"/>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ht="13.15">
      <c r="A494" s="1072"/>
      <c r="B494" s="1020"/>
      <c r="C494" s="1650"/>
      <c r="D494" s="1020"/>
      <c r="E494" s="1663"/>
      <c r="F494" s="1663"/>
      <c r="G494" s="1663"/>
      <c r="H494" s="1663"/>
      <c r="I494" s="1663"/>
      <c r="J494" s="1663"/>
      <c r="K494" s="1663"/>
      <c r="L494" s="1663"/>
      <c r="M494" s="1663"/>
      <c r="N494" s="1663"/>
      <c r="O494" s="1663"/>
      <c r="P494" s="1663"/>
      <c r="Q494" s="1663"/>
      <c r="R494" s="1663"/>
      <c r="S494" s="1663"/>
      <c r="T494" s="1663"/>
      <c r="U494" s="1663"/>
      <c r="V494" s="1109"/>
      <c r="W494" s="1109"/>
      <c r="X494" s="1109"/>
      <c r="Y494" s="1651"/>
      <c r="Z494" s="1651"/>
      <c r="AA494" s="1651"/>
      <c r="AB494" s="1020"/>
      <c r="AC494" s="1020"/>
      <c r="AD494" s="1020"/>
      <c r="AE494" s="1020"/>
      <c r="AF494" s="1020"/>
      <c r="AG494" s="1020"/>
      <c r="AH494" s="1020"/>
      <c r="AI494" s="960" t="s">
        <v>1734</v>
      </c>
      <c r="AJ494" s="3014">
        <f>VLOOKUP($H$492,$AO$427:$AP$429,2,FALSE)</f>
        <v>0</v>
      </c>
      <c r="AK494" s="3015"/>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2"/>
      <c r="D495" s="928"/>
      <c r="E495" s="928"/>
      <c r="F495" s="928"/>
      <c r="G495" s="928"/>
      <c r="H495" s="928"/>
      <c r="I495" s="928"/>
      <c r="J495" s="1598"/>
      <c r="K495" s="1598"/>
      <c r="L495" s="1598"/>
      <c r="M495" s="1598"/>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1735</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7"/>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ht="13.15">
      <c r="A498" s="1061"/>
      <c r="B498" s="928"/>
      <c r="C498" s="1640"/>
      <c r="D498" s="1107" t="s">
        <v>727</v>
      </c>
      <c r="E498" s="3016" t="s">
        <v>1736</v>
      </c>
      <c r="F498" s="3016"/>
      <c r="G498" s="3016"/>
      <c r="H498" s="3016"/>
      <c r="I498" s="3016"/>
      <c r="J498" s="3016"/>
      <c r="K498" s="3016"/>
      <c r="L498" s="3016"/>
      <c r="M498" s="3016"/>
      <c r="N498" s="3016"/>
      <c r="O498" s="3016"/>
      <c r="P498" s="3016"/>
      <c r="Q498" s="3016"/>
      <c r="R498" s="3016"/>
      <c r="S498" s="3016"/>
      <c r="T498" s="3016"/>
      <c r="U498" s="3016"/>
      <c r="V498" s="3016"/>
      <c r="W498" s="3016"/>
      <c r="X498" s="3016"/>
      <c r="Y498" s="3016"/>
      <c r="Z498" s="3016"/>
      <c r="AA498" s="3016"/>
      <c r="AB498" s="3016"/>
      <c r="AC498" s="928"/>
      <c r="AD498" s="928"/>
      <c r="AE498" s="928"/>
      <c r="AF498" s="3126" t="s">
        <v>1634</v>
      </c>
      <c r="AG498" s="3126"/>
      <c r="AH498" s="3126"/>
      <c r="AI498" s="3126"/>
      <c r="AJ498" s="3126"/>
      <c r="AK498" s="3126"/>
      <c r="AL498" s="3126"/>
      <c r="AM498" s="1027"/>
      <c r="AN498" s="1134"/>
      <c r="AT498" s="51"/>
      <c r="AU498" s="51"/>
      <c r="AV498" s="51"/>
      <c r="AW498" s="51"/>
      <c r="AX498" s="51"/>
      <c r="AY498" s="51"/>
      <c r="AZ498" s="51"/>
    </row>
    <row r="499" spans="1:81" s="1135" customFormat="1" ht="13.15">
      <c r="A499" s="1061"/>
      <c r="B499" s="928"/>
      <c r="C499" s="1640"/>
      <c r="D499" s="1107"/>
      <c r="E499" s="3016"/>
      <c r="F499" s="3016"/>
      <c r="G499" s="3016"/>
      <c r="H499" s="3016"/>
      <c r="I499" s="3016"/>
      <c r="J499" s="3016"/>
      <c r="K499" s="3016"/>
      <c r="L499" s="3016"/>
      <c r="M499" s="3016"/>
      <c r="N499" s="3016"/>
      <c r="O499" s="3016"/>
      <c r="P499" s="3016"/>
      <c r="Q499" s="3016"/>
      <c r="R499" s="3016"/>
      <c r="S499" s="3016"/>
      <c r="T499" s="3016"/>
      <c r="U499" s="3016"/>
      <c r="V499" s="3016"/>
      <c r="W499" s="3016"/>
      <c r="X499" s="3016"/>
      <c r="Y499" s="3016"/>
      <c r="Z499" s="3016"/>
      <c r="AA499" s="3016"/>
      <c r="AB499" s="3016"/>
      <c r="AC499" s="928"/>
      <c r="AD499" s="928"/>
      <c r="AE499" s="928"/>
      <c r="AF499" s="1597"/>
      <c r="AG499" s="1597"/>
      <c r="AH499" s="1597"/>
      <c r="AI499" s="1597"/>
      <c r="AJ499" s="1597"/>
      <c r="AK499" s="1597"/>
      <c r="AL499" s="1597"/>
      <c r="AM499" s="1027"/>
      <c r="AN499" s="1134"/>
      <c r="AT499" s="51"/>
      <c r="AU499" s="51"/>
      <c r="AV499" s="51"/>
      <c r="AW499" s="51"/>
      <c r="AX499" s="51"/>
      <c r="AY499" s="51"/>
      <c r="AZ499" s="51"/>
    </row>
    <row r="500" spans="1:81" s="1135" customFormat="1">
      <c r="A500" s="1061"/>
      <c r="B500" s="1024"/>
      <c r="C500" s="1642"/>
      <c r="D500" s="1107"/>
      <c r="E500" s="3016"/>
      <c r="F500" s="3016"/>
      <c r="G500" s="3016"/>
      <c r="H500" s="3016"/>
      <c r="I500" s="3016"/>
      <c r="J500" s="3016"/>
      <c r="K500" s="3016"/>
      <c r="L500" s="3016"/>
      <c r="M500" s="3016"/>
      <c r="N500" s="3016"/>
      <c r="O500" s="3016"/>
      <c r="P500" s="3016"/>
      <c r="Q500" s="3016"/>
      <c r="R500" s="3016"/>
      <c r="S500" s="3016"/>
      <c r="T500" s="3016"/>
      <c r="U500" s="3016"/>
      <c r="V500" s="3016"/>
      <c r="W500" s="3016"/>
      <c r="X500" s="3016"/>
      <c r="Y500" s="3016"/>
      <c r="Z500" s="3016"/>
      <c r="AA500" s="3016"/>
      <c r="AB500" s="3016"/>
      <c r="AC500" s="928"/>
      <c r="AD500" s="928"/>
      <c r="AE500" s="928"/>
      <c r="AF500" s="928"/>
      <c r="AG500" s="928"/>
      <c r="AH500" s="928"/>
      <c r="AI500" s="928"/>
      <c r="AJ500" s="928"/>
      <c r="AK500" s="928"/>
      <c r="AL500" s="1007"/>
      <c r="AM500" s="1027"/>
      <c r="AN500" s="1134"/>
    </row>
    <row r="501" spans="1:81" s="1136" customFormat="1" ht="12.75" customHeight="1">
      <c r="A501" s="1061"/>
      <c r="B501" s="1024"/>
      <c r="C501" s="1642"/>
      <c r="D501" s="1107"/>
      <c r="E501" s="3016"/>
      <c r="F501" s="3016"/>
      <c r="G501" s="3016"/>
      <c r="H501" s="3016"/>
      <c r="I501" s="3016"/>
      <c r="J501" s="3016"/>
      <c r="K501" s="3016"/>
      <c r="L501" s="3016"/>
      <c r="M501" s="3016"/>
      <c r="N501" s="3016"/>
      <c r="O501" s="3016"/>
      <c r="P501" s="3016"/>
      <c r="Q501" s="3016"/>
      <c r="R501" s="3016"/>
      <c r="S501" s="3016"/>
      <c r="T501" s="3016"/>
      <c r="U501" s="3016"/>
      <c r="V501" s="3016"/>
      <c r="W501" s="3016"/>
      <c r="X501" s="3016"/>
      <c r="Y501" s="3016"/>
      <c r="Z501" s="3016"/>
      <c r="AA501" s="3016"/>
      <c r="AB501" s="3016"/>
      <c r="AC501" s="928"/>
      <c r="AD501" s="928"/>
      <c r="AE501" s="1024"/>
      <c r="AF501" s="1024"/>
      <c r="AG501" s="1007"/>
      <c r="AH501" s="1007"/>
      <c r="AI501" s="1007"/>
      <c r="AJ501" s="1007"/>
      <c r="AK501" s="1007"/>
      <c r="AL501" s="1007"/>
      <c r="AM501" s="1027"/>
      <c r="AN501" s="1140"/>
      <c r="AO501" s="56"/>
    </row>
    <row r="502" spans="1:81" s="1135" customFormat="1">
      <c r="A502" s="1127"/>
      <c r="B502" s="1006"/>
      <c r="C502" s="1643"/>
      <c r="D502" s="1107"/>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8"/>
      <c r="AD502" s="928"/>
      <c r="AE502" s="1007"/>
      <c r="AF502" s="928"/>
      <c r="AG502" s="928"/>
      <c r="AH502" s="928"/>
      <c r="AI502" s="928"/>
      <c r="AJ502" s="928"/>
      <c r="AK502" s="928"/>
      <c r="AL502" s="928"/>
      <c r="AM502" s="1027"/>
      <c r="AN502" s="1134"/>
      <c r="AO502" s="126"/>
      <c r="AP502" s="51"/>
    </row>
    <row r="503" spans="1:81" s="1135" customFormat="1" ht="13.15">
      <c r="A503" s="1061"/>
      <c r="B503" s="1007"/>
      <c r="C503" s="1640"/>
      <c r="D503" s="1107" t="s">
        <v>544</v>
      </c>
      <c r="E503" s="3016" t="s">
        <v>1737</v>
      </c>
      <c r="F503" s="3016"/>
      <c r="G503" s="3016"/>
      <c r="H503" s="3016"/>
      <c r="I503" s="3016"/>
      <c r="J503" s="3016"/>
      <c r="K503" s="3016"/>
      <c r="L503" s="3016"/>
      <c r="M503" s="3016"/>
      <c r="N503" s="3016"/>
      <c r="O503" s="3016"/>
      <c r="P503" s="3016"/>
      <c r="Q503" s="3016"/>
      <c r="R503" s="3016"/>
      <c r="S503" s="3016"/>
      <c r="T503" s="3016"/>
      <c r="U503" s="3016"/>
      <c r="V503" s="3016"/>
      <c r="W503" s="3016"/>
      <c r="X503" s="3016"/>
      <c r="Y503" s="3016"/>
      <c r="Z503" s="3016"/>
      <c r="AA503" s="3016"/>
      <c r="AB503" s="970"/>
      <c r="AC503" s="928"/>
      <c r="AD503" s="928"/>
      <c r="AE503" s="928"/>
      <c r="AF503" s="3126" t="s">
        <v>1698</v>
      </c>
      <c r="AG503" s="3126"/>
      <c r="AH503" s="3126"/>
      <c r="AI503" s="3126"/>
      <c r="AJ503" s="3126"/>
      <c r="AK503" s="3126"/>
      <c r="AL503" s="3126"/>
      <c r="AM503" s="1027"/>
      <c r="AN503" s="1134"/>
      <c r="AO503" s="126"/>
      <c r="AP503" s="51"/>
    </row>
    <row r="504" spans="1:81" s="1135" customFormat="1" ht="13.15">
      <c r="A504" s="1061"/>
      <c r="B504" s="1007"/>
      <c r="C504" s="1640"/>
      <c r="D504" s="1107"/>
      <c r="E504" s="3016"/>
      <c r="F504" s="3016"/>
      <c r="G504" s="3016"/>
      <c r="H504" s="3016"/>
      <c r="I504" s="3016"/>
      <c r="J504" s="3016"/>
      <c r="K504" s="3016"/>
      <c r="L504" s="3016"/>
      <c r="M504" s="3016"/>
      <c r="N504" s="3016"/>
      <c r="O504" s="3016"/>
      <c r="P504" s="3016"/>
      <c r="Q504" s="3016"/>
      <c r="R504" s="3016"/>
      <c r="S504" s="3016"/>
      <c r="T504" s="3016"/>
      <c r="U504" s="3016"/>
      <c r="V504" s="3016"/>
      <c r="W504" s="3016"/>
      <c r="X504" s="3016"/>
      <c r="Y504" s="3016"/>
      <c r="Z504" s="3016"/>
      <c r="AA504" s="3016"/>
      <c r="AB504" s="970"/>
      <c r="AC504" s="928"/>
      <c r="AD504" s="928"/>
      <c r="AE504" s="928"/>
      <c r="AF504" s="1597"/>
      <c r="AG504" s="1597"/>
      <c r="AH504" s="1597"/>
      <c r="AI504" s="1597"/>
      <c r="AJ504" s="1597"/>
      <c r="AK504" s="1597"/>
      <c r="AL504" s="1597"/>
      <c r="AM504" s="1027"/>
      <c r="AN504" s="1134"/>
      <c r="AO504" s="126"/>
      <c r="AP504" s="51"/>
    </row>
    <row r="505" spans="1:81" s="1135" customFormat="1" ht="13.15">
      <c r="A505" s="1061"/>
      <c r="B505" s="1007"/>
      <c r="C505" s="1640"/>
      <c r="D505" s="1024"/>
      <c r="E505" s="3016"/>
      <c r="F505" s="3016"/>
      <c r="G505" s="3016"/>
      <c r="H505" s="3016"/>
      <c r="I505" s="3016"/>
      <c r="J505" s="3016"/>
      <c r="K505" s="3016"/>
      <c r="L505" s="3016"/>
      <c r="M505" s="3016"/>
      <c r="N505" s="3016"/>
      <c r="O505" s="3016"/>
      <c r="P505" s="3016"/>
      <c r="Q505" s="3016"/>
      <c r="R505" s="3016"/>
      <c r="S505" s="3016"/>
      <c r="T505" s="3016"/>
      <c r="U505" s="3016"/>
      <c r="V505" s="3016"/>
      <c r="W505" s="3016"/>
      <c r="X505" s="3016"/>
      <c r="Y505" s="3016"/>
      <c r="Z505" s="3016"/>
      <c r="AA505" s="3016"/>
      <c r="AB505" s="970"/>
      <c r="AC505" s="1597"/>
      <c r="AD505" s="1597"/>
      <c r="AE505" s="1597"/>
      <c r="AF505" s="1597"/>
      <c r="AG505" s="1597"/>
      <c r="AH505" s="1597"/>
      <c r="AI505" s="1597"/>
      <c r="AJ505" s="928"/>
      <c r="AK505" s="1007"/>
      <c r="AL505" s="1007"/>
      <c r="AM505" s="1027"/>
      <c r="AN505" s="1134"/>
      <c r="AO505" s="126"/>
      <c r="AP505" s="51"/>
    </row>
    <row r="506" spans="1:81" s="1135" customFormat="1" ht="13.15">
      <c r="A506" s="1061"/>
      <c r="B506" s="1007"/>
      <c r="C506" s="1640"/>
      <c r="D506" s="1024"/>
      <c r="E506" s="3016"/>
      <c r="F506" s="3016"/>
      <c r="G506" s="3016"/>
      <c r="H506" s="3016"/>
      <c r="I506" s="3016"/>
      <c r="J506" s="3016"/>
      <c r="K506" s="3016"/>
      <c r="L506" s="3016"/>
      <c r="M506" s="3016"/>
      <c r="N506" s="3016"/>
      <c r="O506" s="3016"/>
      <c r="P506" s="3016"/>
      <c r="Q506" s="3016"/>
      <c r="R506" s="3016"/>
      <c r="S506" s="3016"/>
      <c r="T506" s="3016"/>
      <c r="U506" s="3016"/>
      <c r="V506" s="3016"/>
      <c r="W506" s="3016"/>
      <c r="X506" s="3016"/>
      <c r="Y506" s="3016"/>
      <c r="Z506" s="3016"/>
      <c r="AA506" s="3016"/>
      <c r="AB506" s="970"/>
      <c r="AC506" s="1597"/>
      <c r="AD506" s="1597"/>
      <c r="AE506" s="1597"/>
      <c r="AF506" s="1597"/>
      <c r="AG506" s="1597"/>
      <c r="AH506" s="1597"/>
      <c r="AI506" s="1597"/>
      <c r="AJ506" s="928"/>
      <c r="AK506" s="1007"/>
      <c r="AL506" s="1007"/>
      <c r="AM506" s="1027"/>
      <c r="AN506" s="1134"/>
      <c r="AO506" s="126"/>
      <c r="AP506" s="51"/>
    </row>
    <row r="507" spans="1:81" s="1135" customFormat="1" ht="13.15">
      <c r="A507" s="1061"/>
      <c r="B507" s="1007"/>
      <c r="C507" s="1640"/>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7"/>
      <c r="AD507" s="1597"/>
      <c r="AE507" s="1597"/>
      <c r="AF507" s="1597"/>
      <c r="AG507" s="1597"/>
      <c r="AH507" s="1597"/>
      <c r="AI507" s="1597"/>
      <c r="AJ507" s="928"/>
      <c r="AK507" s="1007"/>
      <c r="AL507" s="1007"/>
      <c r="AM507" s="1027"/>
      <c r="AN507" s="1134"/>
    </row>
    <row r="508" spans="1:81" s="1135" customFormat="1" ht="12.75" customHeight="1">
      <c r="A508" s="1061"/>
      <c r="B508" s="1007"/>
      <c r="C508" s="1640"/>
      <c r="D508" s="1024" t="s">
        <v>1690</v>
      </c>
      <c r="E508" s="1646"/>
      <c r="F508" s="1646"/>
      <c r="G508" s="1646"/>
      <c r="H508" s="3013" t="s">
        <v>628</v>
      </c>
      <c r="I508" s="3013"/>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7"/>
      <c r="AD508" s="1597"/>
      <c r="AE508" s="1597"/>
      <c r="AF508" s="1597"/>
      <c r="AG508" s="1597"/>
      <c r="AH508" s="1597"/>
      <c r="AI508" s="1597"/>
      <c r="AJ508" s="928"/>
      <c r="AK508" s="1007"/>
      <c r="AL508" s="1007"/>
      <c r="AM508" s="1027"/>
      <c r="AN508" s="1134"/>
    </row>
    <row r="509" spans="1:81" s="1135" customFormat="1" ht="12.75" customHeight="1">
      <c r="A509" s="1061"/>
      <c r="B509" s="1007"/>
      <c r="C509" s="1640"/>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7"/>
      <c r="AD509" s="1597"/>
      <c r="AE509" s="1597"/>
      <c r="AF509" s="1597"/>
      <c r="AG509" s="1597"/>
      <c r="AH509" s="1597"/>
      <c r="AI509" s="1597"/>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ht="13.15">
      <c r="A510" s="1072"/>
      <c r="B510" s="1010"/>
      <c r="C510" s="1656"/>
      <c r="D510" s="1020"/>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1"/>
      <c r="AC510" s="1141"/>
      <c r="AD510" s="1141"/>
      <c r="AE510" s="1141"/>
      <c r="AF510" s="1141"/>
      <c r="AG510" s="1141"/>
      <c r="AH510" s="1020"/>
      <c r="AI510" s="960" t="s">
        <v>1738</v>
      </c>
      <c r="AJ510" s="3014">
        <f>VLOOKUP($H$508,$AO$441:$AP$443,2,FALSE)</f>
        <v>0</v>
      </c>
      <c r="AK510" s="3015"/>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2"/>
      <c r="D511" s="928"/>
      <c r="E511" s="928"/>
      <c r="F511" s="928"/>
      <c r="G511" s="928"/>
      <c r="H511" s="928"/>
      <c r="I511" s="928"/>
      <c r="J511" s="1079"/>
      <c r="K511" s="1079"/>
      <c r="L511" s="1598"/>
      <c r="M511" s="1598"/>
      <c r="N511" s="1598"/>
      <c r="O511" s="1598"/>
      <c r="P511" s="1598"/>
      <c r="Q511" s="1598"/>
      <c r="R511" s="1598"/>
      <c r="S511" s="1598"/>
      <c r="T511" s="1598"/>
      <c r="U511" s="1598"/>
      <c r="V511" s="1036"/>
      <c r="W511" s="1036"/>
      <c r="X511" s="1036"/>
      <c r="Y511" s="1036"/>
      <c r="Z511" s="1646"/>
      <c r="AA511" s="1646"/>
      <c r="AB511" s="1646"/>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ht="13.15">
      <c r="A512" s="944"/>
      <c r="B512" s="928"/>
      <c r="C512" s="987" t="s">
        <v>1728</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ht="13.15">
      <c r="A514" s="1061"/>
      <c r="B514" s="928"/>
      <c r="C514" s="1640"/>
      <c r="D514" s="1107" t="s">
        <v>727</v>
      </c>
      <c r="E514" s="3016" t="s">
        <v>1739</v>
      </c>
      <c r="F514" s="3016"/>
      <c r="G514" s="3016"/>
      <c r="H514" s="3016"/>
      <c r="I514" s="3016"/>
      <c r="J514" s="3016"/>
      <c r="K514" s="3016"/>
      <c r="L514" s="3016"/>
      <c r="M514" s="3016"/>
      <c r="N514" s="3016"/>
      <c r="O514" s="3016"/>
      <c r="P514" s="3016"/>
      <c r="Q514" s="3016"/>
      <c r="R514" s="3016"/>
      <c r="S514" s="3016"/>
      <c r="T514" s="3016"/>
      <c r="U514" s="3016"/>
      <c r="V514" s="3016"/>
      <c r="W514" s="3016"/>
      <c r="X514" s="3016"/>
      <c r="Y514" s="3016"/>
      <c r="Z514" s="3016"/>
      <c r="AA514" s="3016"/>
      <c r="AB514" s="3016"/>
      <c r="AC514" s="928"/>
      <c r="AD514" s="928"/>
      <c r="AE514" s="928"/>
      <c r="AF514" s="3126" t="s">
        <v>1698</v>
      </c>
      <c r="AG514" s="3126"/>
      <c r="AH514" s="3126"/>
      <c r="AI514" s="3126"/>
      <c r="AJ514" s="3126"/>
      <c r="AK514" s="3126"/>
      <c r="AL514" s="3126"/>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2"/>
      <c r="D515" s="1107"/>
      <c r="E515" s="3016"/>
      <c r="F515" s="3016"/>
      <c r="G515" s="3016"/>
      <c r="H515" s="3016"/>
      <c r="I515" s="3016"/>
      <c r="J515" s="3016"/>
      <c r="K515" s="3016"/>
      <c r="L515" s="3016"/>
      <c r="M515" s="3016"/>
      <c r="N515" s="3016"/>
      <c r="O515" s="3016"/>
      <c r="P515" s="3016"/>
      <c r="Q515" s="3016"/>
      <c r="R515" s="3016"/>
      <c r="S515" s="3016"/>
      <c r="T515" s="3016"/>
      <c r="U515" s="3016"/>
      <c r="V515" s="3016"/>
      <c r="W515" s="3016"/>
      <c r="X515" s="3016"/>
      <c r="Y515" s="3016"/>
      <c r="Z515" s="3016"/>
      <c r="AA515" s="3016"/>
      <c r="AB515" s="3016"/>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2"/>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ht="13.15">
      <c r="A517" s="1120"/>
      <c r="B517" s="1007"/>
      <c r="C517" s="1640"/>
      <c r="D517" s="1107" t="s">
        <v>544</v>
      </c>
      <c r="E517" s="3016" t="s">
        <v>1740</v>
      </c>
      <c r="F517" s="3016"/>
      <c r="G517" s="3016"/>
      <c r="H517" s="3016"/>
      <c r="I517" s="3016"/>
      <c r="J517" s="3016"/>
      <c r="K517" s="3016"/>
      <c r="L517" s="3016"/>
      <c r="M517" s="3016"/>
      <c r="N517" s="3016"/>
      <c r="O517" s="3016"/>
      <c r="P517" s="3016"/>
      <c r="Q517" s="3016"/>
      <c r="R517" s="3016"/>
      <c r="S517" s="3016"/>
      <c r="T517" s="3016"/>
      <c r="U517" s="3016"/>
      <c r="V517" s="3016"/>
      <c r="W517" s="3016"/>
      <c r="X517" s="3016"/>
      <c r="Y517" s="3016"/>
      <c r="Z517" s="3016"/>
      <c r="AA517" s="3016"/>
      <c r="AB517" s="3016"/>
      <c r="AC517" s="928"/>
      <c r="AD517" s="928"/>
      <c r="AE517" s="928"/>
      <c r="AF517" s="3126" t="s">
        <v>1717</v>
      </c>
      <c r="AG517" s="3126"/>
      <c r="AH517" s="3126"/>
      <c r="AI517" s="3126"/>
      <c r="AJ517" s="3126"/>
      <c r="AK517" s="3126"/>
      <c r="AL517" s="3126"/>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40"/>
      <c r="D518" s="1107"/>
      <c r="E518" s="3016"/>
      <c r="F518" s="3016"/>
      <c r="G518" s="3016"/>
      <c r="H518" s="3016"/>
      <c r="I518" s="3016"/>
      <c r="J518" s="3016"/>
      <c r="K518" s="3016"/>
      <c r="L518" s="3016"/>
      <c r="M518" s="3016"/>
      <c r="N518" s="3016"/>
      <c r="O518" s="3016"/>
      <c r="P518" s="3016"/>
      <c r="Q518" s="3016"/>
      <c r="R518" s="3016"/>
      <c r="S518" s="3016"/>
      <c r="T518" s="3016"/>
      <c r="U518" s="3016"/>
      <c r="V518" s="3016"/>
      <c r="W518" s="3016"/>
      <c r="X518" s="3016"/>
      <c r="Y518" s="3016"/>
      <c r="Z518" s="3016"/>
      <c r="AA518" s="3016"/>
      <c r="AB518" s="3016"/>
      <c r="AC518" s="928"/>
      <c r="AD518" s="928"/>
      <c r="AE518" s="1597"/>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2"/>
      <c r="D519" s="1024"/>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1690</v>
      </c>
      <c r="E520" s="1646"/>
      <c r="F520" s="1646"/>
      <c r="G520" s="1646"/>
      <c r="H520" s="3013" t="s">
        <v>628</v>
      </c>
      <c r="I520" s="3013"/>
      <c r="J520" s="1598"/>
      <c r="K520" s="1598"/>
      <c r="L520" s="1598"/>
      <c r="M520" s="1598"/>
      <c r="N520" s="1598"/>
      <c r="O520" s="1598"/>
      <c r="P520" s="1598"/>
      <c r="Q520" s="928"/>
      <c r="R520" s="928"/>
      <c r="S520" s="928"/>
      <c r="T520" s="928"/>
      <c r="U520" s="928"/>
      <c r="V520" s="928"/>
      <c r="W520" s="1598"/>
      <c r="X520" s="1598"/>
      <c r="Y520" s="1598"/>
      <c r="Z520" s="1598"/>
      <c r="AA520" s="1598"/>
      <c r="AB520" s="1598"/>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2"/>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3.9" customHeight="1">
      <c r="A522" s="1072"/>
      <c r="B522" s="1109"/>
      <c r="C522" s="1670"/>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1741</v>
      </c>
      <c r="AJ522" s="3014">
        <f>VLOOKUP($H$520,$AO$455:$AP$457,2,FALSE)</f>
        <v>0</v>
      </c>
      <c r="AK522" s="3015"/>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ht="13.15">
      <c r="A523" s="1061"/>
      <c r="B523" s="1036"/>
      <c r="C523" s="1652"/>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6"/>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ht="13.15">
      <c r="A524" s="1061"/>
      <c r="B524" s="1036"/>
      <c r="C524" s="987" t="s">
        <v>1730</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6"/>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ht="13.15">
      <c r="A525" s="1061"/>
      <c r="B525" s="1036"/>
      <c r="C525" s="1652"/>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6"/>
      <c r="AJ525" s="1006"/>
      <c r="AK525" s="1006"/>
      <c r="AL525" s="1006"/>
      <c r="AM525" s="1003"/>
      <c r="AN525" s="1134"/>
    </row>
    <row r="526" spans="1:74" s="1135" customFormat="1" ht="13.7" customHeight="1">
      <c r="A526" s="1061"/>
      <c r="B526" s="1036"/>
      <c r="C526" s="1652"/>
      <c r="D526" s="1107" t="s">
        <v>727</v>
      </c>
      <c r="E526" s="3016" t="s">
        <v>2201</v>
      </c>
      <c r="F526" s="3016"/>
      <c r="G526" s="3016"/>
      <c r="H526" s="3016"/>
      <c r="I526" s="3016"/>
      <c r="J526" s="3016"/>
      <c r="K526" s="3016"/>
      <c r="L526" s="3016"/>
      <c r="M526" s="3016"/>
      <c r="N526" s="3016"/>
      <c r="O526" s="3016"/>
      <c r="P526" s="3016"/>
      <c r="Q526" s="3016"/>
      <c r="R526" s="3016"/>
      <c r="S526" s="3016"/>
      <c r="T526" s="3016"/>
      <c r="U526" s="3016"/>
      <c r="V526" s="3016"/>
      <c r="W526" s="3016"/>
      <c r="X526" s="3016"/>
      <c r="Y526" s="3016"/>
      <c r="Z526" s="3016"/>
      <c r="AA526" s="3016"/>
      <c r="AB526" s="3016"/>
      <c r="AC526" s="3016"/>
      <c r="AD526" s="3016"/>
      <c r="AE526" s="928"/>
      <c r="AF526" s="3126" t="s">
        <v>1698</v>
      </c>
      <c r="AG526" s="3126"/>
      <c r="AH526" s="3126"/>
      <c r="AI526" s="3126"/>
      <c r="AJ526" s="3126"/>
      <c r="AK526" s="3126"/>
      <c r="AL526" s="3126"/>
      <c r="AM526" s="1032"/>
      <c r="AN526" s="1134"/>
    </row>
    <row r="527" spans="1:74" s="1135" customFormat="1" ht="13.7" customHeight="1">
      <c r="A527" s="1061"/>
      <c r="B527" s="1036"/>
      <c r="C527" s="1652"/>
      <c r="D527" s="1107"/>
      <c r="E527" s="3016"/>
      <c r="F527" s="3016"/>
      <c r="G527" s="3016"/>
      <c r="H527" s="3016"/>
      <c r="I527" s="3016"/>
      <c r="J527" s="3016"/>
      <c r="K527" s="3016"/>
      <c r="L527" s="3016"/>
      <c r="M527" s="3016"/>
      <c r="N527" s="3016"/>
      <c r="O527" s="3016"/>
      <c r="P527" s="3016"/>
      <c r="Q527" s="3016"/>
      <c r="R527" s="3016"/>
      <c r="S527" s="3016"/>
      <c r="T527" s="3016"/>
      <c r="U527" s="3016"/>
      <c r="V527" s="3016"/>
      <c r="W527" s="3016"/>
      <c r="X527" s="3016"/>
      <c r="Y527" s="3016"/>
      <c r="Z527" s="3016"/>
      <c r="AA527" s="3016"/>
      <c r="AB527" s="3016"/>
      <c r="AC527" s="3016"/>
      <c r="AD527" s="3016"/>
      <c r="AE527" s="928"/>
      <c r="AF527" s="1597"/>
      <c r="AG527" s="1597"/>
      <c r="AH527" s="1597"/>
      <c r="AI527" s="1597"/>
      <c r="AJ527" s="1597"/>
      <c r="AK527" s="1597"/>
      <c r="AL527" s="1597"/>
      <c r="AM527" s="1032"/>
      <c r="AN527" s="1134"/>
    </row>
    <row r="528" spans="1:74" s="1135" customFormat="1" ht="13.15">
      <c r="A528" s="1061"/>
      <c r="B528" s="1036"/>
      <c r="C528" s="1652"/>
      <c r="D528" s="1107"/>
      <c r="E528" s="3016"/>
      <c r="F528" s="3016"/>
      <c r="G528" s="3016"/>
      <c r="H528" s="3016"/>
      <c r="I528" s="3016"/>
      <c r="J528" s="3016"/>
      <c r="K528" s="3016"/>
      <c r="L528" s="3016"/>
      <c r="M528" s="3016"/>
      <c r="N528" s="3016"/>
      <c r="O528" s="3016"/>
      <c r="P528" s="3016"/>
      <c r="Q528" s="3016"/>
      <c r="R528" s="3016"/>
      <c r="S528" s="3016"/>
      <c r="T528" s="3016"/>
      <c r="U528" s="3016"/>
      <c r="V528" s="3016"/>
      <c r="W528" s="3016"/>
      <c r="X528" s="3016"/>
      <c r="Y528" s="3016"/>
      <c r="Z528" s="3016"/>
      <c r="AA528" s="3016"/>
      <c r="AB528" s="3016"/>
      <c r="AC528" s="3016"/>
      <c r="AD528" s="3016"/>
      <c r="AE528" s="928"/>
      <c r="AF528" s="928"/>
      <c r="AG528" s="928"/>
      <c r="AH528" s="928"/>
      <c r="AI528" s="928"/>
      <c r="AJ528" s="928"/>
      <c r="AK528" s="928"/>
      <c r="AL528" s="1597"/>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52"/>
      <c r="D529" s="1107"/>
      <c r="E529" s="3016"/>
      <c r="F529" s="3016"/>
      <c r="G529" s="3016"/>
      <c r="H529" s="3016"/>
      <c r="I529" s="3016"/>
      <c r="J529" s="3016"/>
      <c r="K529" s="3016"/>
      <c r="L529" s="3016"/>
      <c r="M529" s="3016"/>
      <c r="N529" s="3016"/>
      <c r="O529" s="3016"/>
      <c r="P529" s="3016"/>
      <c r="Q529" s="3016"/>
      <c r="R529" s="3016"/>
      <c r="S529" s="3016"/>
      <c r="T529" s="3016"/>
      <c r="U529" s="3016"/>
      <c r="V529" s="3016"/>
      <c r="W529" s="3016"/>
      <c r="X529" s="3016"/>
      <c r="Y529" s="3016"/>
      <c r="Z529" s="3016"/>
      <c r="AA529" s="3016"/>
      <c r="AB529" s="3016"/>
      <c r="AC529" s="3016"/>
      <c r="AD529" s="3016"/>
      <c r="AE529" s="1597"/>
      <c r="AF529" s="1597"/>
      <c r="AG529" s="1597"/>
      <c r="AH529" s="1597"/>
      <c r="AI529" s="1597"/>
      <c r="AJ529" s="1597"/>
      <c r="AK529" s="1597"/>
      <c r="AL529" s="1597"/>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2"/>
      <c r="D530" s="1107"/>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8"/>
      <c r="AG530" s="928"/>
      <c r="AH530" s="928"/>
      <c r="AI530" s="928"/>
      <c r="AJ530" s="928"/>
      <c r="AK530" s="928"/>
      <c r="AL530" s="928"/>
      <c r="AM530" s="1032"/>
      <c r="AN530" s="1001"/>
    </row>
    <row r="531" spans="1:81" s="944" customFormat="1" ht="12.75" customHeight="1">
      <c r="A531" s="1061"/>
      <c r="B531" s="1036"/>
      <c r="C531" s="1652"/>
      <c r="D531" s="1107" t="s">
        <v>544</v>
      </c>
      <c r="E531" s="3127" t="s">
        <v>2210</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8"/>
      <c r="AF531" s="3126" t="s">
        <v>1634</v>
      </c>
      <c r="AG531" s="3126"/>
      <c r="AH531" s="3126"/>
      <c r="AI531" s="3126"/>
      <c r="AJ531" s="3126"/>
      <c r="AK531" s="3126"/>
      <c r="AL531" s="3126"/>
      <c r="AM531" s="1032"/>
      <c r="AN531" s="1001"/>
    </row>
    <row r="532" spans="1:81" s="944" customFormat="1" ht="12.75" customHeight="1">
      <c r="A532" s="1061"/>
      <c r="B532" s="1036"/>
      <c r="C532" s="1652"/>
      <c r="D532" s="1107"/>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7"/>
      <c r="AF532" s="1597"/>
      <c r="AG532" s="1597"/>
      <c r="AH532" s="1597"/>
      <c r="AI532" s="1597"/>
      <c r="AJ532" s="1597"/>
      <c r="AK532" s="1597"/>
      <c r="AL532" s="1597"/>
      <c r="AM532" s="1032"/>
      <c r="AN532" s="1001"/>
    </row>
    <row r="533" spans="1:81" s="944" customFormat="1" ht="12.75" customHeight="1">
      <c r="A533" s="1061"/>
      <c r="B533" s="1036"/>
      <c r="C533" s="1652"/>
      <c r="D533" s="1107"/>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7"/>
      <c r="AF533" s="1597"/>
      <c r="AG533" s="1597"/>
      <c r="AH533" s="1597"/>
      <c r="AI533" s="1597"/>
      <c r="AJ533" s="1597"/>
      <c r="AK533" s="1597"/>
      <c r="AL533" s="1597"/>
      <c r="AM533" s="1032"/>
      <c r="AN533" s="1001"/>
    </row>
    <row r="534" spans="1:81" s="944" customFormat="1" ht="12.75" customHeight="1">
      <c r="A534" s="1061"/>
      <c r="B534" s="1036"/>
      <c r="C534" s="1652"/>
      <c r="D534" s="1107"/>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7"/>
      <c r="AF534" s="1597"/>
      <c r="AG534" s="1597"/>
      <c r="AH534" s="1597"/>
      <c r="AI534" s="1597"/>
      <c r="AJ534" s="1597"/>
      <c r="AK534" s="1597"/>
      <c r="AL534" s="1597"/>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2"/>
      <c r="D536" s="1024" t="s">
        <v>1690</v>
      </c>
      <c r="E536" s="1646"/>
      <c r="F536" s="1646"/>
      <c r="G536" s="1646"/>
      <c r="H536" s="3013" t="s">
        <v>628</v>
      </c>
      <c r="I536" s="3013"/>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6"/>
      <c r="AH536" s="1024"/>
      <c r="AI536" s="1596"/>
      <c r="AJ536" s="1006"/>
      <c r="AK536" s="1006"/>
      <c r="AL536" s="1006"/>
      <c r="AM536" s="1003"/>
      <c r="AN536" s="1001"/>
    </row>
    <row r="537" spans="1:81" s="944" customFormat="1" ht="12.75" customHeight="1">
      <c r="A537" s="1061"/>
      <c r="B537" s="1036"/>
      <c r="C537" s="1652"/>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6"/>
      <c r="AJ537" s="1006"/>
      <c r="AK537" s="1006"/>
      <c r="AL537" s="1006"/>
      <c r="AM537" s="1003"/>
      <c r="AN537" s="1001"/>
    </row>
    <row r="538" spans="1:81" s="944" customFormat="1" ht="12.75" customHeight="1">
      <c r="A538" s="1072"/>
      <c r="B538" s="1109"/>
      <c r="C538" s="1670"/>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1742</v>
      </c>
      <c r="AJ538" s="3014">
        <f>VLOOKUP($H$536,$AP$477:$AQ$479,2,FALSE)</f>
        <v>0</v>
      </c>
      <c r="AK538" s="3015"/>
      <c r="AL538" s="1006"/>
      <c r="AM538" s="1003"/>
      <c r="AN538" s="1001"/>
    </row>
    <row r="539" spans="1:81" s="1135" customFormat="1" ht="13.15">
      <c r="A539" s="1061"/>
      <c r="B539" s="1036"/>
      <c r="C539" s="1652"/>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6"/>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ht="13.15">
      <c r="A540" s="1061"/>
      <c r="B540" s="1036"/>
      <c r="C540" s="987" t="s">
        <v>1743</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6"/>
      <c r="AJ540" s="1006"/>
      <c r="AK540" s="1006"/>
      <c r="AL540" s="1006"/>
      <c r="AM540" s="1003"/>
      <c r="AN540" s="1134"/>
      <c r="AO540" s="1136"/>
      <c r="AT540" s="1144"/>
      <c r="AU540" s="1144"/>
      <c r="AV540" s="1144"/>
      <c r="AW540" s="1144"/>
      <c r="AX540" s="1144"/>
      <c r="AY540" s="1144"/>
      <c r="AZ540" s="1144"/>
    </row>
    <row r="541" spans="1:81" s="1135" customFormat="1">
      <c r="A541" s="1061"/>
      <c r="B541" s="1036"/>
      <c r="C541" s="1652"/>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628</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 customHeight="1">
      <c r="A542" s="1061"/>
      <c r="B542" s="1036"/>
      <c r="C542" s="1652"/>
      <c r="D542" s="1107" t="s">
        <v>727</v>
      </c>
      <c r="E542" s="3016" t="s">
        <v>2200</v>
      </c>
      <c r="F542" s="3016"/>
      <c r="G542" s="3016"/>
      <c r="H542" s="3016"/>
      <c r="I542" s="3016"/>
      <c r="J542" s="3016"/>
      <c r="K542" s="3016"/>
      <c r="L542" s="3016"/>
      <c r="M542" s="3016"/>
      <c r="N542" s="3016"/>
      <c r="O542" s="3016"/>
      <c r="P542" s="3016"/>
      <c r="Q542" s="3016"/>
      <c r="R542" s="3016"/>
      <c r="S542" s="3016"/>
      <c r="T542" s="3016"/>
      <c r="U542" s="3016"/>
      <c r="V542" s="3016"/>
      <c r="W542" s="3016"/>
      <c r="X542" s="3016"/>
      <c r="Y542" s="3016"/>
      <c r="Z542" s="3016"/>
      <c r="AA542" s="3016"/>
      <c r="AB542" s="3016"/>
      <c r="AC542" s="3016"/>
      <c r="AD542" s="3016"/>
      <c r="AE542" s="928"/>
      <c r="AF542" s="3126" t="s">
        <v>1744</v>
      </c>
      <c r="AG542" s="3126"/>
      <c r="AH542" s="3126"/>
      <c r="AI542" s="3126"/>
      <c r="AJ542" s="3126"/>
      <c r="AK542" s="3126"/>
      <c r="AL542" s="3126"/>
      <c r="AM542" s="1032"/>
      <c r="AN542" s="1134"/>
      <c r="AO542" s="1119" t="s">
        <v>580</v>
      </c>
      <c r="AP542" s="944">
        <v>8</v>
      </c>
      <c r="AT542" s="1144"/>
      <c r="AU542" s="1144"/>
      <c r="AV542" s="1144"/>
      <c r="AW542" s="1144"/>
      <c r="AX542" s="1144"/>
      <c r="AY542" s="1144"/>
      <c r="AZ542" s="1144"/>
    </row>
    <row r="543" spans="1:81" s="1135" customFormat="1" ht="13.7" customHeight="1">
      <c r="A543" s="1061"/>
      <c r="B543" s="1036"/>
      <c r="C543" s="1652"/>
      <c r="D543" s="1107"/>
      <c r="E543" s="3016"/>
      <c r="F543" s="3016"/>
      <c r="G543" s="3016"/>
      <c r="H543" s="3016"/>
      <c r="I543" s="3016"/>
      <c r="J543" s="3016"/>
      <c r="K543" s="3016"/>
      <c r="L543" s="3016"/>
      <c r="M543" s="3016"/>
      <c r="N543" s="3016"/>
      <c r="O543" s="3016"/>
      <c r="P543" s="3016"/>
      <c r="Q543" s="3016"/>
      <c r="R543" s="3016"/>
      <c r="S543" s="3016"/>
      <c r="T543" s="3016"/>
      <c r="U543" s="3016"/>
      <c r="V543" s="3016"/>
      <c r="W543" s="3016"/>
      <c r="X543" s="3016"/>
      <c r="Y543" s="3016"/>
      <c r="Z543" s="3016"/>
      <c r="AA543" s="3016"/>
      <c r="AB543" s="3016"/>
      <c r="AC543" s="3016"/>
      <c r="AD543" s="3016"/>
      <c r="AE543" s="928"/>
      <c r="AF543" s="1597"/>
      <c r="AG543" s="1597"/>
      <c r="AH543" s="1597"/>
      <c r="AI543" s="1597"/>
      <c r="AJ543" s="1597"/>
      <c r="AK543" s="1597"/>
      <c r="AL543" s="1597"/>
      <c r="AM543" s="1032"/>
      <c r="AN543" s="1134"/>
      <c r="AO543" s="1119"/>
      <c r="AP543" s="944"/>
      <c r="AT543" s="1144"/>
      <c r="AU543" s="1144"/>
      <c r="AV543" s="1144"/>
      <c r="AW543" s="1144"/>
      <c r="AX543" s="1144"/>
      <c r="AY543" s="1144"/>
      <c r="AZ543" s="1144"/>
    </row>
    <row r="544" spans="1:81" s="1135" customFormat="1" ht="13.15">
      <c r="A544" s="1061"/>
      <c r="B544" s="1036"/>
      <c r="C544" s="1652"/>
      <c r="D544" s="1107"/>
      <c r="E544" s="3016"/>
      <c r="F544" s="3016"/>
      <c r="G544" s="3016"/>
      <c r="H544" s="3016"/>
      <c r="I544" s="3016"/>
      <c r="J544" s="3016"/>
      <c r="K544" s="3016"/>
      <c r="L544" s="3016"/>
      <c r="M544" s="3016"/>
      <c r="N544" s="3016"/>
      <c r="O544" s="3016"/>
      <c r="P544" s="3016"/>
      <c r="Q544" s="3016"/>
      <c r="R544" s="3016"/>
      <c r="S544" s="3016"/>
      <c r="T544" s="3016"/>
      <c r="U544" s="3016"/>
      <c r="V544" s="3016"/>
      <c r="W544" s="3016"/>
      <c r="X544" s="3016"/>
      <c r="Y544" s="3016"/>
      <c r="Z544" s="3016"/>
      <c r="AA544" s="3016"/>
      <c r="AB544" s="3016"/>
      <c r="AC544" s="3016"/>
      <c r="AD544" s="3016"/>
      <c r="AE544" s="1597"/>
      <c r="AF544" s="1597"/>
      <c r="AG544" s="1597"/>
      <c r="AH544" s="1597"/>
      <c r="AI544" s="1597"/>
      <c r="AJ544" s="1597"/>
      <c r="AK544" s="1597"/>
      <c r="AL544" s="1597"/>
      <c r="AM544" s="1032"/>
      <c r="AN544" s="1134"/>
      <c r="AO544" s="1119"/>
      <c r="AP544" s="944"/>
      <c r="AT544" s="1144"/>
      <c r="AU544" s="1144"/>
      <c r="AV544" s="1144"/>
      <c r="AW544" s="1144"/>
      <c r="AX544" s="1144"/>
      <c r="AY544" s="1144"/>
      <c r="AZ544" s="1144"/>
    </row>
    <row r="545" spans="1:81" s="1135" customFormat="1" ht="13.15">
      <c r="A545" s="1061"/>
      <c r="B545" s="1036"/>
      <c r="C545" s="1652"/>
      <c r="D545" s="1107"/>
      <c r="E545" s="3016"/>
      <c r="F545" s="3016"/>
      <c r="G545" s="3016"/>
      <c r="H545" s="3016"/>
      <c r="I545" s="3016"/>
      <c r="J545" s="3016"/>
      <c r="K545" s="3016"/>
      <c r="L545" s="3016"/>
      <c r="M545" s="3016"/>
      <c r="N545" s="3016"/>
      <c r="O545" s="3016"/>
      <c r="P545" s="3016"/>
      <c r="Q545" s="3016"/>
      <c r="R545" s="3016"/>
      <c r="S545" s="3016"/>
      <c r="T545" s="3016"/>
      <c r="U545" s="3016"/>
      <c r="V545" s="3016"/>
      <c r="W545" s="3016"/>
      <c r="X545" s="3016"/>
      <c r="Y545" s="3016"/>
      <c r="Z545" s="3016"/>
      <c r="AA545" s="3016"/>
      <c r="AB545" s="3016"/>
      <c r="AC545" s="3016"/>
      <c r="AD545" s="3016"/>
      <c r="AE545" s="1597"/>
      <c r="AF545" s="1597"/>
      <c r="AG545" s="1597"/>
      <c r="AH545" s="1597"/>
      <c r="AI545" s="1597"/>
      <c r="AJ545" s="1597"/>
      <c r="AK545" s="1597"/>
      <c r="AL545" s="1597"/>
      <c r="AM545" s="1032"/>
      <c r="AN545" s="1134"/>
      <c r="AO545" s="1147"/>
      <c r="AT545" s="1144"/>
      <c r="AU545" s="1144"/>
      <c r="AV545" s="1144"/>
      <c r="AW545" s="1144"/>
      <c r="AX545" s="1144"/>
      <c r="AY545" s="1144"/>
      <c r="AZ545" s="1144"/>
    </row>
    <row r="546" spans="1:81" s="1135" customFormat="1" ht="13.15">
      <c r="A546" s="1061"/>
      <c r="B546" s="1036"/>
      <c r="C546" s="1652"/>
      <c r="D546" s="1107"/>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2"/>
      <c r="AN546" s="1134"/>
      <c r="AO546" s="1147"/>
      <c r="AT546" s="1144"/>
      <c r="AU546" s="1144"/>
      <c r="AV546" s="1144"/>
      <c r="AW546" s="1144"/>
      <c r="AX546" s="1144"/>
      <c r="AY546" s="1144"/>
      <c r="AZ546" s="1144"/>
    </row>
    <row r="547" spans="1:81" s="1135" customFormat="1" ht="13.15">
      <c r="A547" s="1061"/>
      <c r="B547" s="1036"/>
      <c r="C547" s="1652"/>
      <c r="D547" s="1024" t="s">
        <v>1690</v>
      </c>
      <c r="E547" s="1646"/>
      <c r="F547" s="1646"/>
      <c r="G547" s="1646"/>
      <c r="H547" s="3013" t="s">
        <v>628</v>
      </c>
      <c r="I547" s="3013"/>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6"/>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ht="13.15">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1745</v>
      </c>
      <c r="AJ549" s="3014">
        <f>VLOOKUP($H$547,$AO$541:$AP$542,2,FALSE)</f>
        <v>0</v>
      </c>
      <c r="AK549" s="3015"/>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1746</v>
      </c>
      <c r="AK551" s="3014">
        <f>IF(($AJ$382+$AJ$401+$AJ$413+$AJ$448+$AJ$468+$AJ$482+$AJ$494+$AJ$510+$AJ$522+$AJ$538+AJ549)&gt;10,10,($AJ$382+$AJ$401+$AJ$413+$AJ$448+$AJ$468+$AJ$482+$AJ$494+$AJ$510+$AJ$522+$AJ$538+AJ549))</f>
        <v>10</v>
      </c>
      <c r="AL551" s="3036"/>
      <c r="AM551" s="3015"/>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1747</v>
      </c>
      <c r="AK553" s="3014">
        <f>IF((AK320+AK551)&gt;20,20,(AK320+AK551))</f>
        <v>19</v>
      </c>
      <c r="AL553" s="3036"/>
      <c r="AM553" s="3015"/>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1748</v>
      </c>
      <c r="B556" s="1013" t="s">
        <v>911</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90" t="s">
        <v>1596</v>
      </c>
      <c r="AF556" s="3090"/>
      <c r="AG556" s="3090"/>
      <c r="AH556" s="3090"/>
      <c r="AI556" s="3090"/>
      <c r="AJ556" s="3090"/>
      <c r="AK556" s="3090"/>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003" t="s">
        <v>1749</v>
      </c>
      <c r="D558" s="3003"/>
      <c r="E558" s="3003"/>
      <c r="F558" s="3003"/>
      <c r="G558" s="3003"/>
      <c r="H558" s="3003"/>
      <c r="I558" s="3003"/>
      <c r="J558" s="3003"/>
      <c r="K558" s="3003"/>
      <c r="L558" s="3003"/>
      <c r="M558" s="3003"/>
      <c r="N558" s="3003"/>
      <c r="O558" s="3003"/>
      <c r="P558" s="3003"/>
      <c r="Q558" s="3003"/>
      <c r="R558" s="3003"/>
      <c r="S558" s="3003"/>
      <c r="T558" s="3003"/>
      <c r="U558" s="3003"/>
      <c r="V558" s="3003"/>
      <c r="W558" s="3003"/>
      <c r="X558" s="3003"/>
      <c r="Y558" s="3003"/>
      <c r="Z558" s="3003"/>
      <c r="AA558" s="3003"/>
      <c r="AB558" s="3003"/>
      <c r="AC558" s="3003"/>
      <c r="AD558" s="3003"/>
      <c r="AE558" s="3003"/>
      <c r="AF558" s="3003"/>
      <c r="AG558" s="3003"/>
      <c r="AH558" s="3003"/>
      <c r="AI558" s="3003"/>
      <c r="AJ558" s="3003"/>
      <c r="AK558" s="1028"/>
      <c r="AL558" s="1028"/>
      <c r="AM558" s="1028"/>
      <c r="AN558" s="1001"/>
    </row>
    <row r="559" spans="1:81" s="944" customFormat="1" ht="12.75" customHeight="1">
      <c r="A559" s="1028"/>
      <c r="B559" s="1029"/>
      <c r="C559" s="3003"/>
      <c r="D559" s="3003"/>
      <c r="E559" s="3003"/>
      <c r="F559" s="3003"/>
      <c r="G559" s="3003"/>
      <c r="H559" s="3003"/>
      <c r="I559" s="3003"/>
      <c r="J559" s="3003"/>
      <c r="K559" s="3003"/>
      <c r="L559" s="3003"/>
      <c r="M559" s="3003"/>
      <c r="N559" s="3003"/>
      <c r="O559" s="3003"/>
      <c r="P559" s="3003"/>
      <c r="Q559" s="3003"/>
      <c r="R559" s="3003"/>
      <c r="S559" s="3003"/>
      <c r="T559" s="3003"/>
      <c r="U559" s="3003"/>
      <c r="V559" s="3003"/>
      <c r="W559" s="3003"/>
      <c r="X559" s="3003"/>
      <c r="Y559" s="3003"/>
      <c r="Z559" s="3003"/>
      <c r="AA559" s="3003"/>
      <c r="AB559" s="3003"/>
      <c r="AC559" s="3003"/>
      <c r="AD559" s="3003"/>
      <c r="AE559" s="3003"/>
      <c r="AF559" s="3003"/>
      <c r="AG559" s="3003"/>
      <c r="AH559" s="3003"/>
      <c r="AI559" s="3003"/>
      <c r="AJ559" s="3003"/>
      <c r="AK559" s="1028"/>
      <c r="AL559" s="1028"/>
      <c r="AM559" s="1028"/>
      <c r="AN559" s="1001"/>
    </row>
    <row r="560" spans="1:81" s="944" customFormat="1" ht="12.75" customHeight="1">
      <c r="A560" s="1028"/>
      <c r="B560" s="1029"/>
      <c r="C560" s="3003"/>
      <c r="D560" s="3003"/>
      <c r="E560" s="3003"/>
      <c r="F560" s="3003"/>
      <c r="G560" s="3003"/>
      <c r="H560" s="3003"/>
      <c r="I560" s="3003"/>
      <c r="J560" s="3003"/>
      <c r="K560" s="3003"/>
      <c r="L560" s="3003"/>
      <c r="M560" s="3003"/>
      <c r="N560" s="3003"/>
      <c r="O560" s="3003"/>
      <c r="P560" s="3003"/>
      <c r="Q560" s="3003"/>
      <c r="R560" s="3003"/>
      <c r="S560" s="3003"/>
      <c r="T560" s="3003"/>
      <c r="U560" s="3003"/>
      <c r="V560" s="3003"/>
      <c r="W560" s="3003"/>
      <c r="X560" s="3003"/>
      <c r="Y560" s="3003"/>
      <c r="Z560" s="3003"/>
      <c r="AA560" s="3003"/>
      <c r="AB560" s="3003"/>
      <c r="AC560" s="3003"/>
      <c r="AD560" s="3003"/>
      <c r="AE560" s="3003"/>
      <c r="AF560" s="3003"/>
      <c r="AG560" s="3003"/>
      <c r="AH560" s="3003"/>
      <c r="AI560" s="3003"/>
      <c r="AJ560" s="3003"/>
      <c r="AK560" s="1028"/>
      <c r="AL560" s="1028"/>
      <c r="AM560" s="1028"/>
      <c r="AN560" s="1001"/>
      <c r="AQ560" s="1136"/>
      <c r="AR560" s="1003"/>
    </row>
    <row r="561" spans="1:46" s="944" customFormat="1" ht="12.75" customHeight="1">
      <c r="A561" s="1028"/>
      <c r="B561" s="1119"/>
      <c r="C561" s="3003"/>
      <c r="D561" s="3003"/>
      <c r="E561" s="3003"/>
      <c r="F561" s="3003"/>
      <c r="G561" s="3003"/>
      <c r="H561" s="3003"/>
      <c r="I561" s="3003"/>
      <c r="J561" s="3003"/>
      <c r="K561" s="3003"/>
      <c r="L561" s="3003"/>
      <c r="M561" s="3003"/>
      <c r="N561" s="3003"/>
      <c r="O561" s="3003"/>
      <c r="P561" s="3003"/>
      <c r="Q561" s="3003"/>
      <c r="R561" s="3003"/>
      <c r="S561" s="3003"/>
      <c r="T561" s="3003"/>
      <c r="U561" s="3003"/>
      <c r="V561" s="3003"/>
      <c r="W561" s="3003"/>
      <c r="X561" s="3003"/>
      <c r="Y561" s="3003"/>
      <c r="Z561" s="3003"/>
      <c r="AA561" s="3003"/>
      <c r="AB561" s="3003"/>
      <c r="AC561" s="3003"/>
      <c r="AD561" s="3003"/>
      <c r="AE561" s="3003"/>
      <c r="AF561" s="3003"/>
      <c r="AG561" s="3003"/>
      <c r="AH561" s="3003"/>
      <c r="AI561" s="3003"/>
      <c r="AJ561" s="3003"/>
      <c r="AK561" s="1028"/>
      <c r="AL561" s="1028"/>
      <c r="AM561" s="1028"/>
      <c r="AN561" s="1001"/>
      <c r="AQ561" s="1136"/>
      <c r="AR561" s="1003"/>
    </row>
    <row r="562" spans="1:46" s="944" customFormat="1" ht="12.4" customHeight="1">
      <c r="A562" s="1028"/>
      <c r="B562" s="1119"/>
      <c r="C562" s="3003"/>
      <c r="D562" s="3003"/>
      <c r="E562" s="3003"/>
      <c r="F562" s="3003"/>
      <c r="G562" s="3003"/>
      <c r="H562" s="3003"/>
      <c r="I562" s="3003"/>
      <c r="J562" s="3003"/>
      <c r="K562" s="3003"/>
      <c r="L562" s="3003"/>
      <c r="M562" s="3003"/>
      <c r="N562" s="3003"/>
      <c r="O562" s="3003"/>
      <c r="P562" s="3003"/>
      <c r="Q562" s="3003"/>
      <c r="R562" s="3003"/>
      <c r="S562" s="3003"/>
      <c r="T562" s="3003"/>
      <c r="U562" s="3003"/>
      <c r="V562" s="3003"/>
      <c r="W562" s="3003"/>
      <c r="X562" s="3003"/>
      <c r="Y562" s="3003"/>
      <c r="Z562" s="3003"/>
      <c r="AA562" s="3003"/>
      <c r="AB562" s="3003"/>
      <c r="AC562" s="3003"/>
      <c r="AD562" s="3003"/>
      <c r="AE562" s="3003"/>
      <c r="AF562" s="3003"/>
      <c r="AG562" s="3003"/>
      <c r="AH562" s="3003"/>
      <c r="AI562" s="3003"/>
      <c r="AJ562" s="3003"/>
      <c r="AK562" s="1028"/>
      <c r="AL562" s="1028"/>
      <c r="AM562" s="1028"/>
      <c r="AN562" s="1001"/>
      <c r="AQ562" s="1136"/>
      <c r="AR562" s="1136"/>
    </row>
    <row r="563" spans="1:46" s="944" customFormat="1" ht="24.95" customHeight="1">
      <c r="A563" s="1028"/>
      <c r="B563" s="1119"/>
      <c r="C563" s="3003" t="s">
        <v>1750</v>
      </c>
      <c r="D563" s="3003"/>
      <c r="E563" s="3003"/>
      <c r="F563" s="3003"/>
      <c r="G563" s="3003"/>
      <c r="H563" s="3003"/>
      <c r="I563" s="3003"/>
      <c r="J563" s="3003"/>
      <c r="K563" s="3003"/>
      <c r="L563" s="3003"/>
      <c r="M563" s="3003"/>
      <c r="N563" s="3003"/>
      <c r="O563" s="3003"/>
      <c r="P563" s="3003"/>
      <c r="Q563" s="3003"/>
      <c r="R563" s="3003"/>
      <c r="S563" s="3003"/>
      <c r="T563" s="3003"/>
      <c r="U563" s="3003"/>
      <c r="V563" s="3003"/>
      <c r="W563" s="3003"/>
      <c r="X563" s="3003"/>
      <c r="Y563" s="3003"/>
      <c r="Z563" s="3003"/>
      <c r="AA563" s="3003"/>
      <c r="AB563" s="3003"/>
      <c r="AC563" s="3003"/>
      <c r="AD563" s="3003"/>
      <c r="AE563" s="3003"/>
      <c r="AF563" s="3003"/>
      <c r="AG563" s="3003"/>
      <c r="AH563" s="3003"/>
      <c r="AI563" s="3003"/>
      <c r="AJ563" s="3003"/>
      <c r="AK563" s="1028"/>
      <c r="AL563" s="1028"/>
      <c r="AM563" s="1028"/>
      <c r="AN563" s="1001"/>
      <c r="AQ563" s="1136"/>
      <c r="AR563" s="1136"/>
    </row>
    <row r="564" spans="1:46" s="944" customFormat="1" ht="12.4"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003" t="s">
        <v>2457</v>
      </c>
      <c r="D565" s="3003"/>
      <c r="E565" s="3003"/>
      <c r="F565" s="3003"/>
      <c r="G565" s="3003"/>
      <c r="H565" s="3003"/>
      <c r="I565" s="3003"/>
      <c r="J565" s="3003"/>
      <c r="K565" s="3003"/>
      <c r="L565" s="3003"/>
      <c r="M565" s="3003"/>
      <c r="N565" s="3003"/>
      <c r="O565" s="3003"/>
      <c r="P565" s="3003"/>
      <c r="Q565" s="3003"/>
      <c r="R565" s="3003"/>
      <c r="S565" s="3003"/>
      <c r="T565" s="3003"/>
      <c r="U565" s="3003"/>
      <c r="V565" s="3003"/>
      <c r="W565" s="3003"/>
      <c r="X565" s="3003"/>
      <c r="Y565" s="3003"/>
      <c r="Z565" s="3003"/>
      <c r="AA565" s="3003"/>
      <c r="AB565" s="3003"/>
      <c r="AC565" s="3003"/>
      <c r="AD565" s="3003"/>
      <c r="AE565" s="3003"/>
      <c r="AF565" s="3003"/>
      <c r="AG565" s="3003"/>
      <c r="AH565" s="3003"/>
      <c r="AI565" s="3003"/>
      <c r="AJ565" s="3003"/>
      <c r="AK565" s="1028"/>
      <c r="AL565" s="1028"/>
      <c r="AM565" s="1028"/>
      <c r="AN565" s="1001"/>
      <c r="AQ565" s="1136"/>
      <c r="AR565" s="1136"/>
    </row>
    <row r="566" spans="1:46" s="944" customFormat="1" ht="30" customHeight="1">
      <c r="A566" s="1028"/>
      <c r="B566" s="1119"/>
      <c r="C566" s="3003"/>
      <c r="D566" s="3003"/>
      <c r="E566" s="3003"/>
      <c r="F566" s="3003"/>
      <c r="G566" s="3003"/>
      <c r="H566" s="3003"/>
      <c r="I566" s="3003"/>
      <c r="J566" s="3003"/>
      <c r="K566" s="3003"/>
      <c r="L566" s="3003"/>
      <c r="M566" s="3003"/>
      <c r="N566" s="3003"/>
      <c r="O566" s="3003"/>
      <c r="P566" s="3003"/>
      <c r="Q566" s="3003"/>
      <c r="R566" s="3003"/>
      <c r="S566" s="3003"/>
      <c r="T566" s="3003"/>
      <c r="U566" s="3003"/>
      <c r="V566" s="3003"/>
      <c r="W566" s="3003"/>
      <c r="X566" s="3003"/>
      <c r="Y566" s="3003"/>
      <c r="Z566" s="3003"/>
      <c r="AA566" s="3003"/>
      <c r="AB566" s="3003"/>
      <c r="AC566" s="3003"/>
      <c r="AD566" s="3003"/>
      <c r="AE566" s="3003"/>
      <c r="AF566" s="3003"/>
      <c r="AG566" s="3003"/>
      <c r="AH566" s="3003"/>
      <c r="AI566" s="3003"/>
      <c r="AJ566" s="3003"/>
      <c r="AK566" s="1028"/>
      <c r="AL566" s="1028"/>
      <c r="AM566" s="1028"/>
      <c r="AN566" s="1001"/>
      <c r="AQ566" s="1003"/>
      <c r="AR566" s="1136"/>
    </row>
    <row r="567" spans="1:46" s="944" customFormat="1" ht="12.75" customHeight="1">
      <c r="A567" s="1028"/>
      <c r="B567" s="1119"/>
      <c r="C567" s="3003"/>
      <c r="D567" s="3003"/>
      <c r="E567" s="3003"/>
      <c r="F567" s="3003"/>
      <c r="G567" s="3003"/>
      <c r="H567" s="3003"/>
      <c r="I567" s="3003"/>
      <c r="J567" s="3003"/>
      <c r="K567" s="3003"/>
      <c r="L567" s="3003"/>
      <c r="M567" s="3003"/>
      <c r="N567" s="3003"/>
      <c r="O567" s="3003"/>
      <c r="P567" s="3003"/>
      <c r="Q567" s="3003"/>
      <c r="R567" s="3003"/>
      <c r="S567" s="3003"/>
      <c r="T567" s="3003"/>
      <c r="U567" s="3003"/>
      <c r="V567" s="3003"/>
      <c r="W567" s="3003"/>
      <c r="X567" s="3003"/>
      <c r="Y567" s="3003"/>
      <c r="Z567" s="3003"/>
      <c r="AA567" s="3003"/>
      <c r="AB567" s="3003"/>
      <c r="AC567" s="3003"/>
      <c r="AD567" s="3003"/>
      <c r="AE567" s="3003"/>
      <c r="AF567" s="3003"/>
      <c r="AG567" s="3003"/>
      <c r="AH567" s="3003"/>
      <c r="AI567" s="3003"/>
      <c r="AJ567" s="3003"/>
      <c r="AK567" s="1028"/>
      <c r="AL567" s="1028"/>
      <c r="AM567" s="1028"/>
      <c r="AN567" s="1001"/>
      <c r="AQ567" s="1003"/>
      <c r="AR567" s="1136"/>
    </row>
    <row r="568" spans="1:46" s="944" customFormat="1" ht="12.75" customHeight="1">
      <c r="A568" s="1028"/>
      <c r="B568" s="1119"/>
      <c r="C568" s="3003" t="s">
        <v>1751</v>
      </c>
      <c r="D568" s="3003"/>
      <c r="E568" s="3003"/>
      <c r="F568" s="3003"/>
      <c r="G568" s="3003"/>
      <c r="H568" s="3003"/>
      <c r="I568" s="3003"/>
      <c r="J568" s="3003"/>
      <c r="K568" s="3003"/>
      <c r="L568" s="3003"/>
      <c r="M568" s="3003"/>
      <c r="N568" s="3003"/>
      <c r="O568" s="3003"/>
      <c r="P568" s="3003"/>
      <c r="Q568" s="3003"/>
      <c r="R568" s="3003"/>
      <c r="S568" s="3003"/>
      <c r="T568" s="3003"/>
      <c r="U568" s="3003"/>
      <c r="V568" s="3003"/>
      <c r="W568" s="3003"/>
      <c r="X568" s="3003"/>
      <c r="Y568" s="3003"/>
      <c r="Z568" s="3003"/>
      <c r="AA568" s="3003"/>
      <c r="AB568" s="3003"/>
      <c r="AC568" s="3003"/>
      <c r="AD568" s="3003"/>
      <c r="AE568" s="3003"/>
      <c r="AF568" s="3003"/>
      <c r="AG568" s="3003"/>
      <c r="AH568" s="3003"/>
      <c r="AI568" s="3003"/>
      <c r="AJ568" s="3003"/>
      <c r="AK568" s="1028"/>
      <c r="AL568" s="1028"/>
      <c r="AM568" s="1028"/>
      <c r="AN568" s="1001"/>
      <c r="AQ568" s="1136"/>
      <c r="AR568" s="1136"/>
    </row>
    <row r="569" spans="1:46" s="944" customFormat="1" ht="12.75" customHeight="1">
      <c r="A569" s="1028"/>
      <c r="B569" s="1119"/>
      <c r="C569" s="3003"/>
      <c r="D569" s="3003"/>
      <c r="E569" s="3003"/>
      <c r="F569" s="3003"/>
      <c r="G569" s="3003"/>
      <c r="H569" s="3003"/>
      <c r="I569" s="3003"/>
      <c r="J569" s="3003"/>
      <c r="K569" s="3003"/>
      <c r="L569" s="3003"/>
      <c r="M569" s="3003"/>
      <c r="N569" s="3003"/>
      <c r="O569" s="3003"/>
      <c r="P569" s="3003"/>
      <c r="Q569" s="3003"/>
      <c r="R569" s="3003"/>
      <c r="S569" s="3003"/>
      <c r="T569" s="3003"/>
      <c r="U569" s="3003"/>
      <c r="V569" s="3003"/>
      <c r="W569" s="3003"/>
      <c r="X569" s="3003"/>
      <c r="Y569" s="3003"/>
      <c r="Z569" s="3003"/>
      <c r="AA569" s="3003"/>
      <c r="AB569" s="3003"/>
      <c r="AC569" s="3003"/>
      <c r="AD569" s="3003"/>
      <c r="AE569" s="3003"/>
      <c r="AF569" s="3003"/>
      <c r="AG569" s="3003"/>
      <c r="AH569" s="3003"/>
      <c r="AI569" s="3003"/>
      <c r="AJ569" s="3003"/>
      <c r="AK569" s="1028"/>
      <c r="AL569" s="1028"/>
      <c r="AM569" s="1028"/>
      <c r="AN569" s="1001"/>
      <c r="AQ569" s="1136"/>
      <c r="AR569" s="1136"/>
    </row>
    <row r="570" spans="1:46" s="944" customFormat="1" ht="13.15" customHeight="1">
      <c r="A570" s="1028"/>
      <c r="B570" s="1119"/>
      <c r="C570" s="3003"/>
      <c r="D570" s="3003"/>
      <c r="E570" s="3003"/>
      <c r="F570" s="3003"/>
      <c r="G570" s="3003"/>
      <c r="H570" s="3003"/>
      <c r="I570" s="3003"/>
      <c r="J570" s="3003"/>
      <c r="K570" s="3003"/>
      <c r="L570" s="3003"/>
      <c r="M570" s="3003"/>
      <c r="N570" s="3003"/>
      <c r="O570" s="3003"/>
      <c r="P570" s="3003"/>
      <c r="Q570" s="3003"/>
      <c r="R570" s="3003"/>
      <c r="S570" s="3003"/>
      <c r="T570" s="3003"/>
      <c r="U570" s="3003"/>
      <c r="V570" s="3003"/>
      <c r="W570" s="3003"/>
      <c r="X570" s="3003"/>
      <c r="Y570" s="3003"/>
      <c r="Z570" s="3003"/>
      <c r="AA570" s="3003"/>
      <c r="AB570" s="3003"/>
      <c r="AC570" s="3003"/>
      <c r="AD570" s="3003"/>
      <c r="AE570" s="3003"/>
      <c r="AF570" s="3003"/>
      <c r="AG570" s="3003"/>
      <c r="AH570" s="3003"/>
      <c r="AI570" s="3003"/>
      <c r="AJ570" s="3003"/>
      <c r="AK570" s="1028"/>
      <c r="AL570" s="1028"/>
      <c r="AM570" s="1028"/>
      <c r="AN570" s="1001"/>
      <c r="AQ570" s="1136"/>
      <c r="AR570" s="1136"/>
    </row>
    <row r="571" spans="1:46" s="944" customFormat="1" ht="12.75" customHeight="1">
      <c r="A571" s="1028"/>
      <c r="B571" s="1119"/>
      <c r="C571" s="3003"/>
      <c r="D571" s="3003"/>
      <c r="E571" s="3003"/>
      <c r="F571" s="3003"/>
      <c r="G571" s="3003"/>
      <c r="H571" s="3003"/>
      <c r="I571" s="3003"/>
      <c r="J571" s="3003"/>
      <c r="K571" s="3003"/>
      <c r="L571" s="3003"/>
      <c r="M571" s="3003"/>
      <c r="N571" s="3003"/>
      <c r="O571" s="3003"/>
      <c r="P571" s="3003"/>
      <c r="Q571" s="3003"/>
      <c r="R571" s="3003"/>
      <c r="S571" s="3003"/>
      <c r="T571" s="3003"/>
      <c r="U571" s="3003"/>
      <c r="V571" s="3003"/>
      <c r="W571" s="3003"/>
      <c r="X571" s="3003"/>
      <c r="Y571" s="3003"/>
      <c r="Z571" s="3003"/>
      <c r="AA571" s="3003"/>
      <c r="AB571" s="3003"/>
      <c r="AC571" s="3003"/>
      <c r="AD571" s="3003"/>
      <c r="AE571" s="3003"/>
      <c r="AF571" s="3003"/>
      <c r="AG571" s="3003"/>
      <c r="AH571" s="3003"/>
      <c r="AI571" s="3003"/>
      <c r="AJ571" s="3003"/>
      <c r="AK571" s="1028"/>
      <c r="AL571" s="1028"/>
      <c r="AM571" s="1028"/>
      <c r="AN571" s="1001"/>
      <c r="AO571" s="1151"/>
      <c r="AP571" s="1151"/>
      <c r="AQ571" s="1136"/>
      <c r="AR571" s="1003"/>
    </row>
    <row r="572" spans="1:46" s="944" customFormat="1" ht="11.85" customHeight="1">
      <c r="A572" s="1028"/>
      <c r="B572" s="1119"/>
      <c r="C572" s="3003"/>
      <c r="D572" s="3003"/>
      <c r="E572" s="3003"/>
      <c r="F572" s="3003"/>
      <c r="G572" s="3003"/>
      <c r="H572" s="3003"/>
      <c r="I572" s="3003"/>
      <c r="J572" s="3003"/>
      <c r="K572" s="3003"/>
      <c r="L572" s="3003"/>
      <c r="M572" s="3003"/>
      <c r="N572" s="3003"/>
      <c r="O572" s="3003"/>
      <c r="P572" s="3003"/>
      <c r="Q572" s="3003"/>
      <c r="R572" s="3003"/>
      <c r="S572" s="3003"/>
      <c r="T572" s="3003"/>
      <c r="U572" s="3003"/>
      <c r="V572" s="3003"/>
      <c r="W572" s="3003"/>
      <c r="X572" s="3003"/>
      <c r="Y572" s="3003"/>
      <c r="Z572" s="3003"/>
      <c r="AA572" s="3003"/>
      <c r="AB572" s="3003"/>
      <c r="AC572" s="3003"/>
      <c r="AD572" s="3003"/>
      <c r="AE572" s="3003"/>
      <c r="AF572" s="3003"/>
      <c r="AG572" s="3003"/>
      <c r="AH572" s="3003"/>
      <c r="AI572" s="3003"/>
      <c r="AJ572" s="3003"/>
      <c r="AK572" s="1028"/>
      <c r="AL572" s="1028"/>
      <c r="AM572" s="1028"/>
      <c r="AN572" s="1001"/>
      <c r="AO572" s="1152" t="s">
        <v>117</v>
      </c>
      <c r="AP572" s="1153">
        <f>IF(C596="Yes",5,0)</f>
        <v>5</v>
      </c>
      <c r="AQ572" s="1003"/>
      <c r="AR572" s="1003"/>
      <c r="AS572" s="933" t="s">
        <v>1752</v>
      </c>
    </row>
    <row r="573" spans="1:46" s="944" customFormat="1" ht="12.75" customHeight="1">
      <c r="A573" s="1028"/>
      <c r="B573" s="1119"/>
      <c r="C573" s="3003"/>
      <c r="D573" s="3003"/>
      <c r="E573" s="3003"/>
      <c r="F573" s="3003"/>
      <c r="G573" s="3003"/>
      <c r="H573" s="3003"/>
      <c r="I573" s="3003"/>
      <c r="J573" s="3003"/>
      <c r="K573" s="3003"/>
      <c r="L573" s="3003"/>
      <c r="M573" s="3003"/>
      <c r="N573" s="3003"/>
      <c r="O573" s="3003"/>
      <c r="P573" s="3003"/>
      <c r="Q573" s="3003"/>
      <c r="R573" s="3003"/>
      <c r="S573" s="3003"/>
      <c r="T573" s="3003"/>
      <c r="U573" s="3003"/>
      <c r="V573" s="3003"/>
      <c r="W573" s="3003"/>
      <c r="X573" s="3003"/>
      <c r="Y573" s="3003"/>
      <c r="Z573" s="3003"/>
      <c r="AA573" s="3003"/>
      <c r="AB573" s="3003"/>
      <c r="AC573" s="3003"/>
      <c r="AD573" s="3003"/>
      <c r="AE573" s="3003"/>
      <c r="AF573" s="3003"/>
      <c r="AG573" s="3003"/>
      <c r="AH573" s="3003"/>
      <c r="AI573" s="3003"/>
      <c r="AJ573" s="3003"/>
      <c r="AK573" s="1028"/>
      <c r="AL573" s="1028"/>
      <c r="AM573" s="1028"/>
      <c r="AN573" s="1001"/>
      <c r="AO573" s="1152" t="s">
        <v>118</v>
      </c>
      <c r="AP573" s="1153">
        <f>IF(C604="Yes",5,0)</f>
        <v>0</v>
      </c>
      <c r="AQ573" s="1003"/>
      <c r="AR573" s="1003"/>
      <c r="AS573" s="3124">
        <f>IF(AQ581=0,AQ590,AQ581)</f>
        <v>12</v>
      </c>
      <c r="AT573" s="3124"/>
    </row>
    <row r="574" spans="1:46" s="944" customFormat="1" ht="12.75" customHeight="1">
      <c r="A574" s="1028"/>
      <c r="B574" s="1119"/>
      <c r="C574" s="3003"/>
      <c r="D574" s="3003"/>
      <c r="E574" s="3003"/>
      <c r="F574" s="3003"/>
      <c r="G574" s="3003"/>
      <c r="H574" s="3003"/>
      <c r="I574" s="3003"/>
      <c r="J574" s="3003"/>
      <c r="K574" s="3003"/>
      <c r="L574" s="3003"/>
      <c r="M574" s="3003"/>
      <c r="N574" s="3003"/>
      <c r="O574" s="3003"/>
      <c r="P574" s="3003"/>
      <c r="Q574" s="3003"/>
      <c r="R574" s="3003"/>
      <c r="S574" s="3003"/>
      <c r="T574" s="3003"/>
      <c r="U574" s="3003"/>
      <c r="V574" s="3003"/>
      <c r="W574" s="3003"/>
      <c r="X574" s="3003"/>
      <c r="Y574" s="3003"/>
      <c r="Z574" s="3003"/>
      <c r="AA574" s="3003"/>
      <c r="AB574" s="3003"/>
      <c r="AC574" s="3003"/>
      <c r="AD574" s="3003"/>
      <c r="AE574" s="3003"/>
      <c r="AF574" s="3003"/>
      <c r="AG574" s="3003"/>
      <c r="AH574" s="3003"/>
      <c r="AI574" s="3003"/>
      <c r="AJ574" s="3003"/>
      <c r="AK574" s="1028"/>
      <c r="AL574" s="1028"/>
      <c r="AM574" s="1028"/>
      <c r="AN574" s="1001"/>
      <c r="AO574" s="1152" t="s">
        <v>124</v>
      </c>
      <c r="AP574" s="1153">
        <f>IF(C612="Yes",7,0)</f>
        <v>7</v>
      </c>
      <c r="AS574" s="933" t="s">
        <v>1753</v>
      </c>
    </row>
    <row r="575" spans="1:46" s="944" customFormat="1" ht="12.75" customHeight="1">
      <c r="A575" s="1028"/>
      <c r="B575" s="1119"/>
      <c r="C575" s="3003"/>
      <c r="D575" s="3003"/>
      <c r="E575" s="3003"/>
      <c r="F575" s="3003"/>
      <c r="G575" s="3003"/>
      <c r="H575" s="3003"/>
      <c r="I575" s="3003"/>
      <c r="J575" s="3003"/>
      <c r="K575" s="3003"/>
      <c r="L575" s="3003"/>
      <c r="M575" s="3003"/>
      <c r="N575" s="3003"/>
      <c r="O575" s="3003"/>
      <c r="P575" s="3003"/>
      <c r="Q575" s="3003"/>
      <c r="R575" s="3003"/>
      <c r="S575" s="3003"/>
      <c r="T575" s="3003"/>
      <c r="U575" s="3003"/>
      <c r="V575" s="3003"/>
      <c r="W575" s="3003"/>
      <c r="X575" s="3003"/>
      <c r="Y575" s="3003"/>
      <c r="Z575" s="3003"/>
      <c r="AA575" s="3003"/>
      <c r="AB575" s="3003"/>
      <c r="AC575" s="3003"/>
      <c r="AD575" s="3003"/>
      <c r="AE575" s="3003"/>
      <c r="AF575" s="3003"/>
      <c r="AG575" s="3003"/>
      <c r="AH575" s="3003"/>
      <c r="AI575" s="3003"/>
      <c r="AJ575" s="3003"/>
      <c r="AK575" s="1028"/>
      <c r="AL575" s="1028"/>
      <c r="AM575" s="1028"/>
      <c r="AN575" s="1001"/>
      <c r="AO575" s="1001"/>
      <c r="AP575" s="1153">
        <f>IF(C614="Yes",5,0)</f>
        <v>0</v>
      </c>
      <c r="AS575" s="3124">
        <f>IF(AND(AQ581&gt;0,AQ590&gt;0),(AQ581+AQ590)/2,0)</f>
        <v>0</v>
      </c>
      <c r="AT575" s="3124"/>
    </row>
    <row r="576" spans="1:46" s="944" customFormat="1" ht="12.75" customHeight="1">
      <c r="A576" s="1028"/>
      <c r="B576" s="1119"/>
      <c r="C576" s="3003"/>
      <c r="D576" s="3003"/>
      <c r="E576" s="3003"/>
      <c r="F576" s="3003"/>
      <c r="G576" s="3003"/>
      <c r="H576" s="3003"/>
      <c r="I576" s="3003"/>
      <c r="J576" s="3003"/>
      <c r="K576" s="3003"/>
      <c r="L576" s="3003"/>
      <c r="M576" s="3003"/>
      <c r="N576" s="3003"/>
      <c r="O576" s="3003"/>
      <c r="P576" s="3003"/>
      <c r="Q576" s="3003"/>
      <c r="R576" s="3003"/>
      <c r="S576" s="3003"/>
      <c r="T576" s="3003"/>
      <c r="U576" s="3003"/>
      <c r="V576" s="3003"/>
      <c r="W576" s="3003"/>
      <c r="X576" s="3003"/>
      <c r="Y576" s="3003"/>
      <c r="Z576" s="3003"/>
      <c r="AA576" s="3003"/>
      <c r="AB576" s="3003"/>
      <c r="AC576" s="3003"/>
      <c r="AD576" s="3003"/>
      <c r="AE576" s="3003"/>
      <c r="AF576" s="3003"/>
      <c r="AG576" s="3003"/>
      <c r="AH576" s="3003"/>
      <c r="AI576" s="3003"/>
      <c r="AJ576" s="3003"/>
      <c r="AK576" s="1028"/>
      <c r="AL576" s="1028"/>
      <c r="AM576" s="1028"/>
      <c r="AN576" s="1001"/>
      <c r="AO576" s="1152" t="s">
        <v>618</v>
      </c>
      <c r="AP576" s="1153">
        <f>IF(C622="Yes",5,0)</f>
        <v>0</v>
      </c>
      <c r="AQ576" s="1003"/>
      <c r="AR576" s="1003"/>
    </row>
    <row r="577" spans="1:81" s="944" customFormat="1" ht="12.75" customHeight="1">
      <c r="A577" s="1028"/>
      <c r="B577" s="1119"/>
      <c r="C577" s="3125" t="s">
        <v>1754</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8"/>
      <c r="AL577" s="1028"/>
      <c r="AM577" s="1028"/>
      <c r="AN577" s="1001"/>
      <c r="AO577" s="1001"/>
      <c r="AP577" s="1153">
        <f>IF(C624="Yes",3,0)</f>
        <v>0</v>
      </c>
    </row>
    <row r="578" spans="1:81" s="944" customFormat="1" ht="12.75" customHeight="1">
      <c r="A578" s="1028"/>
      <c r="B578" s="1119"/>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8"/>
      <c r="AL578" s="1028"/>
      <c r="AM578" s="1028"/>
      <c r="AN578" s="1001"/>
      <c r="AO578" s="1152" t="s">
        <v>825</v>
      </c>
      <c r="AP578" s="1153">
        <f>IF(C627="Yes",5,0)</f>
        <v>0</v>
      </c>
    </row>
    <row r="579" spans="1:81" s="944" customFormat="1" ht="12.75" customHeight="1">
      <c r="A579" s="1028"/>
      <c r="B579" s="1119"/>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8"/>
      <c r="AL579" s="1028"/>
      <c r="AM579" s="1028"/>
      <c r="AN579" s="1001"/>
      <c r="AO579" s="1152" t="s">
        <v>621</v>
      </c>
      <c r="AP579" s="1153">
        <f>IF(C636="Yes",5,0)</f>
        <v>0</v>
      </c>
    </row>
    <row r="580" spans="1:81" s="944" customFormat="1" ht="11.85" customHeight="1">
      <c r="A580" s="1028"/>
      <c r="B580" s="1119"/>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8"/>
      <c r="AL580" s="1028"/>
      <c r="AM580" s="1028"/>
      <c r="AN580" s="1001"/>
      <c r="AO580" s="1154"/>
      <c r="AP580" s="1155">
        <f>IF(C638="Yes",3,0)</f>
        <v>0</v>
      </c>
    </row>
    <row r="581" spans="1:81" s="944" customFormat="1" ht="12.4" customHeight="1">
      <c r="A581" s="1028"/>
      <c r="B581" s="1119"/>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8"/>
      <c r="AL581" s="1028"/>
      <c r="AM581" s="1028"/>
      <c r="AN581" s="1001"/>
      <c r="AO581" s="1156" t="s">
        <v>234</v>
      </c>
      <c r="AP581" s="1157">
        <f>SUM(AP572:AP580)</f>
        <v>12</v>
      </c>
      <c r="AQ581" s="3006">
        <f>IF(AP581&gt;0,AP581,0)</f>
        <v>12</v>
      </c>
      <c r="AR581" s="3006"/>
    </row>
    <row r="582" spans="1:81" s="944" customFormat="1" ht="12.75" customHeight="1">
      <c r="A582" s="1028"/>
      <c r="B582" s="1119"/>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489</v>
      </c>
      <c r="AP583" s="1153">
        <f>IF(C645="Yes",5,0)</f>
        <v>0</v>
      </c>
    </row>
    <row r="584" spans="1:81" s="944" customFormat="1" ht="12.75" customHeight="1">
      <c r="A584" s="1028"/>
      <c r="B584" s="1119"/>
      <c r="C584" s="3003" t="s">
        <v>1755</v>
      </c>
      <c r="D584" s="3003"/>
      <c r="E584" s="3003"/>
      <c r="F584" s="3003"/>
      <c r="G584" s="3003"/>
      <c r="H584" s="3003"/>
      <c r="I584" s="3003"/>
      <c r="J584" s="3003"/>
      <c r="K584" s="3003"/>
      <c r="L584" s="3003"/>
      <c r="M584" s="3003"/>
      <c r="N584" s="3003"/>
      <c r="O584" s="3003"/>
      <c r="P584" s="3003"/>
      <c r="Q584" s="3003"/>
      <c r="R584" s="3003"/>
      <c r="S584" s="3003"/>
      <c r="T584" s="3003"/>
      <c r="U584" s="3003"/>
      <c r="V584" s="3003"/>
      <c r="W584" s="3003"/>
      <c r="X584" s="3003"/>
      <c r="Y584" s="3003"/>
      <c r="Z584" s="3003"/>
      <c r="AA584" s="3003"/>
      <c r="AB584" s="3003"/>
      <c r="AC584" s="3003"/>
      <c r="AD584" s="3003"/>
      <c r="AE584" s="3003"/>
      <c r="AF584" s="3003"/>
      <c r="AG584" s="3003"/>
      <c r="AH584" s="3003"/>
      <c r="AI584" s="3003"/>
      <c r="AJ584" s="3003"/>
      <c r="AK584" s="1028"/>
      <c r="AL584" s="1028"/>
      <c r="AM584" s="1028"/>
      <c r="AN584" s="1001"/>
      <c r="AO584" s="1152" t="s">
        <v>490</v>
      </c>
      <c r="AP584" s="1153">
        <f>IF(C657="Yes",5,0)</f>
        <v>0</v>
      </c>
    </row>
    <row r="585" spans="1:81" s="944" customFormat="1" ht="12.75" customHeight="1">
      <c r="A585" s="1028"/>
      <c r="B585" s="1119"/>
      <c r="C585" s="3003"/>
      <c r="D585" s="3003"/>
      <c r="E585" s="3003"/>
      <c r="F585" s="3003"/>
      <c r="G585" s="3003"/>
      <c r="H585" s="3003"/>
      <c r="I585" s="3003"/>
      <c r="J585" s="3003"/>
      <c r="K585" s="3003"/>
      <c r="L585" s="3003"/>
      <c r="M585" s="3003"/>
      <c r="N585" s="3003"/>
      <c r="O585" s="3003"/>
      <c r="P585" s="3003"/>
      <c r="Q585" s="3003"/>
      <c r="R585" s="3003"/>
      <c r="S585" s="3003"/>
      <c r="T585" s="3003"/>
      <c r="U585" s="3003"/>
      <c r="V585" s="3003"/>
      <c r="W585" s="3003"/>
      <c r="X585" s="3003"/>
      <c r="Y585" s="3003"/>
      <c r="Z585" s="3003"/>
      <c r="AA585" s="3003"/>
      <c r="AB585" s="3003"/>
      <c r="AC585" s="3003"/>
      <c r="AD585" s="3003"/>
      <c r="AE585" s="3003"/>
      <c r="AF585" s="3003"/>
      <c r="AG585" s="3003"/>
      <c r="AH585" s="3003"/>
      <c r="AI585" s="3003"/>
      <c r="AJ585" s="3003"/>
      <c r="AK585" s="1028"/>
      <c r="AL585" s="1028"/>
      <c r="AM585" s="1028"/>
      <c r="AN585" s="1001"/>
      <c r="AO585" s="1152" t="s">
        <v>496</v>
      </c>
      <c r="AP585" s="1153">
        <f>IF(C664="Yes",5,0)</f>
        <v>0</v>
      </c>
    </row>
    <row r="586" spans="1:81" s="944" customFormat="1" ht="68.099999999999994" customHeight="1">
      <c r="A586" s="1028"/>
      <c r="B586" s="1119"/>
      <c r="C586" s="3003"/>
      <c r="D586" s="3003"/>
      <c r="E586" s="3003"/>
      <c r="F586" s="3003"/>
      <c r="G586" s="3003"/>
      <c r="H586" s="3003"/>
      <c r="I586" s="3003"/>
      <c r="J586" s="3003"/>
      <c r="K586" s="3003"/>
      <c r="L586" s="3003"/>
      <c r="M586" s="3003"/>
      <c r="N586" s="3003"/>
      <c r="O586" s="3003"/>
      <c r="P586" s="3003"/>
      <c r="Q586" s="3003"/>
      <c r="R586" s="3003"/>
      <c r="S586" s="3003"/>
      <c r="T586" s="3003"/>
      <c r="U586" s="3003"/>
      <c r="V586" s="3003"/>
      <c r="W586" s="3003"/>
      <c r="X586" s="3003"/>
      <c r="Y586" s="3003"/>
      <c r="Z586" s="3003"/>
      <c r="AA586" s="3003"/>
      <c r="AB586" s="3003"/>
      <c r="AC586" s="3003"/>
      <c r="AD586" s="3003"/>
      <c r="AE586" s="3003"/>
      <c r="AF586" s="3003"/>
      <c r="AG586" s="3003"/>
      <c r="AH586" s="3003"/>
      <c r="AI586" s="3003"/>
      <c r="AJ586" s="3003"/>
      <c r="AK586" s="1028"/>
      <c r="AL586" s="1028"/>
      <c r="AM586" s="1028"/>
      <c r="AN586" s="1001"/>
      <c r="AO586" s="1152" t="s">
        <v>683</v>
      </c>
      <c r="AP586" s="1159">
        <f>IF(C668="Yes",5,0)</f>
        <v>0</v>
      </c>
      <c r="AQ586" s="1003"/>
      <c r="AR586" s="1003"/>
    </row>
    <row r="587" spans="1:81" s="944" customFormat="1" ht="12.4" customHeight="1">
      <c r="A587" s="1028"/>
      <c r="B587" s="1119"/>
      <c r="C587" s="1160" t="s">
        <v>1756</v>
      </c>
      <c r="AF587" s="1028"/>
      <c r="AG587" s="1028"/>
      <c r="AH587" s="1028"/>
      <c r="AI587" s="1028"/>
      <c r="AJ587" s="1028"/>
      <c r="AK587" s="1028"/>
      <c r="AL587" s="1028"/>
      <c r="AM587" s="1028"/>
      <c r="AN587" s="1001"/>
      <c r="AO587" s="1152" t="s">
        <v>374</v>
      </c>
      <c r="AP587" s="1153">
        <f>IF(C672="Yes",5,0)</f>
        <v>0</v>
      </c>
    </row>
    <row r="588" spans="1:81" s="944" customFormat="1" ht="12.75" customHeight="1">
      <c r="A588" s="1028"/>
      <c r="B588" s="1119"/>
      <c r="C588" s="1161" t="s">
        <v>1757</v>
      </c>
      <c r="D588" s="1162"/>
      <c r="E588" s="1162"/>
      <c r="F588" s="1162"/>
      <c r="G588" s="1162"/>
      <c r="H588" s="1162"/>
      <c r="I588" s="1162"/>
      <c r="J588" s="1162"/>
      <c r="K588" s="1162"/>
      <c r="L588" s="1162"/>
      <c r="M588" s="1111"/>
      <c r="N588" s="1111"/>
      <c r="O588" s="1163"/>
      <c r="P588" s="1162"/>
      <c r="Q588" s="1162"/>
      <c r="R588" s="1111"/>
      <c r="S588" s="1111"/>
      <c r="T588" s="1162"/>
      <c r="U588" s="3004">
        <f>'Service Amenities Budget'!J10</f>
        <v>68</v>
      </c>
      <c r="V588" s="3004"/>
      <c r="W588" s="3004"/>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75" customHeight="1">
      <c r="A589" s="1028"/>
      <c r="B589" s="1119"/>
      <c r="C589" s="1166" t="s">
        <v>1758</v>
      </c>
      <c r="D589" s="1167"/>
      <c r="E589" s="1167"/>
      <c r="F589" s="1167"/>
      <c r="G589" s="1167"/>
      <c r="H589" s="1167"/>
      <c r="I589" s="1167"/>
      <c r="J589" s="1167"/>
      <c r="K589" s="1167"/>
      <c r="L589" s="1167"/>
      <c r="M589" s="1151"/>
      <c r="N589" s="1151"/>
      <c r="O589" s="1167"/>
      <c r="P589" s="1167"/>
      <c r="Q589" s="1167"/>
      <c r="R589" s="1167"/>
      <c r="S589" s="1167"/>
      <c r="T589" s="1167"/>
      <c r="U589" s="3005">
        <f>'Service Amenities Budget'!J9</f>
        <v>17</v>
      </c>
      <c r="V589" s="3005"/>
      <c r="W589" s="3005"/>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3"/>
      <c r="E590" s="1673"/>
      <c r="F590" s="1673"/>
      <c r="G590" s="1673"/>
      <c r="H590" s="1673"/>
      <c r="I590" s="1673"/>
      <c r="J590" s="1673"/>
      <c r="K590" s="1673"/>
      <c r="L590" s="1673"/>
      <c r="M590" s="1026"/>
      <c r="N590" s="1026"/>
      <c r="O590" s="1673"/>
      <c r="P590" s="1673"/>
      <c r="Q590" s="1673"/>
      <c r="R590" s="1673"/>
      <c r="S590" s="1673"/>
      <c r="T590" s="1673"/>
      <c r="U590" s="1674"/>
      <c r="V590" s="1674"/>
      <c r="W590" s="1674"/>
      <c r="X590" s="1673"/>
      <c r="Y590" s="1673"/>
      <c r="Z590" s="1673"/>
      <c r="AA590" s="1673"/>
      <c r="AB590" s="1160"/>
      <c r="AC590" s="1169"/>
      <c r="AD590" s="1169"/>
      <c r="AE590" s="1028"/>
      <c r="AF590" s="1028"/>
      <c r="AG590" s="1028"/>
      <c r="AH590" s="1028"/>
      <c r="AI590" s="1028"/>
      <c r="AJ590" s="1028"/>
      <c r="AK590" s="1028"/>
      <c r="AL590" s="1028"/>
      <c r="AM590" s="1028"/>
      <c r="AN590" s="1001"/>
      <c r="AO590" s="1170" t="s">
        <v>234</v>
      </c>
      <c r="AP590" s="1171">
        <f>SUM(AP583:AP588)</f>
        <v>0</v>
      </c>
      <c r="AQ590" s="3006">
        <f>IF(AP590&gt;0,AP590,0)</f>
        <v>0</v>
      </c>
      <c r="AR590" s="3006"/>
    </row>
    <row r="591" spans="1:81" s="944" customFormat="1" ht="12.75" customHeight="1">
      <c r="A591" s="1028"/>
      <c r="B591" s="51"/>
      <c r="C591" s="1172" t="s">
        <v>1759</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1597</v>
      </c>
      <c r="F592" s="3007" t="s">
        <v>1760</v>
      </c>
      <c r="G592" s="3007"/>
      <c r="H592" s="3007"/>
      <c r="I592" s="3007"/>
      <c r="J592" s="3007"/>
      <c r="K592" s="3007"/>
      <c r="L592" s="3007"/>
      <c r="M592" s="3007"/>
      <c r="N592" s="3007"/>
      <c r="O592" s="3007"/>
      <c r="P592" s="3007"/>
      <c r="Q592" s="3007"/>
      <c r="R592" s="3007"/>
      <c r="S592" s="3007"/>
      <c r="T592" s="3007"/>
      <c r="U592" s="3007"/>
      <c r="V592" s="3007"/>
      <c r="W592" s="3007"/>
      <c r="X592" s="3007"/>
      <c r="Y592" s="3007"/>
      <c r="Z592" s="3007"/>
      <c r="AA592" s="3007"/>
      <c r="AB592" s="3007"/>
      <c r="AC592" s="3007"/>
      <c r="AD592" s="3007"/>
      <c r="AE592" s="3007"/>
      <c r="AF592" s="3007"/>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008"/>
      <c r="G593" s="3008"/>
      <c r="H593" s="3008"/>
      <c r="I593" s="3008"/>
      <c r="J593" s="3008"/>
      <c r="K593" s="3008"/>
      <c r="L593" s="3008"/>
      <c r="M593" s="3008"/>
      <c r="N593" s="3008"/>
      <c r="O593" s="3008"/>
      <c r="P593" s="3008"/>
      <c r="Q593" s="3008"/>
      <c r="R593" s="3008"/>
      <c r="S593" s="3008"/>
      <c r="T593" s="3008"/>
      <c r="U593" s="3008"/>
      <c r="V593" s="3008"/>
      <c r="W593" s="3008"/>
      <c r="X593" s="3008"/>
      <c r="Y593" s="3008"/>
      <c r="Z593" s="3008"/>
      <c r="AA593" s="3008"/>
      <c r="AB593" s="3008"/>
      <c r="AC593" s="3008"/>
      <c r="AD593" s="3008"/>
      <c r="AE593" s="3008"/>
      <c r="AF593" s="3008"/>
      <c r="AG593" s="1180"/>
      <c r="AH593" s="1180"/>
      <c r="AI593" s="1180"/>
      <c r="AJ593" s="1180"/>
      <c r="AK593" s="1180"/>
      <c r="AL593" s="1601"/>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008"/>
      <c r="G594" s="3008"/>
      <c r="H594" s="3008"/>
      <c r="I594" s="3008"/>
      <c r="J594" s="3008"/>
      <c r="K594" s="3008"/>
      <c r="L594" s="3008"/>
      <c r="M594" s="3008"/>
      <c r="N594" s="3008"/>
      <c r="O594" s="3008"/>
      <c r="P594" s="3008"/>
      <c r="Q594" s="3008"/>
      <c r="R594" s="3008"/>
      <c r="S594" s="3008"/>
      <c r="T594" s="3008"/>
      <c r="U594" s="3008"/>
      <c r="V594" s="3008"/>
      <c r="W594" s="3008"/>
      <c r="X594" s="3008"/>
      <c r="Y594" s="3008"/>
      <c r="Z594" s="3008"/>
      <c r="AA594" s="3008"/>
      <c r="AB594" s="3008"/>
      <c r="AC594" s="3008"/>
      <c r="AD594" s="3008"/>
      <c r="AE594" s="3008"/>
      <c r="AF594" s="3008"/>
      <c r="AG594" s="1180"/>
      <c r="AH594" s="1180"/>
      <c r="AI594" s="1180"/>
      <c r="AJ594" s="1180"/>
      <c r="AK594" s="1180"/>
      <c r="AL594" s="1601"/>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008"/>
      <c r="G595" s="3008"/>
      <c r="H595" s="3008"/>
      <c r="I595" s="3008"/>
      <c r="J595" s="3008"/>
      <c r="K595" s="3008"/>
      <c r="L595" s="3008"/>
      <c r="M595" s="3008"/>
      <c r="N595" s="3008"/>
      <c r="O595" s="3008"/>
      <c r="P595" s="3008"/>
      <c r="Q595" s="3008"/>
      <c r="R595" s="3008"/>
      <c r="S595" s="3008"/>
      <c r="T595" s="3008"/>
      <c r="U595" s="3008"/>
      <c r="V595" s="3008"/>
      <c r="W595" s="3008"/>
      <c r="X595" s="3008"/>
      <c r="Y595" s="3008"/>
      <c r="Z595" s="3008"/>
      <c r="AA595" s="3008"/>
      <c r="AB595" s="3008"/>
      <c r="AC595" s="3008"/>
      <c r="AD595" s="3008"/>
      <c r="AE595" s="3008"/>
      <c r="AF595" s="3008"/>
      <c r="AG595" s="1180"/>
      <c r="AH595" s="1180"/>
      <c r="AI595" s="1180"/>
      <c r="AJ595" s="1180"/>
      <c r="AK595" s="1180"/>
      <c r="AL595" s="1601"/>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009" t="s">
        <v>580</v>
      </c>
      <c r="D596" s="3010"/>
      <c r="E596" s="1179"/>
      <c r="F596" s="1182" t="s">
        <v>1761</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011" t="s">
        <v>1762</v>
      </c>
      <c r="AG596" s="3011"/>
      <c r="AH596" s="3011"/>
      <c r="AI596" s="3011"/>
      <c r="AJ596" s="3011"/>
      <c r="AK596" s="3011"/>
      <c r="AL596" s="3012"/>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1599</v>
      </c>
      <c r="F599" s="3007" t="s">
        <v>1763</v>
      </c>
      <c r="G599" s="3007"/>
      <c r="H599" s="3007"/>
      <c r="I599" s="3007"/>
      <c r="J599" s="3007"/>
      <c r="K599" s="3007"/>
      <c r="L599" s="3007"/>
      <c r="M599" s="3007"/>
      <c r="N599" s="3007"/>
      <c r="O599" s="3007"/>
      <c r="P599" s="3007"/>
      <c r="Q599" s="3007"/>
      <c r="R599" s="3007"/>
      <c r="S599" s="3007"/>
      <c r="T599" s="3007"/>
      <c r="U599" s="3007"/>
      <c r="V599" s="3007"/>
      <c r="W599" s="3007"/>
      <c r="X599" s="3007"/>
      <c r="Y599" s="3007"/>
      <c r="Z599" s="3007"/>
      <c r="AA599" s="3007"/>
      <c r="AB599" s="3007"/>
      <c r="AC599" s="3007"/>
      <c r="AD599" s="3007"/>
      <c r="AE599" s="3007"/>
      <c r="AF599" s="3007"/>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008"/>
      <c r="G600" s="3008"/>
      <c r="H600" s="3008"/>
      <c r="I600" s="3008"/>
      <c r="J600" s="3008"/>
      <c r="K600" s="3008"/>
      <c r="L600" s="3008"/>
      <c r="M600" s="3008"/>
      <c r="N600" s="3008"/>
      <c r="O600" s="3008"/>
      <c r="P600" s="3008"/>
      <c r="Q600" s="3008"/>
      <c r="R600" s="3008"/>
      <c r="S600" s="3008"/>
      <c r="T600" s="3008"/>
      <c r="U600" s="3008"/>
      <c r="V600" s="3008"/>
      <c r="W600" s="3008"/>
      <c r="X600" s="3008"/>
      <c r="Y600" s="3008"/>
      <c r="Z600" s="3008"/>
      <c r="AA600" s="3008"/>
      <c r="AB600" s="3008"/>
      <c r="AC600" s="3008"/>
      <c r="AD600" s="3008"/>
      <c r="AE600" s="3008"/>
      <c r="AF600" s="3008"/>
      <c r="AG600" s="1180"/>
      <c r="AH600" s="1180"/>
      <c r="AI600" s="1180"/>
      <c r="AJ600" s="1180"/>
      <c r="AK600" s="1180"/>
      <c r="AL600" s="1601"/>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008"/>
      <c r="G601" s="3008"/>
      <c r="H601" s="3008"/>
      <c r="I601" s="3008"/>
      <c r="J601" s="3008"/>
      <c r="K601" s="3008"/>
      <c r="L601" s="3008"/>
      <c r="M601" s="3008"/>
      <c r="N601" s="3008"/>
      <c r="O601" s="3008"/>
      <c r="P601" s="3008"/>
      <c r="Q601" s="3008"/>
      <c r="R601" s="3008"/>
      <c r="S601" s="3008"/>
      <c r="T601" s="3008"/>
      <c r="U601" s="3008"/>
      <c r="V601" s="3008"/>
      <c r="W601" s="3008"/>
      <c r="X601" s="3008"/>
      <c r="Y601" s="3008"/>
      <c r="Z601" s="3008"/>
      <c r="AA601" s="3008"/>
      <c r="AB601" s="3008"/>
      <c r="AC601" s="3008"/>
      <c r="AD601" s="3008"/>
      <c r="AE601" s="3008"/>
      <c r="AF601" s="3008"/>
      <c r="AG601" s="1180"/>
      <c r="AH601" s="1180"/>
      <c r="AI601" s="1180"/>
      <c r="AJ601" s="1180"/>
      <c r="AK601" s="1180"/>
      <c r="AL601" s="1601"/>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008"/>
      <c r="G602" s="3008"/>
      <c r="H602" s="3008"/>
      <c r="I602" s="3008"/>
      <c r="J602" s="3008"/>
      <c r="K602" s="3008"/>
      <c r="L602" s="3008"/>
      <c r="M602" s="3008"/>
      <c r="N602" s="3008"/>
      <c r="O602" s="3008"/>
      <c r="P602" s="3008"/>
      <c r="Q602" s="3008"/>
      <c r="R602" s="3008"/>
      <c r="S602" s="3008"/>
      <c r="T602" s="3008"/>
      <c r="U602" s="3008"/>
      <c r="V602" s="3008"/>
      <c r="W602" s="3008"/>
      <c r="X602" s="3008"/>
      <c r="Y602" s="3008"/>
      <c r="Z602" s="3008"/>
      <c r="AA602" s="3008"/>
      <c r="AB602" s="3008"/>
      <c r="AC602" s="3008"/>
      <c r="AD602" s="3008"/>
      <c r="AE602" s="3008"/>
      <c r="AF602" s="3008"/>
      <c r="AG602" s="1180"/>
      <c r="AH602" s="1180"/>
      <c r="AI602" s="1180"/>
      <c r="AJ602" s="1180"/>
      <c r="AK602" s="1180"/>
      <c r="AL602" s="1601"/>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008"/>
      <c r="G603" s="3008"/>
      <c r="H603" s="3008"/>
      <c r="I603" s="3008"/>
      <c r="J603" s="3008"/>
      <c r="K603" s="3008"/>
      <c r="L603" s="3008"/>
      <c r="M603" s="3008"/>
      <c r="N603" s="3008"/>
      <c r="O603" s="3008"/>
      <c r="P603" s="3008"/>
      <c r="Q603" s="3008"/>
      <c r="R603" s="3008"/>
      <c r="S603" s="3008"/>
      <c r="T603" s="3008"/>
      <c r="U603" s="3008"/>
      <c r="V603" s="3008"/>
      <c r="W603" s="3008"/>
      <c r="X603" s="3008"/>
      <c r="Y603" s="3008"/>
      <c r="Z603" s="3008"/>
      <c r="AA603" s="3008"/>
      <c r="AB603" s="3008"/>
      <c r="AC603" s="3008"/>
      <c r="AD603" s="3008"/>
      <c r="AE603" s="3008"/>
      <c r="AF603" s="3008"/>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009" t="s">
        <v>628</v>
      </c>
      <c r="D604" s="3010"/>
      <c r="E604" s="1147"/>
      <c r="F604" s="1182" t="s">
        <v>1764</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011" t="s">
        <v>1762</v>
      </c>
      <c r="AG604" s="3011"/>
      <c r="AH604" s="3011"/>
      <c r="AI604" s="3011"/>
      <c r="AJ604" s="3011"/>
      <c r="AK604" s="3011"/>
      <c r="AL604" s="3012"/>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1602</v>
      </c>
      <c r="F607" s="3007" t="s">
        <v>1765</v>
      </c>
      <c r="G607" s="3007"/>
      <c r="H607" s="3007"/>
      <c r="I607" s="3007"/>
      <c r="J607" s="3007"/>
      <c r="K607" s="3007"/>
      <c r="L607" s="3007"/>
      <c r="M607" s="3007"/>
      <c r="N607" s="3007"/>
      <c r="O607" s="3007"/>
      <c r="P607" s="3007"/>
      <c r="Q607" s="3007"/>
      <c r="R607" s="3007"/>
      <c r="S607" s="3007"/>
      <c r="T607" s="3007"/>
      <c r="U607" s="3007"/>
      <c r="V607" s="3007"/>
      <c r="W607" s="3007"/>
      <c r="X607" s="3007"/>
      <c r="Y607" s="3007"/>
      <c r="Z607" s="3007"/>
      <c r="AA607" s="3007"/>
      <c r="AB607" s="3007"/>
      <c r="AC607" s="3007"/>
      <c r="AD607" s="3007"/>
      <c r="AE607" s="3007"/>
      <c r="AF607" s="3007"/>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008"/>
      <c r="G608" s="3008"/>
      <c r="H608" s="3008"/>
      <c r="I608" s="3008"/>
      <c r="J608" s="3008"/>
      <c r="K608" s="3008"/>
      <c r="L608" s="3008"/>
      <c r="M608" s="3008"/>
      <c r="N608" s="3008"/>
      <c r="O608" s="3008"/>
      <c r="P608" s="3008"/>
      <c r="Q608" s="3008"/>
      <c r="R608" s="3008"/>
      <c r="S608" s="3008"/>
      <c r="T608" s="3008"/>
      <c r="U608" s="3008"/>
      <c r="V608" s="3008"/>
      <c r="W608" s="3008"/>
      <c r="X608" s="3008"/>
      <c r="Y608" s="3008"/>
      <c r="Z608" s="3008"/>
      <c r="AA608" s="3008"/>
      <c r="AB608" s="3008"/>
      <c r="AC608" s="3008"/>
      <c r="AD608" s="3008"/>
      <c r="AE608" s="3008"/>
      <c r="AF608" s="3008"/>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008"/>
      <c r="G609" s="3008"/>
      <c r="H609" s="3008"/>
      <c r="I609" s="3008"/>
      <c r="J609" s="3008"/>
      <c r="K609" s="3008"/>
      <c r="L609" s="3008"/>
      <c r="M609" s="3008"/>
      <c r="N609" s="3008"/>
      <c r="O609" s="3008"/>
      <c r="P609" s="3008"/>
      <c r="Q609" s="3008"/>
      <c r="R609" s="3008"/>
      <c r="S609" s="3008"/>
      <c r="T609" s="3008"/>
      <c r="U609" s="3008"/>
      <c r="V609" s="3008"/>
      <c r="W609" s="3008"/>
      <c r="X609" s="3008"/>
      <c r="Y609" s="3008"/>
      <c r="Z609" s="3008"/>
      <c r="AA609" s="3008"/>
      <c r="AB609" s="3008"/>
      <c r="AC609" s="3008"/>
      <c r="AD609" s="3008"/>
      <c r="AE609" s="3008"/>
      <c r="AF609" s="3008"/>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008"/>
      <c r="G610" s="3008"/>
      <c r="H610" s="3008"/>
      <c r="I610" s="3008"/>
      <c r="J610" s="3008"/>
      <c r="K610" s="3008"/>
      <c r="L610" s="3008"/>
      <c r="M610" s="3008"/>
      <c r="N610" s="3008"/>
      <c r="O610" s="3008"/>
      <c r="P610" s="3008"/>
      <c r="Q610" s="3008"/>
      <c r="R610" s="3008"/>
      <c r="S610" s="3008"/>
      <c r="T610" s="3008"/>
      <c r="U610" s="3008"/>
      <c r="V610" s="3008"/>
      <c r="W610" s="3008"/>
      <c r="X610" s="3008"/>
      <c r="Y610" s="3008"/>
      <c r="Z610" s="3008"/>
      <c r="AA610" s="3008"/>
      <c r="AB610" s="3008"/>
      <c r="AC610" s="3008"/>
      <c r="AD610" s="3008"/>
      <c r="AE610" s="3008"/>
      <c r="AF610" s="3008"/>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008"/>
      <c r="G611" s="3008"/>
      <c r="H611" s="3008"/>
      <c r="I611" s="3008"/>
      <c r="J611" s="3008"/>
      <c r="K611" s="3008"/>
      <c r="L611" s="3008"/>
      <c r="M611" s="3008"/>
      <c r="N611" s="3008"/>
      <c r="O611" s="3008"/>
      <c r="P611" s="3008"/>
      <c r="Q611" s="3008"/>
      <c r="R611" s="3008"/>
      <c r="S611" s="3008"/>
      <c r="T611" s="3008"/>
      <c r="U611" s="3008"/>
      <c r="V611" s="3008"/>
      <c r="W611" s="3008"/>
      <c r="X611" s="3008"/>
      <c r="Y611" s="3008"/>
      <c r="Z611" s="3008"/>
      <c r="AA611" s="3008"/>
      <c r="AB611" s="3008"/>
      <c r="AC611" s="3008"/>
      <c r="AD611" s="3008"/>
      <c r="AE611" s="3008"/>
      <c r="AF611" s="3008"/>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009" t="s">
        <v>580</v>
      </c>
      <c r="D612" s="3010"/>
      <c r="E612" s="1147"/>
      <c r="F612" s="1182" t="s">
        <v>1766</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011" t="s">
        <v>1767</v>
      </c>
      <c r="AG612" s="3011"/>
      <c r="AH612" s="3011"/>
      <c r="AI612" s="3011"/>
      <c r="AJ612" s="3011"/>
      <c r="AK612" s="3011"/>
      <c r="AL612" s="3012"/>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009" t="s">
        <v>628</v>
      </c>
      <c r="D614" s="3010"/>
      <c r="E614" s="1147"/>
      <c r="F614" s="1201" t="s">
        <v>1768</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011" t="s">
        <v>1762</v>
      </c>
      <c r="AG614" s="3011"/>
      <c r="AH614" s="3011"/>
      <c r="AI614" s="3011"/>
      <c r="AJ614" s="3011"/>
      <c r="AK614" s="3011"/>
      <c r="AL614" s="3012"/>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1769</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1770</v>
      </c>
      <c r="F618" s="3007" t="s">
        <v>1771</v>
      </c>
      <c r="G618" s="3007"/>
      <c r="H618" s="3007"/>
      <c r="I618" s="3007"/>
      <c r="J618" s="3007"/>
      <c r="K618" s="3007"/>
      <c r="L618" s="3007"/>
      <c r="M618" s="3007"/>
      <c r="N618" s="3007"/>
      <c r="O618" s="3007"/>
      <c r="P618" s="3007"/>
      <c r="Q618" s="3007"/>
      <c r="R618" s="3007"/>
      <c r="S618" s="3007"/>
      <c r="T618" s="3007"/>
      <c r="U618" s="3007"/>
      <c r="V618" s="3007"/>
      <c r="W618" s="3007"/>
      <c r="X618" s="3007"/>
      <c r="Y618" s="3007"/>
      <c r="Z618" s="3007"/>
      <c r="AA618" s="3007"/>
      <c r="AB618" s="3007"/>
      <c r="AC618" s="3007"/>
      <c r="AD618" s="3007"/>
      <c r="AE618" s="3007"/>
      <c r="AF618" s="3007"/>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008"/>
      <c r="G619" s="3008"/>
      <c r="H619" s="3008"/>
      <c r="I619" s="3008"/>
      <c r="J619" s="3008"/>
      <c r="K619" s="3008"/>
      <c r="L619" s="3008"/>
      <c r="M619" s="3008"/>
      <c r="N619" s="3008"/>
      <c r="O619" s="3008"/>
      <c r="P619" s="3008"/>
      <c r="Q619" s="3008"/>
      <c r="R619" s="3008"/>
      <c r="S619" s="3008"/>
      <c r="T619" s="3008"/>
      <c r="U619" s="3008"/>
      <c r="V619" s="3008"/>
      <c r="W619" s="3008"/>
      <c r="X619" s="3008"/>
      <c r="Y619" s="3008"/>
      <c r="Z619" s="3008"/>
      <c r="AA619" s="3008"/>
      <c r="AB619" s="3008"/>
      <c r="AC619" s="3008"/>
      <c r="AD619" s="3008"/>
      <c r="AE619" s="3008"/>
      <c r="AF619" s="3008"/>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ht="13.15">
      <c r="A620" s="928"/>
      <c r="C620" s="1193"/>
      <c r="D620" s="112"/>
      <c r="E620" s="1147"/>
      <c r="F620" s="3008"/>
      <c r="G620" s="3008"/>
      <c r="H620" s="3008"/>
      <c r="I620" s="3008"/>
      <c r="J620" s="3008"/>
      <c r="K620" s="3008"/>
      <c r="L620" s="3008"/>
      <c r="M620" s="3008"/>
      <c r="N620" s="3008"/>
      <c r="O620" s="3008"/>
      <c r="P620" s="3008"/>
      <c r="Q620" s="3008"/>
      <c r="R620" s="3008"/>
      <c r="S620" s="3008"/>
      <c r="T620" s="3008"/>
      <c r="U620" s="3008"/>
      <c r="V620" s="3008"/>
      <c r="W620" s="3008"/>
      <c r="X620" s="3008"/>
      <c r="Y620" s="3008"/>
      <c r="Z620" s="3008"/>
      <c r="AA620" s="3008"/>
      <c r="AB620" s="3008"/>
      <c r="AC620" s="3008"/>
      <c r="AD620" s="3008"/>
      <c r="AE620" s="3008"/>
      <c r="AF620" s="3008"/>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008"/>
      <c r="G621" s="3008"/>
      <c r="H621" s="3008"/>
      <c r="I621" s="3008"/>
      <c r="J621" s="3008"/>
      <c r="K621" s="3008"/>
      <c r="L621" s="3008"/>
      <c r="M621" s="3008"/>
      <c r="N621" s="3008"/>
      <c r="O621" s="3008"/>
      <c r="P621" s="3008"/>
      <c r="Q621" s="3008"/>
      <c r="R621" s="3008"/>
      <c r="S621" s="3008"/>
      <c r="T621" s="3008"/>
      <c r="U621" s="3008"/>
      <c r="V621" s="3008"/>
      <c r="W621" s="3008"/>
      <c r="X621" s="3008"/>
      <c r="Y621" s="3008"/>
      <c r="Z621" s="3008"/>
      <c r="AA621" s="3008"/>
      <c r="AB621" s="3008"/>
      <c r="AC621" s="3008"/>
      <c r="AD621" s="3008"/>
      <c r="AE621" s="3008"/>
      <c r="AF621" s="3008"/>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009" t="s">
        <v>628</v>
      </c>
      <c r="D622" s="3010"/>
      <c r="E622" s="1147"/>
      <c r="F622" s="1182" t="s">
        <v>1772</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011" t="s">
        <v>1762</v>
      </c>
      <c r="AG622" s="3011"/>
      <c r="AH622" s="3011"/>
      <c r="AI622" s="3011"/>
      <c r="AJ622" s="3011"/>
      <c r="AK622" s="3011"/>
      <c r="AL622" s="3012"/>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009" t="s">
        <v>628</v>
      </c>
      <c r="D624" s="3010"/>
      <c r="E624" s="1179"/>
      <c r="F624" s="1182" t="s">
        <v>1773</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011" t="s">
        <v>1774</v>
      </c>
      <c r="AG624" s="3011"/>
      <c r="AH624" s="3011"/>
      <c r="AI624" s="3011"/>
      <c r="AJ624" s="3011"/>
      <c r="AK624" s="3011"/>
      <c r="AL624" s="3012"/>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009" t="s">
        <v>628</v>
      </c>
      <c r="D627" s="3010"/>
      <c r="E627" s="1175" t="s">
        <v>1775</v>
      </c>
      <c r="F627" s="3007" t="s">
        <v>1776</v>
      </c>
      <c r="G627" s="3007"/>
      <c r="H627" s="3007"/>
      <c r="I627" s="3007"/>
      <c r="J627" s="3007"/>
      <c r="K627" s="3007"/>
      <c r="L627" s="3007"/>
      <c r="M627" s="3007"/>
      <c r="N627" s="3007"/>
      <c r="O627" s="3007"/>
      <c r="P627" s="3007"/>
      <c r="Q627" s="3007"/>
      <c r="R627" s="3007"/>
      <c r="S627" s="3007"/>
      <c r="T627" s="3007"/>
      <c r="U627" s="3007"/>
      <c r="V627" s="3007"/>
      <c r="W627" s="3007"/>
      <c r="X627" s="3007"/>
      <c r="Y627" s="3007"/>
      <c r="Z627" s="3007"/>
      <c r="AA627" s="3007"/>
      <c r="AB627" s="3007"/>
      <c r="AC627" s="3007"/>
      <c r="AD627" s="3007"/>
      <c r="AE627" s="3007"/>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008"/>
      <c r="G628" s="3008"/>
      <c r="H628" s="3008"/>
      <c r="I628" s="3008"/>
      <c r="J628" s="3008"/>
      <c r="K628" s="3008"/>
      <c r="L628" s="3008"/>
      <c r="M628" s="3008"/>
      <c r="N628" s="3008"/>
      <c r="O628" s="3008"/>
      <c r="P628" s="3008"/>
      <c r="Q628" s="3008"/>
      <c r="R628" s="3008"/>
      <c r="S628" s="3008"/>
      <c r="T628" s="3008"/>
      <c r="U628" s="3008"/>
      <c r="V628" s="3008"/>
      <c r="W628" s="3008"/>
      <c r="X628" s="3008"/>
      <c r="Y628" s="3008"/>
      <c r="Z628" s="3008"/>
      <c r="AA628" s="3008"/>
      <c r="AB628" s="3008"/>
      <c r="AC628" s="3008"/>
      <c r="AD628" s="3008"/>
      <c r="AE628" s="3008"/>
      <c r="AF628" s="3120" t="s">
        <v>1762</v>
      </c>
      <c r="AG628" s="3120"/>
      <c r="AH628" s="3120"/>
      <c r="AI628" s="3120"/>
      <c r="AJ628" s="3120"/>
      <c r="AK628" s="3120"/>
      <c r="AL628" s="3121"/>
      <c r="AM628" s="1135"/>
      <c r="AN628" s="1001"/>
      <c r="BS628" s="1135"/>
      <c r="BT628" s="1135"/>
      <c r="BY628" s="1135"/>
      <c r="BZ628" s="1135"/>
      <c r="CA628" s="1135"/>
      <c r="CB628" s="1135"/>
      <c r="CC628" s="1135"/>
    </row>
    <row r="629" spans="1:81" s="944" customFormat="1" ht="12.75" customHeight="1">
      <c r="A629" s="928"/>
      <c r="B629" s="51"/>
      <c r="C629" s="1193"/>
      <c r="D629" s="112"/>
      <c r="E629" s="1147"/>
      <c r="F629" s="3008"/>
      <c r="G629" s="3008"/>
      <c r="H629" s="3008"/>
      <c r="I629" s="3008"/>
      <c r="J629" s="3008"/>
      <c r="K629" s="3008"/>
      <c r="L629" s="3008"/>
      <c r="M629" s="3008"/>
      <c r="N629" s="3008"/>
      <c r="O629" s="3008"/>
      <c r="P629" s="3008"/>
      <c r="Q629" s="3008"/>
      <c r="R629" s="3008"/>
      <c r="S629" s="3008"/>
      <c r="T629" s="3008"/>
      <c r="U629" s="3008"/>
      <c r="V629" s="3008"/>
      <c r="W629" s="3008"/>
      <c r="X629" s="3008"/>
      <c r="Y629" s="3008"/>
      <c r="Z629" s="3008"/>
      <c r="AA629" s="3008"/>
      <c r="AB629" s="3008"/>
      <c r="AC629" s="3008"/>
      <c r="AD629" s="3008"/>
      <c r="AE629" s="3008"/>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15"/>
      <c r="G630" s="3115"/>
      <c r="H630" s="3115"/>
      <c r="I630" s="3115"/>
      <c r="J630" s="3115"/>
      <c r="K630" s="3115"/>
      <c r="L630" s="3115"/>
      <c r="M630" s="3115"/>
      <c r="N630" s="3115"/>
      <c r="O630" s="3115"/>
      <c r="P630" s="3115"/>
      <c r="Q630" s="3115"/>
      <c r="R630" s="3115"/>
      <c r="S630" s="3115"/>
      <c r="T630" s="3115"/>
      <c r="U630" s="3115"/>
      <c r="V630" s="3115"/>
      <c r="W630" s="3115"/>
      <c r="X630" s="3115"/>
      <c r="Y630" s="3115"/>
      <c r="Z630" s="3115"/>
      <c r="AA630" s="3115"/>
      <c r="AB630" s="3115"/>
      <c r="AC630" s="3115"/>
      <c r="AD630" s="3115"/>
      <c r="AE630" s="3115"/>
      <c r="AF630" s="978"/>
      <c r="AG630" s="1199"/>
      <c r="AH630" s="1189"/>
      <c r="AI630" s="1189"/>
      <c r="AJ630" s="1189"/>
      <c r="AK630" s="1189"/>
      <c r="AL630" s="1205"/>
      <c r="AM630" s="1135"/>
      <c r="AN630" s="1001"/>
    </row>
    <row r="631" spans="1:81" ht="13.15">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1777</v>
      </c>
      <c r="F632" s="3118" t="s">
        <v>1778</v>
      </c>
      <c r="G632" s="3118"/>
      <c r="H632" s="3118"/>
      <c r="I632" s="3118"/>
      <c r="J632" s="3118"/>
      <c r="K632" s="3118"/>
      <c r="L632" s="3118"/>
      <c r="M632" s="3118"/>
      <c r="N632" s="3118"/>
      <c r="O632" s="3118"/>
      <c r="P632" s="3118"/>
      <c r="Q632" s="3118"/>
      <c r="R632" s="3118"/>
      <c r="S632" s="3118"/>
      <c r="T632" s="3118"/>
      <c r="U632" s="3118"/>
      <c r="V632" s="3118"/>
      <c r="W632" s="3118"/>
      <c r="X632" s="3118"/>
      <c r="Y632" s="3118"/>
      <c r="Z632" s="3118"/>
      <c r="AA632" s="3118"/>
      <c r="AB632" s="3118"/>
      <c r="AC632" s="3118"/>
      <c r="AD632" s="3118"/>
      <c r="AE632" s="3118"/>
      <c r="AF632" s="1212"/>
      <c r="AG632" s="1212"/>
      <c r="AH632" s="1212"/>
      <c r="AI632" s="1212"/>
      <c r="AJ632" s="1212"/>
      <c r="AK632" s="1212"/>
      <c r="AL632" s="1213"/>
      <c r="AM632" s="1135"/>
    </row>
    <row r="633" spans="1:81" ht="13.15">
      <c r="A633" s="928"/>
      <c r="C633" s="1193"/>
      <c r="D633" s="112"/>
      <c r="E633" s="1147"/>
      <c r="F633" s="3119"/>
      <c r="G633" s="3119"/>
      <c r="H633" s="3119"/>
      <c r="I633" s="3119"/>
      <c r="J633" s="3119"/>
      <c r="K633" s="3119"/>
      <c r="L633" s="3119"/>
      <c r="M633" s="3119"/>
      <c r="N633" s="3119"/>
      <c r="O633" s="3119"/>
      <c r="P633" s="3119"/>
      <c r="Q633" s="3119"/>
      <c r="R633" s="3119"/>
      <c r="S633" s="3119"/>
      <c r="T633" s="3119"/>
      <c r="U633" s="3119"/>
      <c r="V633" s="3119"/>
      <c r="W633" s="3119"/>
      <c r="X633" s="3119"/>
      <c r="Y633" s="3119"/>
      <c r="Z633" s="3119"/>
      <c r="AA633" s="3119"/>
      <c r="AB633" s="3119"/>
      <c r="AC633" s="3119"/>
      <c r="AD633" s="3119"/>
      <c r="AE633" s="3119"/>
      <c r="AF633" s="1214"/>
      <c r="AG633" s="992"/>
      <c r="AH633" s="1026"/>
      <c r="AI633" s="1026"/>
      <c r="AJ633" s="1026"/>
      <c r="AK633" s="1026"/>
      <c r="AL633" s="1194"/>
      <c r="AM633" s="1135"/>
    </row>
    <row r="634" spans="1:81" s="944" customFormat="1" ht="12.75" customHeight="1">
      <c r="A634" s="928"/>
      <c r="B634" s="51"/>
      <c r="C634" s="1193"/>
      <c r="D634" s="112"/>
      <c r="E634" s="1147"/>
      <c r="F634" s="3119"/>
      <c r="G634" s="3119"/>
      <c r="H634" s="3119"/>
      <c r="I634" s="3119"/>
      <c r="J634" s="3119"/>
      <c r="K634" s="3119"/>
      <c r="L634" s="3119"/>
      <c r="M634" s="3119"/>
      <c r="N634" s="3119"/>
      <c r="O634" s="3119"/>
      <c r="P634" s="3119"/>
      <c r="Q634" s="3119"/>
      <c r="R634" s="3119"/>
      <c r="S634" s="3119"/>
      <c r="T634" s="3119"/>
      <c r="U634" s="3119"/>
      <c r="V634" s="3119"/>
      <c r="W634" s="3119"/>
      <c r="X634" s="3119"/>
      <c r="Y634" s="3119"/>
      <c r="Z634" s="3119"/>
      <c r="AA634" s="3119"/>
      <c r="AB634" s="3119"/>
      <c r="AC634" s="3119"/>
      <c r="AD634" s="3119"/>
      <c r="AE634" s="3119"/>
      <c r="AF634" s="1026"/>
      <c r="AG634" s="1026"/>
      <c r="AH634" s="1026"/>
      <c r="AI634" s="1026"/>
      <c r="AJ634" s="1026"/>
      <c r="AK634" s="1026"/>
      <c r="AL634" s="1194"/>
      <c r="AM634" s="1135"/>
      <c r="AN634" s="1001"/>
    </row>
    <row r="635" spans="1:81" s="944" customFormat="1" ht="12.75" customHeight="1">
      <c r="A635" s="928"/>
      <c r="B635" s="51"/>
      <c r="C635" s="1202"/>
      <c r="D635" s="1026"/>
      <c r="E635" s="1026"/>
      <c r="F635" s="3119"/>
      <c r="G635" s="3119"/>
      <c r="H635" s="3119"/>
      <c r="I635" s="3119"/>
      <c r="J635" s="3119"/>
      <c r="K635" s="3119"/>
      <c r="L635" s="3119"/>
      <c r="M635" s="3119"/>
      <c r="N635" s="3119"/>
      <c r="O635" s="3119"/>
      <c r="P635" s="3119"/>
      <c r="Q635" s="3119"/>
      <c r="R635" s="3119"/>
      <c r="S635" s="3119"/>
      <c r="T635" s="3119"/>
      <c r="U635" s="3119"/>
      <c r="V635" s="3119"/>
      <c r="W635" s="3119"/>
      <c r="X635" s="3119"/>
      <c r="Y635" s="3119"/>
      <c r="Z635" s="3119"/>
      <c r="AA635" s="3119"/>
      <c r="AB635" s="3119"/>
      <c r="AC635" s="3119"/>
      <c r="AD635" s="3119"/>
      <c r="AE635" s="3119"/>
      <c r="AF635" s="1026"/>
      <c r="AG635" s="1026"/>
      <c r="AH635" s="1026"/>
      <c r="AI635" s="1026"/>
      <c r="AJ635" s="1026"/>
      <c r="AK635" s="1026"/>
      <c r="AL635" s="1194"/>
      <c r="AM635" s="1135"/>
      <c r="AN635" s="1001"/>
    </row>
    <row r="636" spans="1:81" s="944" customFormat="1" ht="12.75" customHeight="1">
      <c r="A636" s="928"/>
      <c r="B636" s="51"/>
      <c r="C636" s="3009" t="s">
        <v>628</v>
      </c>
      <c r="D636" s="3010"/>
      <c r="E636" s="1147"/>
      <c r="F636" s="1215" t="s">
        <v>1779</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20" t="s">
        <v>1762</v>
      </c>
      <c r="AG636" s="3120"/>
      <c r="AH636" s="3120"/>
      <c r="AI636" s="3120"/>
      <c r="AJ636" s="3120"/>
      <c r="AK636" s="3120"/>
      <c r="AL636" s="3121"/>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009" t="s">
        <v>628</v>
      </c>
      <c r="D638" s="3010"/>
      <c r="E638" s="1179"/>
      <c r="F638" s="1215" t="s">
        <v>1780</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20" t="s">
        <v>1774</v>
      </c>
      <c r="AG638" s="3120"/>
      <c r="AH638" s="3120"/>
      <c r="AI638" s="3120"/>
      <c r="AJ638" s="3120"/>
      <c r="AK638" s="3120"/>
      <c r="AL638" s="3121"/>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1781</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1782</v>
      </c>
      <c r="F642" s="3007" t="s">
        <v>1783</v>
      </c>
      <c r="G642" s="3007"/>
      <c r="H642" s="3007"/>
      <c r="I642" s="3007"/>
      <c r="J642" s="3007"/>
      <c r="K642" s="3007"/>
      <c r="L642" s="3007"/>
      <c r="M642" s="3007"/>
      <c r="N642" s="3007"/>
      <c r="O642" s="3007"/>
      <c r="P642" s="3007"/>
      <c r="Q642" s="3007"/>
      <c r="R642" s="3007"/>
      <c r="S642" s="3007"/>
      <c r="T642" s="3007"/>
      <c r="U642" s="3007"/>
      <c r="V642" s="3007"/>
      <c r="W642" s="3007"/>
      <c r="X642" s="3007"/>
      <c r="Y642" s="3007"/>
      <c r="Z642" s="3007"/>
      <c r="AA642" s="3007"/>
      <c r="AB642" s="3007"/>
      <c r="AC642" s="3007"/>
      <c r="AD642" s="3007"/>
      <c r="AE642" s="3007"/>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008"/>
      <c r="G643" s="3008"/>
      <c r="H643" s="3008"/>
      <c r="I643" s="3008"/>
      <c r="J643" s="3008"/>
      <c r="K643" s="3008"/>
      <c r="L643" s="3008"/>
      <c r="M643" s="3008"/>
      <c r="N643" s="3008"/>
      <c r="O643" s="3008"/>
      <c r="P643" s="3008"/>
      <c r="Q643" s="3008"/>
      <c r="R643" s="3008"/>
      <c r="S643" s="3008"/>
      <c r="T643" s="3008"/>
      <c r="U643" s="3008"/>
      <c r="V643" s="3008"/>
      <c r="W643" s="3008"/>
      <c r="X643" s="3008"/>
      <c r="Y643" s="3008"/>
      <c r="Z643" s="3008"/>
      <c r="AA643" s="3008"/>
      <c r="AB643" s="3008"/>
      <c r="AC643" s="3008"/>
      <c r="AD643" s="3008"/>
      <c r="AE643" s="3008"/>
      <c r="AF643" s="1214"/>
      <c r="AG643" s="992"/>
      <c r="AH643" s="1026"/>
      <c r="AI643" s="1026"/>
      <c r="AJ643" s="1026"/>
      <c r="AK643" s="1026"/>
      <c r="AL643" s="1194"/>
      <c r="AM643" s="1135"/>
      <c r="AN643" s="1002"/>
      <c r="AO643" s="1026"/>
      <c r="AP643" s="1026"/>
    </row>
    <row r="644" spans="1:60" s="944" customFormat="1" ht="12.4" customHeight="1">
      <c r="A644" s="928"/>
      <c r="B644" s="51"/>
      <c r="C644" s="1193"/>
      <c r="D644" s="112"/>
      <c r="E644" s="1147"/>
      <c r="F644" s="3008"/>
      <c r="G644" s="3008"/>
      <c r="H644" s="3008"/>
      <c r="I644" s="3008"/>
      <c r="J644" s="3008"/>
      <c r="K644" s="3008"/>
      <c r="L644" s="3008"/>
      <c r="M644" s="3008"/>
      <c r="N644" s="3008"/>
      <c r="O644" s="3008"/>
      <c r="P644" s="3008"/>
      <c r="Q644" s="3008"/>
      <c r="R644" s="3008"/>
      <c r="S644" s="3008"/>
      <c r="T644" s="3008"/>
      <c r="U644" s="3008"/>
      <c r="V644" s="3008"/>
      <c r="W644" s="3008"/>
      <c r="X644" s="3008"/>
      <c r="Y644" s="3008"/>
      <c r="Z644" s="3008"/>
      <c r="AA644" s="3008"/>
      <c r="AB644" s="3008"/>
      <c r="AC644" s="3008"/>
      <c r="AD644" s="3008"/>
      <c r="AE644" s="3008"/>
      <c r="AF644" s="1026"/>
      <c r="AG644" s="1026"/>
      <c r="AH644" s="1026"/>
      <c r="AI644" s="1026"/>
      <c r="AJ644" s="1026"/>
      <c r="AK644" s="1026"/>
      <c r="AL644" s="1194"/>
      <c r="AM644" s="1135"/>
      <c r="AN644" s="1001"/>
      <c r="AO644" s="1026"/>
      <c r="AP644" s="1026"/>
    </row>
    <row r="645" spans="1:60" s="944" customFormat="1" ht="12.75" customHeight="1">
      <c r="A645" s="928"/>
      <c r="B645" s="51"/>
      <c r="C645" s="3009" t="s">
        <v>628</v>
      </c>
      <c r="D645" s="3010"/>
      <c r="E645" s="1147"/>
      <c r="F645" s="1182" t="s">
        <v>1784</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20" t="s">
        <v>1762</v>
      </c>
      <c r="AG645" s="3120"/>
      <c r="AH645" s="3120"/>
      <c r="AI645" s="3120"/>
      <c r="AJ645" s="3120"/>
      <c r="AK645" s="3120"/>
      <c r="AL645" s="3121"/>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15" customHeight="1">
      <c r="A648" s="928"/>
      <c r="C648" s="1211"/>
      <c r="D648" s="1212"/>
      <c r="E648" s="1175" t="s">
        <v>1785</v>
      </c>
      <c r="F648" s="3007" t="s">
        <v>1786</v>
      </c>
      <c r="G648" s="3007"/>
      <c r="H648" s="3007"/>
      <c r="I648" s="3007"/>
      <c r="J648" s="3007"/>
      <c r="K648" s="3007"/>
      <c r="L648" s="3007"/>
      <c r="M648" s="3007"/>
      <c r="N648" s="3007"/>
      <c r="O648" s="3007"/>
      <c r="P648" s="3007"/>
      <c r="Q648" s="3007"/>
      <c r="R648" s="3007"/>
      <c r="S648" s="3007"/>
      <c r="T648" s="3007"/>
      <c r="U648" s="3007"/>
      <c r="V648" s="3007"/>
      <c r="W648" s="3007"/>
      <c r="X648" s="3007"/>
      <c r="Y648" s="3007"/>
      <c r="Z648" s="3007"/>
      <c r="AA648" s="3007"/>
      <c r="AB648" s="3007"/>
      <c r="AC648" s="3007"/>
      <c r="AD648" s="3007"/>
      <c r="AE648" s="3007"/>
      <c r="AF648" s="1212"/>
      <c r="AG648" s="1212"/>
      <c r="AH648" s="1212"/>
      <c r="AI648" s="1212"/>
      <c r="AJ648" s="1212"/>
      <c r="AK648" s="1212"/>
      <c r="AL648" s="1213"/>
      <c r="AM648" s="1135"/>
      <c r="AO648" s="1026"/>
      <c r="AP648" s="1026"/>
      <c r="BD648" s="51"/>
      <c r="BE648" s="51"/>
      <c r="BF648" s="51"/>
      <c r="BG648" s="51"/>
      <c r="BH648" s="51"/>
    </row>
    <row r="649" spans="1:60" ht="13.15">
      <c r="A649" s="928"/>
      <c r="C649" s="1193"/>
      <c r="D649" s="112"/>
      <c r="E649" s="1147"/>
      <c r="F649" s="3008"/>
      <c r="G649" s="3008"/>
      <c r="H649" s="3008"/>
      <c r="I649" s="3008"/>
      <c r="J649" s="3008"/>
      <c r="K649" s="3008"/>
      <c r="L649" s="3008"/>
      <c r="M649" s="3008"/>
      <c r="N649" s="3008"/>
      <c r="O649" s="3008"/>
      <c r="P649" s="3008"/>
      <c r="Q649" s="3008"/>
      <c r="R649" s="3008"/>
      <c r="S649" s="3008"/>
      <c r="T649" s="3008"/>
      <c r="U649" s="3008"/>
      <c r="V649" s="3008"/>
      <c r="W649" s="3008"/>
      <c r="X649" s="3008"/>
      <c r="Y649" s="3008"/>
      <c r="Z649" s="3008"/>
      <c r="AA649" s="3008"/>
      <c r="AB649" s="3008"/>
      <c r="AC649" s="3008"/>
      <c r="AD649" s="3008"/>
      <c r="AE649" s="3008"/>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008"/>
      <c r="G650" s="3008"/>
      <c r="H650" s="3008"/>
      <c r="I650" s="3008"/>
      <c r="J650" s="3008"/>
      <c r="K650" s="3008"/>
      <c r="L650" s="3008"/>
      <c r="M650" s="3008"/>
      <c r="N650" s="3008"/>
      <c r="O650" s="3008"/>
      <c r="P650" s="3008"/>
      <c r="Q650" s="3008"/>
      <c r="R650" s="3008"/>
      <c r="S650" s="3008"/>
      <c r="T650" s="3008"/>
      <c r="U650" s="3008"/>
      <c r="V650" s="3008"/>
      <c r="W650" s="3008"/>
      <c r="X650" s="3008"/>
      <c r="Y650" s="3008"/>
      <c r="Z650" s="3008"/>
      <c r="AA650" s="3008"/>
      <c r="AB650" s="3008"/>
      <c r="AC650" s="3008"/>
      <c r="AD650" s="3008"/>
      <c r="AE650" s="3008"/>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008"/>
      <c r="G651" s="3008"/>
      <c r="H651" s="3008"/>
      <c r="I651" s="3008"/>
      <c r="J651" s="3008"/>
      <c r="K651" s="3008"/>
      <c r="L651" s="3008"/>
      <c r="M651" s="3008"/>
      <c r="N651" s="3008"/>
      <c r="O651" s="3008"/>
      <c r="P651" s="3008"/>
      <c r="Q651" s="3008"/>
      <c r="R651" s="3008"/>
      <c r="S651" s="3008"/>
      <c r="T651" s="3008"/>
      <c r="U651" s="3008"/>
      <c r="V651" s="3008"/>
      <c r="W651" s="3008"/>
      <c r="X651" s="3008"/>
      <c r="Y651" s="3008"/>
      <c r="Z651" s="3008"/>
      <c r="AA651" s="3008"/>
      <c r="AB651" s="3008"/>
      <c r="AC651" s="3008"/>
      <c r="AD651" s="3008"/>
      <c r="AE651" s="3008"/>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008"/>
      <c r="G652" s="3008"/>
      <c r="H652" s="3008"/>
      <c r="I652" s="3008"/>
      <c r="J652" s="3008"/>
      <c r="K652" s="3008"/>
      <c r="L652" s="3008"/>
      <c r="M652" s="3008"/>
      <c r="N652" s="3008"/>
      <c r="O652" s="3008"/>
      <c r="P652" s="3008"/>
      <c r="Q652" s="3008"/>
      <c r="R652" s="3008"/>
      <c r="S652" s="3008"/>
      <c r="T652" s="3008"/>
      <c r="U652" s="3008"/>
      <c r="V652" s="3008"/>
      <c r="W652" s="3008"/>
      <c r="X652" s="3008"/>
      <c r="Y652" s="3008"/>
      <c r="Z652" s="3008"/>
      <c r="AA652" s="3008"/>
      <c r="AB652" s="3008"/>
      <c r="AC652" s="3008"/>
      <c r="AD652" s="3008"/>
      <c r="AE652" s="3008"/>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008"/>
      <c r="G653" s="3008"/>
      <c r="H653" s="3008"/>
      <c r="I653" s="3008"/>
      <c r="J653" s="3008"/>
      <c r="K653" s="3008"/>
      <c r="L653" s="3008"/>
      <c r="M653" s="3008"/>
      <c r="N653" s="3008"/>
      <c r="O653" s="3008"/>
      <c r="P653" s="3008"/>
      <c r="Q653" s="3008"/>
      <c r="R653" s="3008"/>
      <c r="S653" s="3008"/>
      <c r="T653" s="3008"/>
      <c r="U653" s="3008"/>
      <c r="V653" s="3008"/>
      <c r="W653" s="3008"/>
      <c r="X653" s="3008"/>
      <c r="Y653" s="3008"/>
      <c r="Z653" s="3008"/>
      <c r="AA653" s="3008"/>
      <c r="AB653" s="3008"/>
      <c r="AC653" s="3008"/>
      <c r="AD653" s="3008"/>
      <c r="AE653" s="3008"/>
      <c r="AF653" s="1225"/>
      <c r="AG653" s="1225"/>
      <c r="AH653" s="1225"/>
      <c r="AI653" s="1225"/>
      <c r="AJ653" s="1225"/>
      <c r="AK653" s="1225"/>
      <c r="AL653" s="1226"/>
      <c r="AM653" s="1135"/>
      <c r="AN653" s="1001"/>
    </row>
    <row r="654" spans="1:60" s="944" customFormat="1" ht="12.75" customHeight="1">
      <c r="A654" s="928"/>
      <c r="B654" s="51"/>
      <c r="C654" s="1227"/>
      <c r="D654" s="1192"/>
      <c r="E654" s="1179"/>
      <c r="F654" s="3008"/>
      <c r="G654" s="3008"/>
      <c r="H654" s="3008"/>
      <c r="I654" s="3008"/>
      <c r="J654" s="3008"/>
      <c r="K654" s="3008"/>
      <c r="L654" s="3008"/>
      <c r="M654" s="3008"/>
      <c r="N654" s="3008"/>
      <c r="O654" s="3008"/>
      <c r="P654" s="3008"/>
      <c r="Q654" s="3008"/>
      <c r="R654" s="3008"/>
      <c r="S654" s="3008"/>
      <c r="T654" s="3008"/>
      <c r="U654" s="3008"/>
      <c r="V654" s="3008"/>
      <c r="W654" s="3008"/>
      <c r="X654" s="3008"/>
      <c r="Y654" s="3008"/>
      <c r="Z654" s="3008"/>
      <c r="AA654" s="3008"/>
      <c r="AB654" s="3008"/>
      <c r="AC654" s="3008"/>
      <c r="AD654" s="3008"/>
      <c r="AE654" s="3008"/>
      <c r="AF654" s="1225"/>
      <c r="AG654" s="1225"/>
      <c r="AH654" s="1225"/>
      <c r="AI654" s="1225"/>
      <c r="AJ654" s="1225"/>
      <c r="AK654" s="1225"/>
      <c r="AL654" s="1226"/>
      <c r="AM654" s="1135"/>
      <c r="AN654" s="1001"/>
    </row>
    <row r="655" spans="1:60" s="944" customFormat="1" ht="12.75" customHeight="1">
      <c r="A655" s="928"/>
      <c r="B655" s="51"/>
      <c r="C655" s="1227"/>
      <c r="D655" s="1192"/>
      <c r="E655" s="1179"/>
      <c r="F655" s="3008"/>
      <c r="G655" s="3008"/>
      <c r="H655" s="3008"/>
      <c r="I655" s="3008"/>
      <c r="J655" s="3008"/>
      <c r="K655" s="3008"/>
      <c r="L655" s="3008"/>
      <c r="M655" s="3008"/>
      <c r="N655" s="3008"/>
      <c r="O655" s="3008"/>
      <c r="P655" s="3008"/>
      <c r="Q655" s="3008"/>
      <c r="R655" s="3008"/>
      <c r="S655" s="3008"/>
      <c r="T655" s="3008"/>
      <c r="U655" s="3008"/>
      <c r="V655" s="3008"/>
      <c r="W655" s="3008"/>
      <c r="X655" s="3008"/>
      <c r="Y655" s="3008"/>
      <c r="Z655" s="3008"/>
      <c r="AA655" s="3008"/>
      <c r="AB655" s="3008"/>
      <c r="AC655" s="3008"/>
      <c r="AD655" s="3008"/>
      <c r="AE655" s="3008"/>
      <c r="AF655" s="1225"/>
      <c r="AG655" s="1225"/>
      <c r="AH655" s="1225"/>
      <c r="AI655" s="1225"/>
      <c r="AJ655" s="1225"/>
      <c r="AK655" s="1225"/>
      <c r="AL655" s="1226"/>
      <c r="AM655" s="1135"/>
      <c r="AN655" s="1001"/>
    </row>
    <row r="656" spans="1:60" s="944" customFormat="1" ht="17.25" customHeight="1">
      <c r="A656" s="928"/>
      <c r="B656" s="51"/>
      <c r="C656" s="1227"/>
      <c r="D656" s="1192"/>
      <c r="E656" s="1179"/>
      <c r="F656" s="3008"/>
      <c r="G656" s="3008"/>
      <c r="H656" s="3008"/>
      <c r="I656" s="3008"/>
      <c r="J656" s="3008"/>
      <c r="K656" s="3008"/>
      <c r="L656" s="3008"/>
      <c r="M656" s="3008"/>
      <c r="N656" s="3008"/>
      <c r="O656" s="3008"/>
      <c r="P656" s="3008"/>
      <c r="Q656" s="3008"/>
      <c r="R656" s="3008"/>
      <c r="S656" s="3008"/>
      <c r="T656" s="3008"/>
      <c r="U656" s="3008"/>
      <c r="V656" s="3008"/>
      <c r="W656" s="3008"/>
      <c r="X656" s="3008"/>
      <c r="Y656" s="3008"/>
      <c r="Z656" s="3008"/>
      <c r="AA656" s="3008"/>
      <c r="AB656" s="3008"/>
      <c r="AC656" s="3008"/>
      <c r="AD656" s="3008"/>
      <c r="AE656" s="3008"/>
      <c r="AF656" s="1026"/>
      <c r="AG656" s="1026"/>
      <c r="AH656" s="1026"/>
      <c r="AI656" s="1026"/>
      <c r="AJ656" s="1026"/>
      <c r="AK656" s="1026"/>
      <c r="AL656" s="1194"/>
      <c r="AM656" s="1135"/>
      <c r="AN656" s="1001"/>
    </row>
    <row r="657" spans="1:54" s="944" customFormat="1" ht="12.75" customHeight="1">
      <c r="A657" s="928"/>
      <c r="B657" s="51"/>
      <c r="C657" s="3009" t="s">
        <v>628</v>
      </c>
      <c r="D657" s="3010"/>
      <c r="E657" s="1179"/>
      <c r="F657" s="1217" t="s">
        <v>1787</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20" t="s">
        <v>1762</v>
      </c>
      <c r="AG657" s="3120"/>
      <c r="AH657" s="3120"/>
      <c r="AI657" s="3120"/>
      <c r="AJ657" s="3120"/>
      <c r="AK657" s="3120"/>
      <c r="AL657" s="3121"/>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1788</v>
      </c>
      <c r="F660" s="3007" t="s">
        <v>1789</v>
      </c>
      <c r="G660" s="3007"/>
      <c r="H660" s="3007"/>
      <c r="I660" s="3007"/>
      <c r="J660" s="3007"/>
      <c r="K660" s="3007"/>
      <c r="L660" s="3007"/>
      <c r="M660" s="3007"/>
      <c r="N660" s="3007"/>
      <c r="O660" s="3007"/>
      <c r="P660" s="3007"/>
      <c r="Q660" s="3007"/>
      <c r="R660" s="3007"/>
      <c r="S660" s="3007"/>
      <c r="T660" s="3007"/>
      <c r="U660" s="3007"/>
      <c r="V660" s="3007"/>
      <c r="W660" s="3007"/>
      <c r="X660" s="3007"/>
      <c r="Y660" s="3007"/>
      <c r="Z660" s="3007"/>
      <c r="AA660" s="3007"/>
      <c r="AB660" s="3007"/>
      <c r="AC660" s="3007"/>
      <c r="AD660" s="3007"/>
      <c r="AE660" s="3007"/>
      <c r="AF660" s="1174"/>
      <c r="AG660" s="1174"/>
      <c r="AH660" s="1174"/>
      <c r="AI660" s="1174"/>
      <c r="AJ660" s="1174"/>
      <c r="AK660" s="1174"/>
      <c r="AL660" s="1210"/>
      <c r="AM660" s="1135"/>
      <c r="AN660" s="1001"/>
      <c r="AO660" s="944" t="s">
        <v>628</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008"/>
      <c r="G661" s="3008"/>
      <c r="H661" s="3008"/>
      <c r="I661" s="3008"/>
      <c r="J661" s="3008"/>
      <c r="K661" s="3008"/>
      <c r="L661" s="3008"/>
      <c r="M661" s="3008"/>
      <c r="N661" s="3008"/>
      <c r="O661" s="3008"/>
      <c r="P661" s="3008"/>
      <c r="Q661" s="3008"/>
      <c r="R661" s="3008"/>
      <c r="S661" s="3008"/>
      <c r="T661" s="3008"/>
      <c r="U661" s="3008"/>
      <c r="V661" s="3008"/>
      <c r="W661" s="3008"/>
      <c r="X661" s="3008"/>
      <c r="Y661" s="3008"/>
      <c r="Z661" s="3008"/>
      <c r="AA661" s="3008"/>
      <c r="AB661" s="3008"/>
      <c r="AC661" s="3008"/>
      <c r="AD661" s="3008"/>
      <c r="AE661" s="3008"/>
      <c r="AF661" s="1231"/>
      <c r="AG661" s="1231"/>
      <c r="AH661" s="1231"/>
      <c r="AI661" s="1231"/>
      <c r="AJ661" s="1231"/>
      <c r="AK661" s="1231"/>
      <c r="AL661" s="1181"/>
      <c r="AM661" s="1135"/>
      <c r="AN661" s="1001"/>
      <c r="AO661" s="944" t="s">
        <v>1790</v>
      </c>
      <c r="AP661" s="944">
        <v>5</v>
      </c>
      <c r="AQ661" s="1230"/>
    </row>
    <row r="662" spans="1:54" s="944" customFormat="1" ht="12.75" customHeight="1">
      <c r="A662" s="928"/>
      <c r="B662" s="51"/>
      <c r="C662" s="1227"/>
      <c r="D662" s="1192"/>
      <c r="E662" s="1179"/>
      <c r="F662" s="3008"/>
      <c r="G662" s="3008"/>
      <c r="H662" s="3008"/>
      <c r="I662" s="3008"/>
      <c r="J662" s="3008"/>
      <c r="K662" s="3008"/>
      <c r="L662" s="3008"/>
      <c r="M662" s="3008"/>
      <c r="N662" s="3008"/>
      <c r="O662" s="3008"/>
      <c r="P662" s="3008"/>
      <c r="Q662" s="3008"/>
      <c r="R662" s="3008"/>
      <c r="S662" s="3008"/>
      <c r="T662" s="3008"/>
      <c r="U662" s="3008"/>
      <c r="V662" s="3008"/>
      <c r="W662" s="3008"/>
      <c r="X662" s="3008"/>
      <c r="Y662" s="3008"/>
      <c r="Z662" s="3008"/>
      <c r="AA662" s="3008"/>
      <c r="AB662" s="3008"/>
      <c r="AC662" s="3008"/>
      <c r="AD662" s="3008"/>
      <c r="AE662" s="3008"/>
      <c r="AF662" s="1231"/>
      <c r="AG662" s="1231"/>
      <c r="AH662" s="1231"/>
      <c r="AI662" s="1231"/>
      <c r="AJ662" s="1231"/>
      <c r="AK662" s="1231"/>
      <c r="AL662" s="1181"/>
      <c r="AM662" s="1135"/>
      <c r="AN662" s="1001"/>
      <c r="AO662" s="944" t="s">
        <v>1791</v>
      </c>
      <c r="AP662" s="944">
        <v>5</v>
      </c>
      <c r="AQ662" s="1232"/>
    </row>
    <row r="663" spans="1:54" s="944" customFormat="1" ht="12.75" customHeight="1">
      <c r="A663" s="928"/>
      <c r="B663" s="51"/>
      <c r="C663" s="1227"/>
      <c r="D663" s="1192"/>
      <c r="E663" s="1179"/>
      <c r="F663" s="3008"/>
      <c r="G663" s="3008"/>
      <c r="H663" s="3008"/>
      <c r="I663" s="3008"/>
      <c r="J663" s="3008"/>
      <c r="K663" s="3008"/>
      <c r="L663" s="3008"/>
      <c r="M663" s="3008"/>
      <c r="N663" s="3008"/>
      <c r="O663" s="3008"/>
      <c r="P663" s="3008"/>
      <c r="Q663" s="3008"/>
      <c r="R663" s="3008"/>
      <c r="S663" s="3008"/>
      <c r="T663" s="3008"/>
      <c r="U663" s="3008"/>
      <c r="V663" s="3008"/>
      <c r="W663" s="3008"/>
      <c r="X663" s="3008"/>
      <c r="Y663" s="3008"/>
      <c r="Z663" s="3008"/>
      <c r="AA663" s="3008"/>
      <c r="AB663" s="3008"/>
      <c r="AC663" s="3008"/>
      <c r="AD663" s="3008"/>
      <c r="AE663" s="3008"/>
      <c r="AF663" s="1026"/>
      <c r="AG663" s="1026"/>
      <c r="AH663" s="1026"/>
      <c r="AI663" s="1026"/>
      <c r="AJ663" s="1026"/>
      <c r="AK663" s="1026"/>
      <c r="AL663" s="1194"/>
      <c r="AM663" s="1135"/>
      <c r="AN663" s="1001"/>
      <c r="AO663" s="944" t="s">
        <v>1792</v>
      </c>
      <c r="AP663" s="944">
        <v>5</v>
      </c>
      <c r="AQ663" s="1233"/>
    </row>
    <row r="664" spans="1:54" s="1026" customFormat="1" ht="12.75" customHeight="1">
      <c r="A664" s="928"/>
      <c r="B664" s="51"/>
      <c r="C664" s="3009" t="s">
        <v>628</v>
      </c>
      <c r="D664" s="3010"/>
      <c r="E664" s="1179"/>
      <c r="F664" s="1182" t="s">
        <v>1793</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20" t="s">
        <v>1762</v>
      </c>
      <c r="AG664" s="3120"/>
      <c r="AH664" s="3120"/>
      <c r="AI664" s="3120"/>
      <c r="AJ664" s="3120"/>
      <c r="AK664" s="3120"/>
      <c r="AL664" s="3121"/>
      <c r="AM664" s="1135"/>
      <c r="AN664" s="1234"/>
      <c r="AO664" s="944" t="s">
        <v>1794</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1795</v>
      </c>
      <c r="AP665" s="944">
        <v>5</v>
      </c>
    </row>
    <row r="666" spans="1:54" s="944" customFormat="1" ht="12.75" customHeight="1">
      <c r="A666" s="928"/>
      <c r="B666" s="51"/>
      <c r="C666" s="1203"/>
      <c r="D666" s="1195"/>
      <c r="E666" s="1196"/>
      <c r="F666" s="1189" t="s">
        <v>1769</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1796</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1797</v>
      </c>
      <c r="AP667" s="944">
        <v>5</v>
      </c>
    </row>
    <row r="668" spans="1:54" s="1003" customFormat="1" ht="12.75" customHeight="1">
      <c r="A668" s="928"/>
      <c r="B668" s="51"/>
      <c r="C668" s="3122" t="s">
        <v>628</v>
      </c>
      <c r="D668" s="3123"/>
      <c r="E668" s="1175" t="s">
        <v>1798</v>
      </c>
      <c r="F668" s="3007" t="s">
        <v>1799</v>
      </c>
      <c r="G668" s="3007"/>
      <c r="H668" s="3007"/>
      <c r="I668" s="3007"/>
      <c r="J668" s="3007"/>
      <c r="K668" s="3007"/>
      <c r="L668" s="3007"/>
      <c r="M668" s="3007"/>
      <c r="N668" s="3007"/>
      <c r="O668" s="3007"/>
      <c r="P668" s="3007"/>
      <c r="Q668" s="3007"/>
      <c r="R668" s="3007"/>
      <c r="S668" s="3007"/>
      <c r="T668" s="3007"/>
      <c r="U668" s="3007"/>
      <c r="V668" s="3007"/>
      <c r="W668" s="3007"/>
      <c r="X668" s="3007"/>
      <c r="Y668" s="3007"/>
      <c r="Z668" s="3007"/>
      <c r="AA668" s="3007"/>
      <c r="AB668" s="3007"/>
      <c r="AC668" s="3007"/>
      <c r="AD668" s="3007"/>
      <c r="AE668" s="3007"/>
      <c r="AF668" s="3116" t="s">
        <v>1762</v>
      </c>
      <c r="AG668" s="3116"/>
      <c r="AH668" s="3116"/>
      <c r="AI668" s="3116"/>
      <c r="AJ668" s="3116"/>
      <c r="AK668" s="3116"/>
      <c r="AL668" s="3117"/>
      <c r="AM668" s="1135"/>
      <c r="AN668" s="1234"/>
      <c r="AO668" s="944" t="s">
        <v>1800</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008"/>
      <c r="G669" s="3008"/>
      <c r="H669" s="3008"/>
      <c r="I669" s="3008"/>
      <c r="J669" s="3008"/>
      <c r="K669" s="3008"/>
      <c r="L669" s="3008"/>
      <c r="M669" s="3008"/>
      <c r="N669" s="3008"/>
      <c r="O669" s="3008"/>
      <c r="P669" s="3008"/>
      <c r="Q669" s="3008"/>
      <c r="R669" s="3008"/>
      <c r="S669" s="3008"/>
      <c r="T669" s="3008"/>
      <c r="U669" s="3008"/>
      <c r="V669" s="3008"/>
      <c r="W669" s="3008"/>
      <c r="X669" s="3008"/>
      <c r="Y669" s="3008"/>
      <c r="Z669" s="3008"/>
      <c r="AA669" s="3008"/>
      <c r="AB669" s="3008"/>
      <c r="AC669" s="3008"/>
      <c r="AD669" s="3008"/>
      <c r="AE669" s="3008"/>
      <c r="AF669" s="1231"/>
      <c r="AG669" s="1231"/>
      <c r="AH669" s="1231"/>
      <c r="AI669" s="1231"/>
      <c r="AJ669" s="1231"/>
      <c r="AK669" s="1231"/>
      <c r="AL669" s="1181"/>
      <c r="AM669" s="1135"/>
      <c r="AN669" s="1235"/>
      <c r="AO669" s="944"/>
      <c r="AP669" s="944"/>
      <c r="AQ669" s="944"/>
      <c r="AR669" s="944"/>
      <c r="AS669" s="1236"/>
      <c r="AT669" s="944"/>
      <c r="AU669" s="944"/>
      <c r="AV669" s="944"/>
      <c r="AW669" s="1236" t="s">
        <v>1801</v>
      </c>
      <c r="AX669" s="944"/>
      <c r="AY669" s="944"/>
      <c r="AZ669" s="944"/>
      <c r="BA669" s="1236" t="s">
        <v>1802</v>
      </c>
      <c r="BB669" s="944"/>
    </row>
    <row r="670" spans="1:54" s="944" customFormat="1" ht="17.649999999999999" customHeight="1">
      <c r="A670" s="928"/>
      <c r="B670" s="51"/>
      <c r="C670" s="1237"/>
      <c r="D670" s="1185"/>
      <c r="E670" s="1186"/>
      <c r="F670" s="3115"/>
      <c r="G670" s="3115"/>
      <c r="H670" s="3115"/>
      <c r="I670" s="3115"/>
      <c r="J670" s="3115"/>
      <c r="K670" s="3115"/>
      <c r="L670" s="3115"/>
      <c r="M670" s="3115"/>
      <c r="N670" s="3115"/>
      <c r="O670" s="3115"/>
      <c r="P670" s="3115"/>
      <c r="Q670" s="3115"/>
      <c r="R670" s="3115"/>
      <c r="S670" s="3115"/>
      <c r="T670" s="3115"/>
      <c r="U670" s="3115"/>
      <c r="V670" s="3115"/>
      <c r="W670" s="3115"/>
      <c r="X670" s="3115"/>
      <c r="Y670" s="3115"/>
      <c r="Z670" s="3115"/>
      <c r="AA670" s="3115"/>
      <c r="AB670" s="3115"/>
      <c r="AC670" s="3115"/>
      <c r="AD670" s="3115"/>
      <c r="AE670" s="3115"/>
      <c r="AF670" s="1190"/>
      <c r="AG670" s="1190"/>
      <c r="AH670" s="1190"/>
      <c r="AI670" s="1190"/>
      <c r="AJ670" s="1190"/>
      <c r="AK670" s="1190"/>
      <c r="AL670" s="1238"/>
      <c r="AM670" s="1135"/>
      <c r="AN670" s="1239"/>
      <c r="AO670" s="944" t="s">
        <v>628</v>
      </c>
      <c r="AP670" s="1069">
        <v>0</v>
      </c>
      <c r="AR670" s="944" t="s">
        <v>628</v>
      </c>
      <c r="AS670" s="1069">
        <v>0</v>
      </c>
      <c r="AT670" s="1240"/>
      <c r="AW670" s="944" t="s">
        <v>628</v>
      </c>
      <c r="AX670" s="1240">
        <v>0</v>
      </c>
      <c r="BA670" s="944" t="s">
        <v>628</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1803</v>
      </c>
      <c r="AS671" s="1069">
        <v>3</v>
      </c>
      <c r="AT671" s="1240"/>
      <c r="AW671" s="1242">
        <v>0.4</v>
      </c>
      <c r="AX671" s="1240">
        <v>3</v>
      </c>
      <c r="BA671" s="1242">
        <v>0.4</v>
      </c>
      <c r="BB671" s="1240">
        <v>4</v>
      </c>
    </row>
    <row r="672" spans="1:54" s="944" customFormat="1" ht="12.75" customHeight="1">
      <c r="A672" s="928"/>
      <c r="B672" s="51"/>
      <c r="C672" s="3009" t="s">
        <v>628</v>
      </c>
      <c r="D672" s="3010"/>
      <c r="E672" s="1175" t="s">
        <v>1804</v>
      </c>
      <c r="F672" s="3007" t="s">
        <v>1805</v>
      </c>
      <c r="G672" s="3007"/>
      <c r="H672" s="3007"/>
      <c r="I672" s="3007"/>
      <c r="J672" s="3007"/>
      <c r="K672" s="3007"/>
      <c r="L672" s="3007"/>
      <c r="M672" s="3007"/>
      <c r="N672" s="3007"/>
      <c r="O672" s="3007"/>
      <c r="P672" s="3007"/>
      <c r="Q672" s="3007"/>
      <c r="R672" s="3007"/>
      <c r="S672" s="3007"/>
      <c r="T672" s="3007"/>
      <c r="U672" s="3007"/>
      <c r="V672" s="3007"/>
      <c r="W672" s="3007"/>
      <c r="X672" s="3007"/>
      <c r="Y672" s="3007"/>
      <c r="Z672" s="3007"/>
      <c r="AA672" s="3007"/>
      <c r="AB672" s="3007"/>
      <c r="AC672" s="3007"/>
      <c r="AD672" s="3007"/>
      <c r="AE672" s="3007"/>
      <c r="AF672" s="3116" t="s">
        <v>1762</v>
      </c>
      <c r="AG672" s="3116"/>
      <c r="AH672" s="3116"/>
      <c r="AI672" s="3116"/>
      <c r="AJ672" s="3116"/>
      <c r="AK672" s="3116"/>
      <c r="AL672" s="3117"/>
      <c r="AM672" s="1135"/>
      <c r="AN672" s="1241"/>
      <c r="AO672" s="1242">
        <v>0.12</v>
      </c>
      <c r="AP672" s="1069">
        <v>5</v>
      </c>
      <c r="AR672" s="944" t="s">
        <v>1806</v>
      </c>
      <c r="AS672" s="1069">
        <v>5</v>
      </c>
      <c r="AT672" s="1240"/>
      <c r="AW672" s="1242">
        <v>0.6</v>
      </c>
      <c r="AX672" s="1240">
        <v>4</v>
      </c>
      <c r="BA672" s="1242">
        <v>0.6</v>
      </c>
      <c r="BB672" s="1240">
        <v>5</v>
      </c>
    </row>
    <row r="673" spans="1:54" s="944" customFormat="1" ht="12.75" customHeight="1">
      <c r="A673" s="928"/>
      <c r="B673" s="51"/>
      <c r="C673" s="1193"/>
      <c r="D673" s="112"/>
      <c r="E673" s="1147"/>
      <c r="F673" s="3008"/>
      <c r="G673" s="3008"/>
      <c r="H673" s="3008"/>
      <c r="I673" s="3008"/>
      <c r="J673" s="3008"/>
      <c r="K673" s="3008"/>
      <c r="L673" s="3008"/>
      <c r="M673" s="3008"/>
      <c r="N673" s="3008"/>
      <c r="O673" s="3008"/>
      <c r="P673" s="3008"/>
      <c r="Q673" s="3008"/>
      <c r="R673" s="3008"/>
      <c r="S673" s="3008"/>
      <c r="T673" s="3008"/>
      <c r="U673" s="3008"/>
      <c r="V673" s="3008"/>
      <c r="W673" s="3008"/>
      <c r="X673" s="3008"/>
      <c r="Y673" s="3008"/>
      <c r="Z673" s="3008"/>
      <c r="AA673" s="3008"/>
      <c r="AB673" s="3008"/>
      <c r="AC673" s="3008"/>
      <c r="AD673" s="3008"/>
      <c r="AE673" s="3008"/>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008"/>
      <c r="G674" s="3008"/>
      <c r="H674" s="3008"/>
      <c r="I674" s="3008"/>
      <c r="J674" s="3008"/>
      <c r="K674" s="3008"/>
      <c r="L674" s="3008"/>
      <c r="M674" s="3008"/>
      <c r="N674" s="3008"/>
      <c r="O674" s="3008"/>
      <c r="P674" s="3008"/>
      <c r="Q674" s="3008"/>
      <c r="R674" s="3008"/>
      <c r="S674" s="3008"/>
      <c r="T674" s="3008"/>
      <c r="U674" s="3008"/>
      <c r="V674" s="3008"/>
      <c r="W674" s="3008"/>
      <c r="X674" s="3008"/>
      <c r="Y674" s="3008"/>
      <c r="Z674" s="3008"/>
      <c r="AA674" s="3008"/>
      <c r="AB674" s="3008"/>
      <c r="AC674" s="3008"/>
      <c r="AD674" s="3008"/>
      <c r="AE674" s="3008"/>
      <c r="AF674" s="1214"/>
      <c r="AG674" s="992"/>
      <c r="AH674" s="1026"/>
      <c r="AI674" s="1026"/>
      <c r="AJ674" s="1026"/>
      <c r="AK674" s="1026"/>
      <c r="AL674" s="1194"/>
      <c r="AM674" s="1135"/>
      <c r="AN674" s="1241"/>
      <c r="AO674" s="944" t="s">
        <v>628</v>
      </c>
      <c r="AP674" s="1069">
        <v>0</v>
      </c>
      <c r="AW674" s="1242"/>
      <c r="AX674" s="1240"/>
    </row>
    <row r="675" spans="1:54" s="944" customFormat="1" ht="12.75" customHeight="1">
      <c r="A675" s="928"/>
      <c r="B675" s="51"/>
      <c r="C675" s="1237"/>
      <c r="D675" s="1185"/>
      <c r="E675" s="1186"/>
      <c r="F675" s="3115"/>
      <c r="G675" s="3115"/>
      <c r="H675" s="3115"/>
      <c r="I675" s="3115"/>
      <c r="J675" s="3115"/>
      <c r="K675" s="3115"/>
      <c r="L675" s="3115"/>
      <c r="M675" s="3115"/>
      <c r="N675" s="3115"/>
      <c r="O675" s="3115"/>
      <c r="P675" s="3115"/>
      <c r="Q675" s="3115"/>
      <c r="R675" s="3115"/>
      <c r="S675" s="3115"/>
      <c r="T675" s="3115"/>
      <c r="U675" s="3115"/>
      <c r="V675" s="3115"/>
      <c r="W675" s="3115"/>
      <c r="X675" s="3115"/>
      <c r="Y675" s="3115"/>
      <c r="Z675" s="3115"/>
      <c r="AA675" s="3115"/>
      <c r="AB675" s="3115"/>
      <c r="AC675" s="3115"/>
      <c r="AD675" s="3115"/>
      <c r="AE675" s="3115"/>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1807</v>
      </c>
      <c r="F677" s="3118" t="s">
        <v>1808</v>
      </c>
      <c r="G677" s="3118"/>
      <c r="H677" s="3118"/>
      <c r="I677" s="3118"/>
      <c r="J677" s="3118"/>
      <c r="K677" s="3118"/>
      <c r="L677" s="3118"/>
      <c r="M677" s="3118"/>
      <c r="N677" s="3118"/>
      <c r="O677" s="3118"/>
      <c r="P677" s="3118"/>
      <c r="Q677" s="3118"/>
      <c r="R677" s="3118"/>
      <c r="S677" s="3118"/>
      <c r="T677" s="3118"/>
      <c r="U677" s="3118"/>
      <c r="V677" s="3118"/>
      <c r="W677" s="3118"/>
      <c r="X677" s="3118"/>
      <c r="Y677" s="3118"/>
      <c r="Z677" s="3118"/>
      <c r="AA677" s="3118"/>
      <c r="AB677" s="3118"/>
      <c r="AC677" s="3118"/>
      <c r="AD677" s="3118"/>
      <c r="AE677" s="3118"/>
      <c r="AF677" s="3118"/>
      <c r="AG677" s="1209"/>
      <c r="AH677" s="1174"/>
      <c r="AI677" s="1174"/>
      <c r="AJ677" s="1174"/>
      <c r="AK677" s="1174"/>
      <c r="AL677" s="1210"/>
      <c r="AM677" s="1135"/>
      <c r="AN677" s="1001"/>
    </row>
    <row r="678" spans="1:54" s="944" customFormat="1" ht="12.75" customHeight="1">
      <c r="A678" s="928"/>
      <c r="B678" s="51"/>
      <c r="C678" s="1193"/>
      <c r="D678" s="112"/>
      <c r="E678" s="1147"/>
      <c r="F678" s="3119"/>
      <c r="G678" s="3119"/>
      <c r="H678" s="3119"/>
      <c r="I678" s="3119"/>
      <c r="J678" s="3119"/>
      <c r="K678" s="3119"/>
      <c r="L678" s="3119"/>
      <c r="M678" s="3119"/>
      <c r="N678" s="3119"/>
      <c r="O678" s="3119"/>
      <c r="P678" s="3119"/>
      <c r="Q678" s="3119"/>
      <c r="R678" s="3119"/>
      <c r="S678" s="3119"/>
      <c r="T678" s="3119"/>
      <c r="U678" s="3119"/>
      <c r="V678" s="3119"/>
      <c r="W678" s="3119"/>
      <c r="X678" s="3119"/>
      <c r="Y678" s="3119"/>
      <c r="Z678" s="3119"/>
      <c r="AA678" s="3119"/>
      <c r="AB678" s="3119"/>
      <c r="AC678" s="3119"/>
      <c r="AD678" s="3119"/>
      <c r="AE678" s="3119"/>
      <c r="AF678" s="3119"/>
      <c r="AG678" s="1026"/>
      <c r="AH678" s="1026"/>
      <c r="AI678" s="1026"/>
      <c r="AJ678" s="1026"/>
      <c r="AK678" s="1026"/>
      <c r="AL678" s="1194"/>
      <c r="AM678" s="1135"/>
      <c r="AN678" s="1001"/>
    </row>
    <row r="679" spans="1:54" s="944" customFormat="1" ht="12.75" customHeight="1">
      <c r="A679" s="928"/>
      <c r="B679" s="51"/>
      <c r="C679" s="1202"/>
      <c r="D679" s="1026"/>
      <c r="E679" s="1026"/>
      <c r="F679" s="3119"/>
      <c r="G679" s="3119"/>
      <c r="H679" s="3119"/>
      <c r="I679" s="3119"/>
      <c r="J679" s="3119"/>
      <c r="K679" s="3119"/>
      <c r="L679" s="3119"/>
      <c r="M679" s="3119"/>
      <c r="N679" s="3119"/>
      <c r="O679" s="3119"/>
      <c r="P679" s="3119"/>
      <c r="Q679" s="3119"/>
      <c r="R679" s="3119"/>
      <c r="S679" s="3119"/>
      <c r="T679" s="3119"/>
      <c r="U679" s="3119"/>
      <c r="V679" s="3119"/>
      <c r="W679" s="3119"/>
      <c r="X679" s="3119"/>
      <c r="Y679" s="3119"/>
      <c r="Z679" s="3119"/>
      <c r="AA679" s="3119"/>
      <c r="AB679" s="3119"/>
      <c r="AC679" s="3119"/>
      <c r="AD679" s="3119"/>
      <c r="AE679" s="3119"/>
      <c r="AF679" s="3119"/>
      <c r="AG679" s="1026"/>
      <c r="AH679" s="1026"/>
      <c r="AI679" s="1026"/>
      <c r="AJ679" s="1026"/>
      <c r="AK679" s="1026"/>
      <c r="AL679" s="1194"/>
      <c r="AM679" s="1135"/>
      <c r="AN679" s="1001"/>
    </row>
    <row r="680" spans="1:54" s="944" customFormat="1" ht="12.75" customHeight="1">
      <c r="A680" s="928"/>
      <c r="B680" s="51"/>
      <c r="C680" s="1202"/>
      <c r="D680" s="1026"/>
      <c r="E680" s="1026"/>
      <c r="F680" s="3119"/>
      <c r="G680" s="3119"/>
      <c r="H680" s="3119"/>
      <c r="I680" s="3119"/>
      <c r="J680" s="3119"/>
      <c r="K680" s="3119"/>
      <c r="L680" s="3119"/>
      <c r="M680" s="3119"/>
      <c r="N680" s="3119"/>
      <c r="O680" s="3119"/>
      <c r="P680" s="3119"/>
      <c r="Q680" s="3119"/>
      <c r="R680" s="3119"/>
      <c r="S680" s="3119"/>
      <c r="T680" s="3119"/>
      <c r="U680" s="3119"/>
      <c r="V680" s="3119"/>
      <c r="W680" s="3119"/>
      <c r="X680" s="3119"/>
      <c r="Y680" s="3119"/>
      <c r="Z680" s="3119"/>
      <c r="AA680" s="3119"/>
      <c r="AB680" s="3119"/>
      <c r="AC680" s="3119"/>
      <c r="AD680" s="3119"/>
      <c r="AE680" s="3119"/>
      <c r="AF680" s="3119"/>
      <c r="AG680" s="1026"/>
      <c r="AH680" s="1026"/>
      <c r="AI680" s="1026"/>
      <c r="AJ680" s="1026"/>
      <c r="AK680" s="1026"/>
      <c r="AL680" s="1194"/>
      <c r="AM680" s="1135"/>
      <c r="AN680" s="1001"/>
    </row>
    <row r="681" spans="1:54" s="944" customFormat="1" ht="12.75" customHeight="1">
      <c r="A681" s="928"/>
      <c r="B681" s="51"/>
      <c r="C681" s="3009" t="s">
        <v>628</v>
      </c>
      <c r="D681" s="3010"/>
      <c r="E681" s="1179"/>
      <c r="F681" s="1215" t="s">
        <v>1779</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011" t="s">
        <v>1762</v>
      </c>
      <c r="AG681" s="3011"/>
      <c r="AH681" s="3011"/>
      <c r="AI681" s="3011"/>
      <c r="AJ681" s="3011"/>
      <c r="AK681" s="3011"/>
      <c r="AL681" s="3012"/>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9"/>
      <c r="D683" s="1257"/>
      <c r="E683" s="1027"/>
      <c r="F683" s="1830"/>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1809</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1810</v>
      </c>
      <c r="AK684" s="3014">
        <f>IF(AS575=0,AS573,AS575)</f>
        <v>12</v>
      </c>
      <c r="AL684" s="3036"/>
      <c r="AM684" s="3015"/>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10"/>
      <c r="J686" s="1810"/>
      <c r="K686" s="1810"/>
      <c r="L686" s="1810"/>
      <c r="M686" s="1810"/>
      <c r="N686" s="1810"/>
      <c r="O686" s="1810"/>
      <c r="P686" s="1810"/>
      <c r="Q686" s="1810"/>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628</v>
      </c>
      <c r="AP686" s="1026">
        <v>0</v>
      </c>
    </row>
    <row r="687" spans="1:54" s="944" customFormat="1" ht="12.75" hidden="1" customHeight="1">
      <c r="A687" s="1013" t="s">
        <v>1811</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071" t="s">
        <v>1812</v>
      </c>
      <c r="AF687" s="3071"/>
      <c r="AG687" s="3071"/>
      <c r="AH687" s="3071"/>
      <c r="AI687" s="3071"/>
      <c r="AJ687" s="3071"/>
      <c r="AK687" s="3071"/>
      <c r="AL687" s="1806"/>
      <c r="AM687" s="1027"/>
      <c r="AN687" s="1001"/>
      <c r="AO687" s="944" t="s">
        <v>1790</v>
      </c>
      <c r="AP687" s="944">
        <v>5</v>
      </c>
      <c r="AQ687" s="1026"/>
      <c r="AR687" s="1026"/>
      <c r="AS687" s="1026"/>
      <c r="AT687" s="1026"/>
      <c r="AU687" s="1026"/>
      <c r="AV687" s="1026"/>
      <c r="AW687" s="1026"/>
    </row>
    <row r="688" spans="1:54" s="944" customFormat="1" ht="12.75" hidden="1" customHeight="1">
      <c r="A688" s="1013"/>
      <c r="B688" s="1007" t="s">
        <v>1813</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6"/>
      <c r="AF688" s="1806"/>
      <c r="AG688" s="1806"/>
      <c r="AH688" s="1806"/>
      <c r="AI688" s="1806"/>
      <c r="AJ688" s="1806"/>
      <c r="AK688" s="1806"/>
      <c r="AL688" s="1806"/>
      <c r="AM688" s="1027"/>
      <c r="AN688" s="1001"/>
      <c r="AO688" s="944" t="s">
        <v>1814</v>
      </c>
      <c r="AP688" s="944">
        <v>5</v>
      </c>
      <c r="AQ688" s="1026"/>
      <c r="AR688" s="1026"/>
      <c r="AS688" s="1026"/>
      <c r="AT688" s="1026"/>
      <c r="AU688" s="1026"/>
      <c r="AV688" s="1026"/>
      <c r="AW688" s="1026"/>
    </row>
    <row r="689" spans="1:50" s="944" customFormat="1" ht="12.75" hidden="1" customHeight="1">
      <c r="A689" s="1013"/>
      <c r="B689" s="987" t="s">
        <v>1815</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6"/>
      <c r="AF689" s="1806"/>
      <c r="AG689" s="1806"/>
      <c r="AH689" s="1806"/>
      <c r="AI689" s="1806"/>
      <c r="AJ689" s="1806"/>
      <c r="AK689" s="1806"/>
      <c r="AL689" s="1806"/>
      <c r="AM689" s="1027"/>
      <c r="AN689" s="1001"/>
      <c r="AO689" s="944" t="s">
        <v>1792</v>
      </c>
      <c r="AP689" s="944">
        <v>5</v>
      </c>
      <c r="AQ689" s="1180"/>
      <c r="AR689" s="1180"/>
      <c r="AS689" s="1236"/>
      <c r="AW689" s="1236"/>
    </row>
    <row r="690" spans="1:50" s="944" customFormat="1" ht="12.75" hidden="1" customHeight="1">
      <c r="A690" s="1013"/>
      <c r="B690" s="987" t="s">
        <v>1816</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6"/>
      <c r="AF690" s="1806"/>
      <c r="AG690" s="1806"/>
      <c r="AH690" s="1806"/>
      <c r="AI690" s="1806"/>
      <c r="AJ690" s="1806"/>
      <c r="AK690" s="1806"/>
      <c r="AL690" s="1806"/>
      <c r="AM690" s="1027"/>
      <c r="AN690" s="1001"/>
      <c r="AO690" s="944" t="s">
        <v>1794</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6"/>
      <c r="AF691" s="1806"/>
      <c r="AG691" s="1806"/>
      <c r="AH691" s="1806"/>
      <c r="AI691" s="1806"/>
      <c r="AJ691" s="1806"/>
      <c r="AK691" s="1806"/>
      <c r="AL691" s="1806"/>
      <c r="AM691" s="1027"/>
      <c r="AN691" s="1001"/>
      <c r="AO691" s="944" t="s">
        <v>1795</v>
      </c>
      <c r="AP691" s="944">
        <v>5</v>
      </c>
      <c r="AQ691" s="1180"/>
      <c r="AR691" s="1180"/>
      <c r="AW691" s="1247"/>
    </row>
    <row r="692" spans="1:50" s="944" customFormat="1" ht="12.75" hidden="1" customHeight="1">
      <c r="A692" s="1013"/>
      <c r="B692" s="1027"/>
      <c r="C692" s="1248" t="s">
        <v>1817</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6"/>
      <c r="AF692" s="1806"/>
      <c r="AG692" s="1000"/>
      <c r="AH692" s="1000"/>
      <c r="AI692" s="1000"/>
      <c r="AJ692" s="1000"/>
      <c r="AK692" s="1000"/>
      <c r="AL692" s="1000"/>
      <c r="AM692" s="1027"/>
      <c r="AN692" s="1001"/>
      <c r="AO692" s="944" t="s">
        <v>1796</v>
      </c>
      <c r="AP692" s="944">
        <v>5</v>
      </c>
      <c r="AW692" s="1247"/>
    </row>
    <row r="693" spans="1:50" s="944" customFormat="1" ht="12.75" hidden="1" customHeight="1">
      <c r="A693" s="1013"/>
      <c r="C693" s="3097" t="s">
        <v>628</v>
      </c>
      <c r="D693" s="3098"/>
      <c r="E693" s="1249" t="s">
        <v>542</v>
      </c>
      <c r="F693" s="3106" t="s">
        <v>1818</v>
      </c>
      <c r="G693" s="3106"/>
      <c r="H693" s="3106"/>
      <c r="I693" s="3106"/>
      <c r="J693" s="3106"/>
      <c r="K693" s="3106"/>
      <c r="L693" s="3106"/>
      <c r="M693" s="3106"/>
      <c r="N693" s="3106"/>
      <c r="O693" s="3106"/>
      <c r="P693" s="3106"/>
      <c r="Q693" s="3106"/>
      <c r="R693" s="3106"/>
      <c r="S693" s="3106"/>
      <c r="T693" s="3106"/>
      <c r="U693" s="3106"/>
      <c r="V693" s="3106"/>
      <c r="W693" s="3106"/>
      <c r="X693" s="3106"/>
      <c r="Y693" s="3106"/>
      <c r="Z693" s="3106"/>
      <c r="AA693" s="3106"/>
      <c r="AB693" s="3106"/>
      <c r="AC693" s="3106"/>
      <c r="AD693" s="3106"/>
      <c r="AE693" s="3106"/>
      <c r="AF693" s="1174"/>
      <c r="AG693" s="1174"/>
      <c r="AH693" s="1174"/>
      <c r="AI693" s="1174"/>
      <c r="AJ693" s="1174"/>
      <c r="AK693" s="1210"/>
      <c r="AL693" s="1026"/>
      <c r="AN693" s="1001"/>
      <c r="AO693" s="944" t="s">
        <v>1819</v>
      </c>
      <c r="AP693" s="944">
        <v>5</v>
      </c>
      <c r="AS693" s="1242"/>
      <c r="AT693" s="1240"/>
      <c r="AW693" s="1247"/>
      <c r="AX693" s="1069"/>
    </row>
    <row r="694" spans="1:50" s="944" customFormat="1" ht="12.75" hidden="1" customHeight="1">
      <c r="A694" s="1061"/>
      <c r="C694" s="1250"/>
      <c r="D694" s="1026"/>
      <c r="E694" s="1251"/>
      <c r="F694" s="3107"/>
      <c r="G694" s="3107"/>
      <c r="H694" s="3107"/>
      <c r="I694" s="3107"/>
      <c r="J694" s="3107"/>
      <c r="K694" s="3107"/>
      <c r="L694" s="3107"/>
      <c r="M694" s="3107"/>
      <c r="N694" s="3107"/>
      <c r="O694" s="3107"/>
      <c r="P694" s="3107"/>
      <c r="Q694" s="3107"/>
      <c r="R694" s="3107"/>
      <c r="S694" s="3107"/>
      <c r="T694" s="3107"/>
      <c r="U694" s="3107"/>
      <c r="V694" s="3107"/>
      <c r="W694" s="3107"/>
      <c r="X694" s="3107"/>
      <c r="Y694" s="3107"/>
      <c r="Z694" s="3107"/>
      <c r="AA694" s="3107"/>
      <c r="AB694" s="3107"/>
      <c r="AC694" s="3107"/>
      <c r="AD694" s="3107"/>
      <c r="AE694" s="3107"/>
      <c r="AF694" s="1026"/>
      <c r="AG694" s="945"/>
      <c r="AH694" s="945"/>
      <c r="AI694" s="945"/>
      <c r="AJ694" s="945"/>
      <c r="AK694" s="1194"/>
      <c r="AL694" s="1026"/>
      <c r="AN694" s="1001"/>
      <c r="AO694" s="944" t="s">
        <v>1800</v>
      </c>
      <c r="AP694" s="944">
        <v>1</v>
      </c>
    </row>
    <row r="695" spans="1:50" s="944" customFormat="1" ht="12.75" hidden="1" customHeight="1">
      <c r="A695" s="1061"/>
      <c r="C695" s="1252"/>
      <c r="D695" s="1189"/>
      <c r="E695" s="1253"/>
      <c r="F695" s="3112" t="s">
        <v>628</v>
      </c>
      <c r="G695" s="3112"/>
      <c r="H695" s="3112"/>
      <c r="I695" s="3112"/>
      <c r="J695" s="3112"/>
      <c r="K695" s="3112"/>
      <c r="L695" s="3112"/>
      <c r="M695" s="3112"/>
      <c r="N695" s="3112"/>
      <c r="O695" s="3112"/>
      <c r="P695" s="3112"/>
      <c r="Q695" s="3112"/>
      <c r="R695" s="3112"/>
      <c r="S695" s="3112"/>
      <c r="T695" s="3112"/>
      <c r="U695" s="3112"/>
      <c r="V695" s="3112"/>
      <c r="W695" s="3112"/>
      <c r="X695" s="3112"/>
      <c r="Y695" s="3112"/>
      <c r="Z695" s="3112"/>
      <c r="AA695" s="1254"/>
      <c r="AB695" s="1101"/>
      <c r="AC695" s="1101"/>
      <c r="AD695" s="1189"/>
      <c r="AE695" s="1189"/>
      <c r="AF695" s="1189"/>
      <c r="AG695" s="1255">
        <f>IF($C$693="Yes",(VLOOKUP($F$695,$AO$660:$AP$668,2,FALSE)),0)</f>
        <v>0</v>
      </c>
      <c r="AH695" s="1256" t="s">
        <v>1610</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628</v>
      </c>
      <c r="AP696" s="1069">
        <v>0</v>
      </c>
    </row>
    <row r="697" spans="1:50" s="944" customFormat="1" ht="12.75" hidden="1" customHeight="1">
      <c r="A697" s="1061"/>
      <c r="C697" s="3113" t="s">
        <v>580</v>
      </c>
      <c r="D697" s="3114"/>
      <c r="E697" s="1249" t="s">
        <v>802</v>
      </c>
      <c r="F697" s="1258" t="s">
        <v>1820</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1821</v>
      </c>
      <c r="D698" s="1026"/>
      <c r="E698" s="1026"/>
      <c r="F698" s="1260" t="s">
        <v>1822</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6"/>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8"/>
      <c r="D699" s="1809"/>
      <c r="E699" s="1261"/>
      <c r="F699" s="1260" t="s">
        <v>1823</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1824</v>
      </c>
      <c r="G700" s="1026"/>
      <c r="H700" s="1026"/>
      <c r="I700" s="1260"/>
      <c r="J700" s="1260"/>
      <c r="K700" s="1260"/>
      <c r="L700" s="1260"/>
      <c r="M700" s="1260"/>
      <c r="N700" s="1260"/>
      <c r="O700" s="1260"/>
      <c r="P700" s="1260"/>
      <c r="Q700" s="1260"/>
      <c r="R700" s="1260"/>
      <c r="S700" s="1260"/>
      <c r="T700" s="1260"/>
      <c r="U700" s="1260"/>
      <c r="V700" s="3002" t="s">
        <v>628</v>
      </c>
      <c r="W700" s="3002"/>
      <c r="X700" s="3002"/>
      <c r="Y700" s="1260"/>
      <c r="Z700" s="1260"/>
      <c r="AA700" s="1260"/>
      <c r="AB700" s="1260"/>
      <c r="AC700" s="1260"/>
      <c r="AD700" s="1263"/>
      <c r="AE700" s="1263"/>
      <c r="AF700" s="1263"/>
      <c r="AG700" s="1032">
        <f>IF(AND($C$697="Yes",$V$702="N/A",$V$707="N/A",$V$711="N/A",$V$713="N/A"),(VLOOKUP(V700,$AR$670:$AS$672,2,FALSE)),0)</f>
        <v>0</v>
      </c>
      <c r="AH700" s="1814" t="s">
        <v>1610</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4"/>
      <c r="AI701" s="945"/>
      <c r="AJ701" s="945"/>
      <c r="AK701" s="1194"/>
      <c r="AL701" s="1026"/>
      <c r="AM701" s="944"/>
      <c r="AN701" s="1001"/>
    </row>
    <row r="702" spans="1:50" s="994" customFormat="1" ht="12.75" hidden="1" customHeight="1">
      <c r="A702" s="1120"/>
      <c r="B702" s="944"/>
      <c r="C702" s="1250"/>
      <c r="D702" s="1026"/>
      <c r="E702" s="1251"/>
      <c r="F702" s="1265" t="s">
        <v>1825</v>
      </c>
      <c r="G702" s="1026"/>
      <c r="H702" s="1026"/>
      <c r="I702" s="1260"/>
      <c r="J702" s="1260"/>
      <c r="K702" s="1260"/>
      <c r="L702" s="1260"/>
      <c r="M702" s="1260"/>
      <c r="N702" s="1260"/>
      <c r="O702" s="1260"/>
      <c r="P702" s="1260"/>
      <c r="Q702" s="1260"/>
      <c r="R702" s="1260"/>
      <c r="S702" s="1260"/>
      <c r="T702" s="1260"/>
      <c r="U702" s="1260"/>
      <c r="V702" s="3002" t="s">
        <v>628</v>
      </c>
      <c r="W702" s="3002"/>
      <c r="X702" s="3002"/>
      <c r="Y702" s="1260"/>
      <c r="Z702" s="1260"/>
      <c r="AA702" s="1260"/>
      <c r="AB702" s="1260"/>
      <c r="AC702" s="1260"/>
      <c r="AD702" s="1263"/>
      <c r="AE702" s="1263"/>
      <c r="AF702" s="1263"/>
      <c r="AG702" s="1032">
        <f>IF(AND($C$697="Yes",$V$700="N/A", $V$707="N/A",$V$711="N/A",$V$713="N/A"),(VLOOKUP(V702,$AO$670:$AP$672,2,FALSE)),0)</f>
        <v>0</v>
      </c>
      <c r="AH702" s="1814" t="s">
        <v>1610</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628</v>
      </c>
      <c r="AP703" s="944">
        <v>0</v>
      </c>
    </row>
    <row r="704" spans="1:50" s="944" customFormat="1" ht="12.75" hidden="1" customHeight="1">
      <c r="A704" s="1061"/>
      <c r="C704" s="1250"/>
      <c r="D704" s="1026"/>
      <c r="E704" s="1251"/>
      <c r="F704" s="1266" t="s">
        <v>1826</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1827</v>
      </c>
      <c r="AP704" s="1069">
        <v>2</v>
      </c>
    </row>
    <row r="705" spans="1:81" s="944" customFormat="1" ht="12.75" hidden="1" customHeight="1">
      <c r="A705" s="1061"/>
      <c r="C705" s="1250"/>
      <c r="D705" s="1061"/>
      <c r="E705" s="1061"/>
      <c r="F705" s="1263" t="s">
        <v>1828</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4"/>
      <c r="AI705" s="945"/>
      <c r="AJ705" s="945"/>
      <c r="AK705" s="1194"/>
      <c r="AL705" s="1026"/>
      <c r="AN705" s="1001"/>
      <c r="AO705" s="944" t="s">
        <v>1829</v>
      </c>
      <c r="AP705" s="944">
        <v>2</v>
      </c>
    </row>
    <row r="706" spans="1:81" s="994" customFormat="1" ht="12.75" hidden="1" customHeight="1">
      <c r="A706" s="1061"/>
      <c r="B706" s="944"/>
      <c r="C706" s="1202"/>
      <c r="D706" s="1257"/>
      <c r="E706" s="1257"/>
      <c r="F706" s="1263" t="s">
        <v>1830</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4"/>
      <c r="AI706" s="945"/>
      <c r="AJ706" s="945"/>
      <c r="AK706" s="1194"/>
      <c r="AL706" s="1026"/>
      <c r="AM706" s="944"/>
      <c r="AN706" s="1126"/>
      <c r="AO706" s="944" t="s">
        <v>1831</v>
      </c>
      <c r="AP706" s="944">
        <v>2</v>
      </c>
    </row>
    <row r="707" spans="1:81" s="944" customFormat="1" ht="12.75" hidden="1" customHeight="1">
      <c r="A707" s="1061"/>
      <c r="C707" s="1267"/>
      <c r="D707" s="1061"/>
      <c r="E707" s="1061"/>
      <c r="F707" s="1265" t="s">
        <v>1832</v>
      </c>
      <c r="G707" s="1061"/>
      <c r="H707" s="1061"/>
      <c r="I707" s="1061"/>
      <c r="J707" s="1061"/>
      <c r="K707" s="1061"/>
      <c r="L707" s="1061"/>
      <c r="M707" s="1251"/>
      <c r="N707" s="1251"/>
      <c r="O707" s="1251"/>
      <c r="P707" s="1251"/>
      <c r="Q707" s="945"/>
      <c r="R707" s="945"/>
      <c r="S707" s="945"/>
      <c r="T707" s="945"/>
      <c r="U707" s="945"/>
      <c r="V707" s="3002" t="s">
        <v>628</v>
      </c>
      <c r="W707" s="3002"/>
      <c r="X707" s="3002"/>
      <c r="Y707" s="945"/>
      <c r="Z707" s="945"/>
      <c r="AA707" s="945"/>
      <c r="AB707" s="945"/>
      <c r="AC707" s="945"/>
      <c r="AD707" s="1026"/>
      <c r="AE707" s="1026"/>
      <c r="AF707" s="1026"/>
      <c r="AG707" s="1032">
        <f>IF(AND($C$697="Yes",$V$700="N/A",$V$702="N/A", $V$711="N/A",$V$713="N/A"),(VLOOKUP($V$707,$AO$674:$AP$676,2,FALSE)),0)</f>
        <v>0</v>
      </c>
      <c r="AH707" s="1814" t="s">
        <v>1610</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1833</v>
      </c>
      <c r="D709" s="1270"/>
      <c r="E709" s="1270"/>
      <c r="F709" s="1271" t="s">
        <v>1834</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628</v>
      </c>
      <c r="AP709" s="944">
        <v>0</v>
      </c>
      <c r="AQ709" s="1214"/>
    </row>
    <row r="710" spans="1:81" s="994" customFormat="1" ht="12.75" hidden="1" customHeight="1">
      <c r="A710" s="1061"/>
      <c r="B710" s="1027"/>
      <c r="C710" s="1272"/>
      <c r="D710" s="3100"/>
      <c r="E710" s="3100"/>
      <c r="F710" s="1260" t="s">
        <v>1835</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1836</v>
      </c>
      <c r="AP710" s="1069">
        <v>5</v>
      </c>
      <c r="AQ710" s="933"/>
    </row>
    <row r="711" spans="1:81" s="1135" customFormat="1" ht="12.75" hidden="1" customHeight="1">
      <c r="A711" s="1812"/>
      <c r="B711" s="1027"/>
      <c r="C711" s="1250"/>
      <c r="D711" s="1026"/>
      <c r="E711" s="1026"/>
      <c r="F711" s="1273" t="s">
        <v>1824</v>
      </c>
      <c r="G711" s="1026"/>
      <c r="H711" s="1026"/>
      <c r="I711" s="1026"/>
      <c r="J711" s="1026"/>
      <c r="K711" s="1026"/>
      <c r="L711" s="1026"/>
      <c r="M711" s="1026"/>
      <c r="N711" s="1026"/>
      <c r="O711" s="1026"/>
      <c r="P711" s="1026"/>
      <c r="Q711" s="1026"/>
      <c r="R711" s="1026"/>
      <c r="S711" s="1026"/>
      <c r="T711" s="1026"/>
      <c r="U711" s="1026"/>
      <c r="V711" s="3002" t="s">
        <v>628</v>
      </c>
      <c r="W711" s="3002"/>
      <c r="X711" s="3002"/>
      <c r="Y711" s="1026"/>
      <c r="Z711" s="1026"/>
      <c r="AA711" s="1026"/>
      <c r="AB711" s="1026"/>
      <c r="AC711" s="1026"/>
      <c r="AD711" s="1026"/>
      <c r="AE711" s="1026"/>
      <c r="AF711" s="1026"/>
      <c r="AG711" s="1032">
        <f>IF(AND($C$697="Yes",$V$700="N/A",V702="N/A",$V$707="N/A",$V$713="N/A"),(VLOOKUP($V$711,$AW$670:$AX$673,2,FALSE)),0)</f>
        <v>0</v>
      </c>
      <c r="AH711" s="1814" t="s">
        <v>1610</v>
      </c>
      <c r="AI711" s="945"/>
      <c r="AJ711" s="1026"/>
      <c r="AK711" s="1194"/>
      <c r="AL711" s="1026"/>
      <c r="AM711" s="944"/>
      <c r="AN711" s="1134"/>
      <c r="AO711" s="944" t="s">
        <v>1837</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2"/>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1838</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2"/>
      <c r="B713" s="1027"/>
      <c r="C713" s="1252"/>
      <c r="D713" s="1189"/>
      <c r="E713" s="1189"/>
      <c r="F713" s="1265" t="s">
        <v>1825</v>
      </c>
      <c r="G713" s="1274"/>
      <c r="H713" s="1274"/>
      <c r="I713" s="1189"/>
      <c r="J713" s="1189"/>
      <c r="K713" s="1189"/>
      <c r="L713" s="1189"/>
      <c r="M713" s="1189"/>
      <c r="N713" s="1189"/>
      <c r="O713" s="1189"/>
      <c r="P713" s="1189"/>
      <c r="Q713" s="1189"/>
      <c r="R713" s="1189"/>
      <c r="S713" s="1189"/>
      <c r="T713" s="1189"/>
      <c r="U713" s="1189"/>
      <c r="V713" s="3002" t="s">
        <v>628</v>
      </c>
      <c r="W713" s="3002"/>
      <c r="X713" s="3002"/>
      <c r="Y713" s="1189"/>
      <c r="Z713" s="1189"/>
      <c r="AA713" s="1189"/>
      <c r="AB713" s="1189"/>
      <c r="AC713" s="1189"/>
      <c r="AD713" s="1189"/>
      <c r="AE713" s="1189"/>
      <c r="AF713" s="1189"/>
      <c r="AG713" s="1275">
        <f>IF(AND($C$697="Yes",$V$700="N/A",$V$702="N/A",$V$707="N/A",$V$711="N/A"),(VLOOKUP($V$713,$BA$670:$BB$672,2,FALSE)),0)</f>
        <v>0</v>
      </c>
      <c r="AH713" s="1256" t="s">
        <v>1610</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2"/>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2"/>
      <c r="B715" s="944"/>
      <c r="C715" s="1248" t="s">
        <v>1839</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2"/>
      <c r="B716" s="944"/>
      <c r="C716" s="3097" t="s">
        <v>628</v>
      </c>
      <c r="D716" s="3098"/>
      <c r="E716" s="1249" t="s">
        <v>542</v>
      </c>
      <c r="F716" s="3106" t="s">
        <v>1818</v>
      </c>
      <c r="G716" s="3106"/>
      <c r="H716" s="3106"/>
      <c r="I716" s="3106"/>
      <c r="J716" s="3106"/>
      <c r="K716" s="3106"/>
      <c r="L716" s="3106"/>
      <c r="M716" s="3106"/>
      <c r="N716" s="3106"/>
      <c r="O716" s="3106"/>
      <c r="P716" s="3106"/>
      <c r="Q716" s="3106"/>
      <c r="R716" s="3106"/>
      <c r="S716" s="3106"/>
      <c r="T716" s="3106"/>
      <c r="U716" s="3106"/>
      <c r="V716" s="3106"/>
      <c r="W716" s="3106"/>
      <c r="X716" s="3106"/>
      <c r="Y716" s="3106"/>
      <c r="Z716" s="3106"/>
      <c r="AA716" s="3106"/>
      <c r="AB716" s="3106"/>
      <c r="AC716" s="3106"/>
      <c r="AD716" s="3106"/>
      <c r="AE716" s="3106"/>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2"/>
      <c r="B717" s="944"/>
      <c r="C717" s="1250"/>
      <c r="D717" s="1026"/>
      <c r="E717" s="1251"/>
      <c r="F717" s="3107"/>
      <c r="G717" s="3107"/>
      <c r="H717" s="3107"/>
      <c r="I717" s="3107"/>
      <c r="J717" s="3107"/>
      <c r="K717" s="3107"/>
      <c r="L717" s="3107"/>
      <c r="M717" s="3107"/>
      <c r="N717" s="3107"/>
      <c r="O717" s="3107"/>
      <c r="P717" s="3107"/>
      <c r="Q717" s="3107"/>
      <c r="R717" s="3107"/>
      <c r="S717" s="3107"/>
      <c r="T717" s="3107"/>
      <c r="U717" s="3107"/>
      <c r="V717" s="3107"/>
      <c r="W717" s="3107"/>
      <c r="X717" s="3107"/>
      <c r="Y717" s="3107"/>
      <c r="Z717" s="3107"/>
      <c r="AA717" s="3107"/>
      <c r="AB717" s="3107"/>
      <c r="AC717" s="3107"/>
      <c r="AD717" s="3107"/>
      <c r="AE717" s="3107"/>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2"/>
      <c r="B718" s="944"/>
      <c r="C718" s="1252"/>
      <c r="D718" s="1189"/>
      <c r="E718" s="1253"/>
      <c r="F718" s="3108" t="s">
        <v>628</v>
      </c>
      <c r="G718" s="3108"/>
      <c r="H718" s="3108"/>
      <c r="I718" s="3108"/>
      <c r="J718" s="3108"/>
      <c r="K718" s="3108"/>
      <c r="L718" s="3108"/>
      <c r="M718" s="3108"/>
      <c r="N718" s="3108"/>
      <c r="O718" s="3108"/>
      <c r="P718" s="3108"/>
      <c r="Q718" s="3108"/>
      <c r="R718" s="3108"/>
      <c r="S718" s="3108"/>
      <c r="T718" s="3108"/>
      <c r="U718" s="3108"/>
      <c r="V718" s="3108"/>
      <c r="W718" s="3108"/>
      <c r="X718" s="3108"/>
      <c r="Y718" s="3108"/>
      <c r="Z718" s="3108"/>
      <c r="AA718" s="1254"/>
      <c r="AB718" s="1101"/>
      <c r="AC718" s="1101"/>
      <c r="AD718" s="1189"/>
      <c r="AE718" s="1189"/>
      <c r="AF718" s="1189"/>
      <c r="AG718" s="1255">
        <f>IF($C$716="Yes",(VLOOKUP($F$718,$AO$686:$AP$694,2,FALSE)),0)</f>
        <v>0</v>
      </c>
      <c r="AH718" s="1256" t="s">
        <v>1610</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2"/>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097" t="s">
        <v>628</v>
      </c>
      <c r="D720" s="3098"/>
      <c r="E720" s="1249" t="s">
        <v>802</v>
      </c>
      <c r="F720" s="3109" t="s">
        <v>1840</v>
      </c>
      <c r="G720" s="3109"/>
      <c r="H720" s="3109"/>
      <c r="I720" s="3109"/>
      <c r="J720" s="3109"/>
      <c r="K720" s="3109"/>
      <c r="L720" s="3109"/>
      <c r="M720" s="3109"/>
      <c r="N720" s="3109"/>
      <c r="O720" s="3109"/>
      <c r="P720" s="3109"/>
      <c r="Q720" s="3109"/>
      <c r="R720" s="3109"/>
      <c r="S720" s="3109"/>
      <c r="T720" s="3109"/>
      <c r="U720" s="3109"/>
      <c r="V720" s="3109"/>
      <c r="W720" s="3109"/>
      <c r="X720" s="3109"/>
      <c r="Y720" s="3109"/>
      <c r="Z720" s="3109"/>
      <c r="AA720" s="3109"/>
      <c r="AB720" s="3109"/>
      <c r="AC720" s="3109"/>
      <c r="AD720" s="3109"/>
      <c r="AE720" s="3109"/>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10"/>
      <c r="G721" s="3110"/>
      <c r="H721" s="3110"/>
      <c r="I721" s="3110"/>
      <c r="J721" s="3110"/>
      <c r="K721" s="3110"/>
      <c r="L721" s="3110"/>
      <c r="M721" s="3110"/>
      <c r="N721" s="3110"/>
      <c r="O721" s="3110"/>
      <c r="P721" s="3110"/>
      <c r="Q721" s="3110"/>
      <c r="R721" s="3110"/>
      <c r="S721" s="3110"/>
      <c r="T721" s="3110"/>
      <c r="U721" s="3110"/>
      <c r="V721" s="3110"/>
      <c r="W721" s="3110"/>
      <c r="X721" s="3110"/>
      <c r="Y721" s="3110"/>
      <c r="Z721" s="3110"/>
      <c r="AA721" s="3110"/>
      <c r="AB721" s="3110"/>
      <c r="AC721" s="3110"/>
      <c r="AD721" s="3110"/>
      <c r="AE721" s="3110"/>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1841</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6"/>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5" hidden="1" thickTop="1">
      <c r="A723" s="1061"/>
      <c r="B723" s="944"/>
      <c r="C723" s="1252"/>
      <c r="D723" s="1189"/>
      <c r="E723" s="1253"/>
      <c r="F723" s="3111" t="s">
        <v>628</v>
      </c>
      <c r="G723" s="3111"/>
      <c r="H723" s="3111"/>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1610</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5"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4"/>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5" hidden="1" thickTop="1">
      <c r="A725" s="1061"/>
      <c r="B725" s="944"/>
      <c r="C725" s="3097" t="s">
        <v>628</v>
      </c>
      <c r="D725" s="3098"/>
      <c r="E725" s="1249" t="s">
        <v>1842</v>
      </c>
      <c r="F725" s="1271" t="s">
        <v>1843</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15"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5" hidden="1" thickTop="1">
      <c r="A727" s="1027"/>
      <c r="B727" s="944"/>
      <c r="C727" s="3099"/>
      <c r="D727" s="3100"/>
      <c r="E727" s="1261"/>
      <c r="F727" s="945" t="s">
        <v>1844</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6"/>
      <c r="AD727" s="1026"/>
      <c r="AE727" s="1026"/>
      <c r="AF727" s="1026"/>
      <c r="AG727" s="1032">
        <f>IF($C$725="Yes",(VLOOKUP($G$728,$AO$703:$AP$706,2,FALSE)),0)</f>
        <v>0</v>
      </c>
      <c r="AH727" s="1814" t="s">
        <v>1610</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15" hidden="1" thickTop="1">
      <c r="A728" s="1027"/>
      <c r="B728" s="944"/>
      <c r="C728" s="1250"/>
      <c r="D728" s="1027"/>
      <c r="E728" s="1251"/>
      <c r="F728" s="945"/>
      <c r="G728" s="3101" t="s">
        <v>628</v>
      </c>
      <c r="H728" s="3101"/>
      <c r="I728" s="3101"/>
      <c r="J728" s="3101"/>
      <c r="K728" s="3101"/>
      <c r="L728" s="3101"/>
      <c r="M728" s="3101"/>
      <c r="N728" s="3101"/>
      <c r="O728" s="3101"/>
      <c r="P728" s="3101"/>
      <c r="Q728" s="3101"/>
      <c r="R728" s="3101"/>
      <c r="S728" s="3101"/>
      <c r="T728" s="3101"/>
      <c r="U728" s="3101"/>
      <c r="V728" s="3101"/>
      <c r="W728" s="3101"/>
      <c r="X728" s="3101"/>
      <c r="Y728" s="3101"/>
      <c r="Z728" s="3101"/>
      <c r="AA728" s="3101"/>
      <c r="AB728" s="3101"/>
      <c r="AC728" s="3101"/>
      <c r="AD728" s="3101"/>
      <c r="AE728" s="3101"/>
      <c r="AF728" s="3101"/>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15"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02" t="s">
        <v>628</v>
      </c>
      <c r="D730" s="3103"/>
      <c r="E730" s="965"/>
      <c r="F730" s="945" t="s">
        <v>1845</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6"/>
      <c r="AD730" s="1026"/>
      <c r="AE730" s="1026"/>
      <c r="AF730" s="1026"/>
      <c r="AG730" s="1032">
        <f>IF(AND($C$730="Yes",$C$725="Yes"),2,0)</f>
        <v>0</v>
      </c>
      <c r="AH730" s="1814" t="s">
        <v>1610</v>
      </c>
      <c r="AI730" s="945"/>
      <c r="AJ730" s="1811"/>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5" hidden="1" thickTop="1">
      <c r="A731" s="51"/>
      <c r="B731" s="944"/>
      <c r="C731" s="1272"/>
      <c r="D731" s="1809"/>
      <c r="E731" s="1809"/>
      <c r="F731" s="945"/>
      <c r="G731" s="945" t="s">
        <v>1846</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6"/>
      <c r="AD731" s="1026"/>
      <c r="AE731" s="1026"/>
      <c r="AF731" s="1026"/>
      <c r="AG731" s="1811"/>
      <c r="AH731" s="1811"/>
      <c r="AI731" s="1811"/>
      <c r="AJ731" s="1811"/>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9"/>
      <c r="E732" s="1809"/>
      <c r="F732" s="945"/>
      <c r="G732" s="945" t="s">
        <v>1847</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6"/>
      <c r="AD732" s="1027"/>
      <c r="AE732" s="1027"/>
      <c r="AF732" s="1027"/>
      <c r="AG732" s="1811"/>
      <c r="AH732" s="1811"/>
      <c r="AI732" s="1811"/>
      <c r="AJ732" s="1811"/>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6"/>
      <c r="AH733" s="1806"/>
      <c r="AI733" s="1806"/>
      <c r="AJ733" s="1806"/>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02" t="s">
        <v>628</v>
      </c>
      <c r="D734" s="3103"/>
      <c r="E734" s="1026"/>
      <c r="F734" s="1291" t="s">
        <v>1848</v>
      </c>
      <c r="G734" s="3104" t="s">
        <v>1849</v>
      </c>
      <c r="H734" s="3104"/>
      <c r="I734" s="3104"/>
      <c r="J734" s="3104"/>
      <c r="K734" s="3104"/>
      <c r="L734" s="3104"/>
      <c r="M734" s="3104"/>
      <c r="N734" s="3104"/>
      <c r="O734" s="3104"/>
      <c r="P734" s="3104"/>
      <c r="Q734" s="3104"/>
      <c r="R734" s="3104"/>
      <c r="S734" s="3104"/>
      <c r="T734" s="3104"/>
      <c r="U734" s="3104"/>
      <c r="V734" s="3104"/>
      <c r="W734" s="3104"/>
      <c r="X734" s="3104"/>
      <c r="Y734" s="3104"/>
      <c r="Z734" s="3104"/>
      <c r="AA734" s="3104"/>
      <c r="AB734" s="3104"/>
      <c r="AC734" s="3104"/>
      <c r="AD734" s="3104"/>
      <c r="AE734" s="3104"/>
      <c r="AF734" s="3104"/>
      <c r="AG734" s="1032">
        <f>IF(AND($C$734="Yes",$C$725="Yes"),2,0)</f>
        <v>0</v>
      </c>
      <c r="AH734" s="1814" t="s">
        <v>1610</v>
      </c>
      <c r="AI734" s="945"/>
      <c r="AJ734" s="1811"/>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05"/>
      <c r="H735" s="3105"/>
      <c r="I735" s="3105"/>
      <c r="J735" s="3105"/>
      <c r="K735" s="3105"/>
      <c r="L735" s="3105"/>
      <c r="M735" s="3105"/>
      <c r="N735" s="3105"/>
      <c r="O735" s="3105"/>
      <c r="P735" s="3105"/>
      <c r="Q735" s="3105"/>
      <c r="R735" s="3105"/>
      <c r="S735" s="3105"/>
      <c r="T735" s="3105"/>
      <c r="U735" s="3105"/>
      <c r="V735" s="3105"/>
      <c r="W735" s="3105"/>
      <c r="X735" s="3105"/>
      <c r="Y735" s="3105"/>
      <c r="Z735" s="3105"/>
      <c r="AA735" s="3105"/>
      <c r="AB735" s="3105"/>
      <c r="AC735" s="3105"/>
      <c r="AD735" s="3105"/>
      <c r="AE735" s="3105"/>
      <c r="AF735" s="3105"/>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1850</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086" t="s">
        <v>628</v>
      </c>
      <c r="D738" s="3087"/>
      <c r="E738" s="1300" t="s">
        <v>1851</v>
      </c>
      <c r="F738" s="1260" t="s">
        <v>1852</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2">
        <f>IF(C$738="Yes",(VLOOKUP(F$739,$AO$709:$AP$712,2,FALSE)),0)</f>
        <v>0</v>
      </c>
      <c r="AH738" s="1814" t="s">
        <v>1610</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088" t="s">
        <v>628</v>
      </c>
      <c r="G739" s="3088"/>
      <c r="H739" s="3088"/>
      <c r="I739" s="3088"/>
      <c r="J739" s="3088"/>
      <c r="K739" s="3088"/>
      <c r="L739" s="3088"/>
      <c r="M739" s="3088"/>
      <c r="N739" s="3088"/>
      <c r="O739" s="3088"/>
      <c r="P739" s="3088"/>
      <c r="Q739" s="3088"/>
      <c r="R739" s="3088"/>
      <c r="S739" s="3088"/>
      <c r="T739" s="3088"/>
      <c r="U739" s="3088"/>
      <c r="V739" s="3088"/>
      <c r="W739" s="3088"/>
      <c r="X739" s="3088"/>
      <c r="Y739" s="3088"/>
      <c r="Z739" s="3088"/>
      <c r="AA739" s="3088"/>
      <c r="AB739" s="3088"/>
      <c r="AC739" s="3088"/>
      <c r="AD739" s="3088"/>
      <c r="AE739" s="3088"/>
      <c r="AF739" s="3088"/>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089"/>
      <c r="G740" s="3089"/>
      <c r="H740" s="3089"/>
      <c r="I740" s="3089"/>
      <c r="J740" s="3089"/>
      <c r="K740" s="3089"/>
      <c r="L740" s="3089"/>
      <c r="M740" s="3089"/>
      <c r="N740" s="3089"/>
      <c r="O740" s="3089"/>
      <c r="P740" s="3089"/>
      <c r="Q740" s="3089"/>
      <c r="R740" s="3089"/>
      <c r="S740" s="3089"/>
      <c r="T740" s="3089"/>
      <c r="U740" s="3089"/>
      <c r="V740" s="3089"/>
      <c r="W740" s="3089"/>
      <c r="X740" s="3089"/>
      <c r="Y740" s="3089"/>
      <c r="Z740" s="3089"/>
      <c r="AA740" s="3089"/>
      <c r="AB740" s="3089"/>
      <c r="AC740" s="3089"/>
      <c r="AD740" s="3089"/>
      <c r="AE740" s="3089"/>
      <c r="AF740" s="3089"/>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1853</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1854</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1855</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1856</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1857</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1858</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1859</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1860</v>
      </c>
      <c r="AK750" s="3014">
        <f>SUM(AG694:AG739)</f>
        <v>0</v>
      </c>
      <c r="AL750" s="3036"/>
      <c r="AM750" s="3015"/>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7"/>
      <c r="AJ751" s="1807"/>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15" thickTop="1"/>
    <row r="753" spans="1:49" s="944" customFormat="1" ht="12.75" customHeight="1">
      <c r="A753" s="1013" t="s">
        <v>1861</v>
      </c>
      <c r="B753" s="1013" t="s">
        <v>1862</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90" t="s">
        <v>1863</v>
      </c>
      <c r="AF753" s="3090"/>
      <c r="AG753" s="3090"/>
      <c r="AH753" s="3090"/>
      <c r="AI753" s="3090"/>
      <c r="AJ753" s="3090"/>
      <c r="AK753" s="3090"/>
      <c r="AL753" s="1006"/>
      <c r="AM753" s="1006"/>
      <c r="AN753" s="1001"/>
    </row>
    <row r="754" spans="1:49" s="944" customFormat="1" ht="12.75" customHeight="1">
      <c r="A754" s="1013"/>
      <c r="B754" s="1013" t="s">
        <v>1606</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7"/>
      <c r="AF754" s="1807"/>
      <c r="AG754" s="1807"/>
      <c r="AH754" s="1807"/>
      <c r="AI754" s="1807"/>
      <c r="AJ754" s="1807"/>
      <c r="AK754" s="1807"/>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10" t="s">
        <v>580</v>
      </c>
      <c r="D756" s="3010"/>
      <c r="E756" s="945"/>
      <c r="F756" s="3091" t="s">
        <v>1864</v>
      </c>
      <c r="G756" s="3092"/>
      <c r="H756" s="3092"/>
      <c r="I756" s="3092"/>
      <c r="J756" s="3092"/>
      <c r="K756" s="3092"/>
      <c r="L756" s="3092"/>
      <c r="M756" s="3092"/>
      <c r="N756" s="3092"/>
      <c r="O756" s="3092"/>
      <c r="P756" s="3092"/>
      <c r="Q756" s="3092"/>
      <c r="R756" s="3092"/>
      <c r="S756" s="3092"/>
      <c r="T756" s="3092"/>
      <c r="U756" s="3092"/>
      <c r="V756" s="3092"/>
      <c r="W756" s="3092"/>
      <c r="X756" s="3092"/>
      <c r="Y756" s="3092"/>
      <c r="Z756" s="3092"/>
      <c r="AA756" s="3092"/>
      <c r="AB756" s="3092"/>
      <c r="AC756" s="3092"/>
      <c r="AD756" s="3092"/>
      <c r="AE756" s="3092"/>
      <c r="AF756" s="3092"/>
      <c r="AG756" s="3092"/>
      <c r="AH756" s="3092"/>
      <c r="AI756" s="3092"/>
      <c r="AJ756" s="3092"/>
      <c r="AK756" s="3092"/>
      <c r="AL756" s="3093"/>
      <c r="AM756" s="1006"/>
      <c r="AN756" s="1001"/>
    </row>
    <row r="757" spans="1:49" s="944" customFormat="1" ht="12.75" customHeight="1">
      <c r="A757" s="1013"/>
      <c r="B757" s="1013"/>
      <c r="C757" s="945"/>
      <c r="D757" s="945"/>
      <c r="E757" s="945"/>
      <c r="F757" s="3094"/>
      <c r="G757" s="3095"/>
      <c r="H757" s="3095"/>
      <c r="I757" s="3095"/>
      <c r="J757" s="3095"/>
      <c r="K757" s="3095"/>
      <c r="L757" s="3095"/>
      <c r="M757" s="3095"/>
      <c r="N757" s="3095"/>
      <c r="O757" s="3095"/>
      <c r="P757" s="3095"/>
      <c r="Q757" s="3095"/>
      <c r="R757" s="3095"/>
      <c r="S757" s="3095"/>
      <c r="T757" s="3095"/>
      <c r="U757" s="3095"/>
      <c r="V757" s="3095"/>
      <c r="W757" s="3095"/>
      <c r="X757" s="3095"/>
      <c r="Y757" s="3095"/>
      <c r="Z757" s="3095"/>
      <c r="AA757" s="3095"/>
      <c r="AB757" s="3095"/>
      <c r="AC757" s="3095"/>
      <c r="AD757" s="3095"/>
      <c r="AE757" s="3095"/>
      <c r="AF757" s="3095"/>
      <c r="AG757" s="3095"/>
      <c r="AH757" s="3095"/>
      <c r="AI757" s="3095"/>
      <c r="AJ757" s="3095"/>
      <c r="AK757" s="3095"/>
      <c r="AL757" s="3096"/>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10" t="s">
        <v>628</v>
      </c>
      <c r="D759" s="3010"/>
      <c r="E759" s="1306"/>
      <c r="F759" s="1307" t="s">
        <v>1865</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078" t="s">
        <v>1866</v>
      </c>
      <c r="G760" s="3079"/>
      <c r="H760" s="3079"/>
      <c r="I760" s="3079"/>
      <c r="J760" s="3079"/>
      <c r="K760" s="3079"/>
      <c r="L760" s="3079"/>
      <c r="M760" s="3079"/>
      <c r="N760" s="3079"/>
      <c r="O760" s="3079"/>
      <c r="P760" s="3079"/>
      <c r="Q760" s="3079"/>
      <c r="R760" s="3079"/>
      <c r="S760" s="3079"/>
      <c r="T760" s="3079"/>
      <c r="U760" s="3079"/>
      <c r="V760" s="3079"/>
      <c r="W760" s="3079"/>
      <c r="X760" s="3079"/>
      <c r="Y760" s="3079"/>
      <c r="Z760" s="3079"/>
      <c r="AA760" s="3079"/>
      <c r="AB760" s="3079"/>
      <c r="AC760" s="3079"/>
      <c r="AD760" s="3079"/>
      <c r="AE760" s="3079"/>
      <c r="AF760" s="3079"/>
      <c r="AG760" s="3079"/>
      <c r="AH760" s="3079"/>
      <c r="AI760" s="3079"/>
      <c r="AJ760" s="3079"/>
      <c r="AK760" s="3079"/>
      <c r="AL760" s="3080"/>
      <c r="AM760" s="1006"/>
      <c r="AN760" s="1001"/>
      <c r="AS760" s="1484"/>
      <c r="AT760" s="1484"/>
      <c r="AU760" s="1484"/>
      <c r="AV760" s="1484"/>
      <c r="AW760" s="1484"/>
    </row>
    <row r="761" spans="1:49" s="944" customFormat="1" ht="12.75" customHeight="1">
      <c r="A761" s="1027"/>
      <c r="B761" s="1306"/>
      <c r="C761" s="1306"/>
      <c r="D761" s="1306"/>
      <c r="E761" s="1306"/>
      <c r="F761" s="3078"/>
      <c r="G761" s="3079"/>
      <c r="H761" s="3079"/>
      <c r="I761" s="3079"/>
      <c r="J761" s="3079"/>
      <c r="K761" s="3079"/>
      <c r="L761" s="3079"/>
      <c r="M761" s="3079"/>
      <c r="N761" s="3079"/>
      <c r="O761" s="3079"/>
      <c r="P761" s="3079"/>
      <c r="Q761" s="3079"/>
      <c r="R761" s="3079"/>
      <c r="S761" s="3079"/>
      <c r="T761" s="3079"/>
      <c r="U761" s="3079"/>
      <c r="V761" s="3079"/>
      <c r="W761" s="3079"/>
      <c r="X761" s="3079"/>
      <c r="Y761" s="3079"/>
      <c r="Z761" s="3079"/>
      <c r="AA761" s="3079"/>
      <c r="AB761" s="3079"/>
      <c r="AC761" s="3079"/>
      <c r="AD761" s="3079"/>
      <c r="AE761" s="3079"/>
      <c r="AF761" s="3079"/>
      <c r="AG761" s="3079"/>
      <c r="AH761" s="3079"/>
      <c r="AI761" s="3079"/>
      <c r="AJ761" s="3079"/>
      <c r="AK761" s="3079"/>
      <c r="AL761" s="3080"/>
      <c r="AM761" s="1006"/>
      <c r="AN761" s="1001"/>
    </row>
    <row r="762" spans="1:49" s="944" customFormat="1" ht="12.75" customHeight="1">
      <c r="A762" s="1027"/>
      <c r="B762" s="1306"/>
      <c r="C762" s="1306"/>
      <c r="D762" s="1306"/>
      <c r="E762" s="1306"/>
      <c r="F762" s="1312" t="s">
        <v>1867</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078" t="s">
        <v>1868</v>
      </c>
      <c r="G763" s="3079"/>
      <c r="H763" s="3079"/>
      <c r="I763" s="3079"/>
      <c r="J763" s="3079"/>
      <c r="K763" s="3079"/>
      <c r="L763" s="3079"/>
      <c r="M763" s="3079"/>
      <c r="N763" s="3079"/>
      <c r="O763" s="3079"/>
      <c r="P763" s="3079"/>
      <c r="Q763" s="3079"/>
      <c r="R763" s="3079"/>
      <c r="S763" s="3079"/>
      <c r="T763" s="3079"/>
      <c r="U763" s="3079"/>
      <c r="V763" s="3079"/>
      <c r="W763" s="3079"/>
      <c r="X763" s="3079"/>
      <c r="Y763" s="3079"/>
      <c r="Z763" s="3079"/>
      <c r="AA763" s="3079"/>
      <c r="AB763" s="3079"/>
      <c r="AC763" s="3079"/>
      <c r="AD763" s="3079"/>
      <c r="AE763" s="3079"/>
      <c r="AF763" s="3079"/>
      <c r="AG763" s="3079"/>
      <c r="AH763" s="3079"/>
      <c r="AI763" s="3079"/>
      <c r="AJ763" s="3079"/>
      <c r="AK763" s="3079"/>
      <c r="AL763" s="1315"/>
      <c r="AM763" s="1006"/>
      <c r="AN763" s="1001"/>
      <c r="AT763" s="1090"/>
      <c r="AU763" s="1090"/>
      <c r="AV763" s="1090"/>
    </row>
    <row r="764" spans="1:49" s="944" customFormat="1" ht="12.75" customHeight="1">
      <c r="A764" s="1027"/>
      <c r="B764" s="1306"/>
      <c r="C764" s="1306"/>
      <c r="D764" s="1306"/>
      <c r="E764" s="1306"/>
      <c r="F764" s="3081"/>
      <c r="G764" s="3082"/>
      <c r="H764" s="3082"/>
      <c r="I764" s="3082"/>
      <c r="J764" s="3082"/>
      <c r="K764" s="3082"/>
      <c r="L764" s="3082"/>
      <c r="M764" s="3082"/>
      <c r="N764" s="3082"/>
      <c r="O764" s="3082"/>
      <c r="P764" s="3082"/>
      <c r="Q764" s="3082"/>
      <c r="R764" s="3082"/>
      <c r="S764" s="3082"/>
      <c r="T764" s="3082"/>
      <c r="U764" s="3082"/>
      <c r="V764" s="3082"/>
      <c r="W764" s="3082"/>
      <c r="X764" s="3082"/>
      <c r="Y764" s="3082"/>
      <c r="Z764" s="3082"/>
      <c r="AA764" s="3082"/>
      <c r="AB764" s="3082"/>
      <c r="AC764" s="3082"/>
      <c r="AD764" s="3082"/>
      <c r="AE764" s="3082"/>
      <c r="AF764" s="3082"/>
      <c r="AG764" s="3082"/>
      <c r="AH764" s="3082"/>
      <c r="AI764" s="3082"/>
      <c r="AJ764" s="3082"/>
      <c r="AK764" s="3082"/>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2994">
        <f>Application!AJ975</f>
        <v>32961580</v>
      </c>
      <c r="AQ765" s="2994"/>
      <c r="AR765" s="2994"/>
    </row>
    <row r="766" spans="1:49" s="944" customFormat="1" ht="12.75" customHeight="1">
      <c r="A766" s="1318"/>
      <c r="B766" s="925" t="s">
        <v>1869</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83">
        <f>'Sources and Uses Budget'!S107+'Sources and Uses Budget'!T107</f>
        <v>46210510.300796382</v>
      </c>
      <c r="AG766" s="3083"/>
      <c r="AH766" s="3083"/>
      <c r="AI766" s="3083"/>
      <c r="AJ766" s="3083"/>
      <c r="AK766" s="1006"/>
      <c r="AL766" s="1006"/>
      <c r="AM766" s="1006"/>
      <c r="AN766" s="1001"/>
    </row>
    <row r="767" spans="1:49" s="944" customFormat="1" ht="12.75" customHeight="1">
      <c r="A767" s="1050"/>
      <c r="B767" s="1050" t="s">
        <v>1870</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084">
        <f>AP774</f>
        <v>69334318</v>
      </c>
      <c r="AG767" s="3084"/>
      <c r="AH767" s="3084"/>
      <c r="AI767" s="3084"/>
      <c r="AJ767" s="3084"/>
      <c r="AK767" s="1006"/>
      <c r="AL767" s="1006"/>
      <c r="AM767" s="1006"/>
      <c r="AN767" s="1001"/>
      <c r="AP767" s="2994">
        <f>Application!AJ1024</f>
        <v>8570010.8000000007</v>
      </c>
      <c r="AQ767" s="2994"/>
      <c r="AR767" s="2994"/>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085">
        <f>ROUNDDOWN(IF(C759="YES",((1-(AF766/AF767))*2),(1-(AF766/AF767))),2)</f>
        <v>0.33</v>
      </c>
      <c r="AG768" s="3085"/>
      <c r="AH768" s="3085"/>
      <c r="AI768" s="3085"/>
      <c r="AJ768" s="3085"/>
      <c r="AK768" s="1006"/>
      <c r="AL768" s="1006"/>
      <c r="AM768" s="1006"/>
      <c r="AN768" s="1001"/>
      <c r="AP768" s="2995">
        <f>Application!AJ1028</f>
        <v>31643116.799999997</v>
      </c>
      <c r="AQ768" s="2995"/>
      <c r="AR768" s="2995"/>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000">
        <f>IF(((AP767+AP768)/AP765)&gt;0.8,0.8,((AP767+AP768)/AP765))</f>
        <v>0.8</v>
      </c>
      <c r="AQ769" s="3000"/>
      <c r="AR769" s="3000"/>
    </row>
    <row r="770" spans="1:44" s="944" customFormat="1" ht="12.75" customHeight="1">
      <c r="A770" s="1049"/>
      <c r="B770" s="3057" t="s">
        <v>1871</v>
      </c>
      <c r="C770" s="3058"/>
      <c r="D770" s="3058"/>
      <c r="E770" s="3058"/>
      <c r="F770" s="3058"/>
      <c r="G770" s="3058"/>
      <c r="H770" s="3058"/>
      <c r="I770" s="3058"/>
      <c r="J770" s="3058"/>
      <c r="K770" s="3058"/>
      <c r="L770" s="3058"/>
      <c r="M770" s="3058"/>
      <c r="N770" s="3058"/>
      <c r="O770" s="3058"/>
      <c r="P770" s="3058"/>
      <c r="Q770" s="3058"/>
      <c r="R770" s="3058"/>
      <c r="S770" s="3058"/>
      <c r="T770" s="3058"/>
      <c r="U770" s="3058"/>
      <c r="V770" s="3058"/>
      <c r="W770" s="3058"/>
      <c r="X770" s="3058"/>
      <c r="Y770" s="3058"/>
      <c r="Z770" s="3058"/>
      <c r="AA770" s="3058"/>
      <c r="AB770" s="3058"/>
      <c r="AC770" s="3058"/>
      <c r="AD770" s="3058"/>
      <c r="AE770" s="3058"/>
      <c r="AF770" s="3058"/>
      <c r="AG770" s="3058"/>
      <c r="AH770" s="3058"/>
      <c r="AI770" s="3058"/>
      <c r="AJ770" s="3059"/>
      <c r="AK770" s="1006"/>
      <c r="AL770" s="1006"/>
      <c r="AM770" s="1006"/>
      <c r="AN770" s="1001"/>
    </row>
    <row r="771" spans="1:44" s="944" customFormat="1" ht="12.75" customHeight="1">
      <c r="A771" s="1049"/>
      <c r="B771" s="3060"/>
      <c r="C771" s="3061"/>
      <c r="D771" s="3061"/>
      <c r="E771" s="3061"/>
      <c r="F771" s="3061"/>
      <c r="G771" s="3061"/>
      <c r="H771" s="3061"/>
      <c r="I771" s="3061"/>
      <c r="J771" s="3061"/>
      <c r="K771" s="3061"/>
      <c r="L771" s="3061"/>
      <c r="M771" s="3061"/>
      <c r="N771" s="3061"/>
      <c r="O771" s="3061"/>
      <c r="P771" s="3061"/>
      <c r="Q771" s="3061"/>
      <c r="R771" s="3061"/>
      <c r="S771" s="3061"/>
      <c r="T771" s="3061"/>
      <c r="U771" s="3061"/>
      <c r="V771" s="3061"/>
      <c r="W771" s="3061"/>
      <c r="X771" s="3061"/>
      <c r="Y771" s="3061"/>
      <c r="Z771" s="3061"/>
      <c r="AA771" s="3061"/>
      <c r="AB771" s="3061"/>
      <c r="AC771" s="3061"/>
      <c r="AD771" s="3061"/>
      <c r="AE771" s="3061"/>
      <c r="AF771" s="3061"/>
      <c r="AG771" s="3061"/>
      <c r="AH771" s="3061"/>
      <c r="AI771" s="3061"/>
      <c r="AJ771" s="3062"/>
      <c r="AK771" s="1006"/>
      <c r="AL771" s="1006"/>
      <c r="AM771" s="1006"/>
      <c r="AN771" s="1001"/>
      <c r="AP771" s="2994">
        <f>AP772-AP767-AP768</f>
        <v>42965054</v>
      </c>
      <c r="AQ771" s="3001"/>
      <c r="AR771" s="3001"/>
    </row>
    <row r="772" spans="1:44" s="944" customFormat="1" ht="12.75" customHeight="1">
      <c r="A772" s="1049"/>
      <c r="B772" s="3063"/>
      <c r="C772" s="3064"/>
      <c r="D772" s="3064"/>
      <c r="E772" s="3064"/>
      <c r="F772" s="3064"/>
      <c r="G772" s="3064"/>
      <c r="H772" s="3064"/>
      <c r="I772" s="3064"/>
      <c r="J772" s="3064"/>
      <c r="K772" s="3064"/>
      <c r="L772" s="3064"/>
      <c r="M772" s="3064"/>
      <c r="N772" s="3064"/>
      <c r="O772" s="3064"/>
      <c r="P772" s="3064"/>
      <c r="Q772" s="3064"/>
      <c r="R772" s="3064"/>
      <c r="S772" s="3064"/>
      <c r="T772" s="3064"/>
      <c r="U772" s="3064"/>
      <c r="V772" s="3064"/>
      <c r="W772" s="3064"/>
      <c r="X772" s="3064"/>
      <c r="Y772" s="3064"/>
      <c r="Z772" s="3064"/>
      <c r="AA772" s="3064"/>
      <c r="AB772" s="3064"/>
      <c r="AC772" s="3064"/>
      <c r="AD772" s="3064"/>
      <c r="AE772" s="3064"/>
      <c r="AF772" s="3064"/>
      <c r="AG772" s="3064"/>
      <c r="AH772" s="3064"/>
      <c r="AI772" s="3064"/>
      <c r="AJ772" s="3065"/>
      <c r="AK772" s="1006"/>
      <c r="AL772" s="1006"/>
      <c r="AM772" s="1006"/>
      <c r="AN772" s="1001"/>
      <c r="AP772" s="2994">
        <f>Application!AJ1032</f>
        <v>83178181.599999994</v>
      </c>
      <c r="AQ772" s="2994"/>
      <c r="AR772" s="2994"/>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1872</v>
      </c>
      <c r="AK774" s="3066">
        <f>IF(AF768=0,0,IF((AF768*100)&gt;12,12,(AF768*100)))</f>
        <v>12</v>
      </c>
      <c r="AL774" s="3066"/>
      <c r="AM774" s="3067"/>
      <c r="AN774" s="1001"/>
      <c r="AP774" s="2983">
        <f>AP771+(AP765*AP769)</f>
        <v>69334318</v>
      </c>
      <c r="AQ774" s="2984"/>
      <c r="AR774" s="2985"/>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068" t="s">
        <v>1873</v>
      </c>
      <c r="B777" s="3069"/>
      <c r="C777" s="3069"/>
      <c r="D777" s="3069"/>
      <c r="E777" s="3069"/>
      <c r="F777" s="3069"/>
      <c r="G777" s="3069"/>
      <c r="H777" s="3069"/>
      <c r="I777" s="3069"/>
      <c r="J777" s="3069"/>
      <c r="K777" s="3069"/>
      <c r="L777" s="3069"/>
      <c r="M777" s="3069"/>
      <c r="N777" s="3069"/>
      <c r="O777" s="3069"/>
      <c r="P777" s="3069"/>
      <c r="Q777" s="3069"/>
      <c r="R777" s="3069"/>
      <c r="S777" s="3069"/>
      <c r="T777" s="3069"/>
      <c r="U777" s="3069"/>
      <c r="V777" s="3069"/>
      <c r="W777" s="3069"/>
      <c r="X777" s="3069"/>
      <c r="Y777" s="3069"/>
      <c r="Z777" s="3069"/>
      <c r="AA777" s="3069"/>
      <c r="AB777" s="3069"/>
      <c r="AC777" s="3069"/>
      <c r="AD777" s="3069"/>
      <c r="AE777" s="3069"/>
      <c r="AF777" s="3069"/>
      <c r="AG777" s="3069"/>
      <c r="AH777" s="3069"/>
      <c r="AI777" s="3069"/>
      <c r="AJ777" s="3069"/>
      <c r="AK777" s="3069"/>
      <c r="AL777" s="3069"/>
      <c r="AM777" s="3069"/>
    </row>
    <row r="778" spans="1:44">
      <c r="A778" s="3070"/>
      <c r="B778" s="3070"/>
      <c r="C778" s="3070"/>
      <c r="D778" s="3070"/>
      <c r="E778" s="3070"/>
      <c r="F778" s="3070"/>
      <c r="G778" s="3070"/>
      <c r="H778" s="3070"/>
      <c r="I778" s="3070"/>
      <c r="J778" s="3070"/>
      <c r="K778" s="3070"/>
      <c r="L778" s="3070"/>
      <c r="M778" s="3070"/>
      <c r="N778" s="3070"/>
      <c r="O778" s="3070"/>
      <c r="P778" s="3070"/>
      <c r="Q778" s="3070"/>
      <c r="R778" s="3070"/>
      <c r="S778" s="3070"/>
      <c r="T778" s="3070"/>
      <c r="U778" s="3070"/>
      <c r="V778" s="3070"/>
      <c r="W778" s="3070"/>
      <c r="X778" s="3070"/>
      <c r="Y778" s="3070"/>
      <c r="Z778" s="3070"/>
      <c r="AA778" s="3070"/>
      <c r="AB778" s="3070"/>
      <c r="AC778" s="3070"/>
      <c r="AD778" s="3070"/>
      <c r="AE778" s="3070"/>
      <c r="AF778" s="3070"/>
      <c r="AG778" s="3070"/>
      <c r="AH778" s="3070"/>
      <c r="AI778" s="3070"/>
      <c r="AJ778" s="3070"/>
      <c r="AK778" s="3070"/>
      <c r="AL778" s="3070"/>
      <c r="AM778" s="3070"/>
      <c r="AO778" s="1320"/>
      <c r="AP778" s="1320"/>
      <c r="AQ778" s="1320"/>
    </row>
    <row r="779" spans="1:44" ht="13.15">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ht="13.15">
      <c r="A780" s="3071"/>
      <c r="B780" s="3071"/>
      <c r="C780" s="3071"/>
      <c r="D780" s="3071"/>
      <c r="E780" s="3071"/>
      <c r="F780" s="3071"/>
      <c r="G780" s="3071"/>
      <c r="H780" s="3071"/>
      <c r="I780" s="3071"/>
      <c r="J780" s="3071"/>
      <c r="K780" s="3071"/>
      <c r="L780" s="3071"/>
      <c r="M780" s="3071"/>
      <c r="N780" s="3071"/>
      <c r="O780" s="3071"/>
      <c r="P780" s="3071"/>
      <c r="Q780" s="3071"/>
      <c r="R780" s="3071"/>
      <c r="S780" s="3071"/>
      <c r="T780" s="3071"/>
      <c r="U780" s="3071"/>
      <c r="V780" s="3071"/>
      <c r="W780" s="3071"/>
      <c r="X780" s="3071"/>
      <c r="Y780" s="3071"/>
      <c r="Z780" s="3071"/>
      <c r="AA780" s="3071"/>
      <c r="AB780" s="3071"/>
      <c r="AC780" s="3071"/>
      <c r="AD780" s="3071"/>
      <c r="AE780" s="3071"/>
      <c r="AF780" s="3071"/>
      <c r="AG780" s="3071"/>
      <c r="AH780" s="3071"/>
      <c r="AI780" s="3071"/>
      <c r="AJ780" s="3071"/>
      <c r="AK780" s="3071"/>
      <c r="AL780" s="3071"/>
      <c r="AM780" s="3071"/>
      <c r="AO780" s="1228"/>
      <c r="AP780" s="1321"/>
      <c r="AQ780" s="1320"/>
    </row>
    <row r="781" spans="1:44" ht="13.15">
      <c r="A781" s="3071"/>
      <c r="B781" s="3071"/>
      <c r="C781" s="3071"/>
      <c r="D781" s="3071"/>
      <c r="E781" s="3071"/>
      <c r="F781" s="3071"/>
      <c r="G781" s="3071"/>
      <c r="H781" s="3071"/>
      <c r="I781" s="3071"/>
      <c r="J781" s="3071"/>
      <c r="K781" s="3071"/>
      <c r="L781" s="3071"/>
      <c r="M781" s="3071"/>
      <c r="N781" s="3071"/>
      <c r="O781" s="3071"/>
      <c r="P781" s="3071"/>
      <c r="Q781" s="3071"/>
      <c r="R781" s="3071"/>
      <c r="S781" s="3071"/>
      <c r="T781" s="3071"/>
      <c r="U781" s="3071"/>
      <c r="V781" s="3071"/>
      <c r="W781" s="3071"/>
      <c r="X781" s="3071"/>
      <c r="Y781" s="3071"/>
      <c r="Z781" s="3071"/>
      <c r="AA781" s="3071"/>
      <c r="AB781" s="3071"/>
      <c r="AC781" s="3071"/>
      <c r="AD781" s="3071"/>
      <c r="AE781" s="3071"/>
      <c r="AF781" s="3071"/>
      <c r="AG781" s="3071"/>
      <c r="AH781" s="3071"/>
      <c r="AI781" s="3071"/>
      <c r="AJ781" s="3071"/>
      <c r="AK781" s="3071"/>
      <c r="AL781" s="3071"/>
      <c r="AM781" s="3071"/>
      <c r="AO781" s="1321"/>
      <c r="AQ781" s="1320"/>
    </row>
    <row r="782" spans="1:44" ht="13.15">
      <c r="A782" s="1322"/>
      <c r="B782" s="1111"/>
      <c r="C782" s="1111"/>
      <c r="D782" s="1111"/>
      <c r="E782" s="1111"/>
      <c r="F782" s="1111"/>
      <c r="G782" s="1111"/>
      <c r="H782" s="1111"/>
      <c r="I782" s="1111"/>
      <c r="J782" s="1111"/>
      <c r="K782" s="1111"/>
      <c r="L782" s="1111"/>
      <c r="M782" s="1111"/>
      <c r="N782" s="1111"/>
      <c r="O782" s="1111"/>
      <c r="P782" s="1111"/>
      <c r="Q782" s="1111"/>
      <c r="R782" s="1111"/>
      <c r="S782" s="1115"/>
      <c r="T782" s="3072" t="s">
        <v>1874</v>
      </c>
      <c r="U782" s="3073"/>
      <c r="V782" s="3073"/>
      <c r="W782" s="3073"/>
      <c r="X782" s="3073"/>
      <c r="Y782" s="3074"/>
      <c r="Z782" s="3072" t="s">
        <v>1875</v>
      </c>
      <c r="AA782" s="3073"/>
      <c r="AB782" s="3073"/>
      <c r="AC782" s="3073"/>
      <c r="AD782" s="3073"/>
      <c r="AE782" s="3074"/>
      <c r="AF782" s="3072" t="s">
        <v>1876</v>
      </c>
      <c r="AG782" s="3073"/>
      <c r="AH782" s="3073"/>
      <c r="AI782" s="3073"/>
      <c r="AJ782" s="3073"/>
      <c r="AK782" s="3074"/>
      <c r="AL782" s="1323"/>
      <c r="AM782" s="1217"/>
      <c r="AO782" s="1321"/>
      <c r="AP782" s="1320"/>
      <c r="AQ782" s="1320"/>
    </row>
    <row r="783" spans="1:44" ht="13.15">
      <c r="A783" s="1324"/>
      <c r="B783" s="1151"/>
      <c r="C783" s="1151"/>
      <c r="D783" s="1151"/>
      <c r="E783" s="1151"/>
      <c r="F783" s="1151"/>
      <c r="G783" s="1151"/>
      <c r="H783" s="1151"/>
      <c r="I783" s="1151"/>
      <c r="J783" s="1151"/>
      <c r="K783" s="1151"/>
      <c r="L783" s="1151"/>
      <c r="M783" s="1151"/>
      <c r="N783" s="1151"/>
      <c r="O783" s="1151"/>
      <c r="P783" s="1151"/>
      <c r="Q783" s="1151"/>
      <c r="R783" s="1151"/>
      <c r="S783" s="1325"/>
      <c r="T783" s="3075"/>
      <c r="U783" s="3076"/>
      <c r="V783" s="3076"/>
      <c r="W783" s="3076"/>
      <c r="X783" s="3076"/>
      <c r="Y783" s="3077"/>
      <c r="Z783" s="3075"/>
      <c r="AA783" s="3076"/>
      <c r="AB783" s="3076"/>
      <c r="AC783" s="3076"/>
      <c r="AD783" s="3076"/>
      <c r="AE783" s="3077"/>
      <c r="AF783" s="3075"/>
      <c r="AG783" s="3076"/>
      <c r="AH783" s="3076"/>
      <c r="AI783" s="3076"/>
      <c r="AJ783" s="3076"/>
      <c r="AK783" s="3077"/>
      <c r="AL783" s="1323"/>
      <c r="AM783" s="1217"/>
      <c r="AO783" s="1321"/>
      <c r="AP783" s="1320"/>
      <c r="AQ783" s="1320"/>
    </row>
    <row r="784" spans="1:44" ht="13.15">
      <c r="A784" s="1324" t="s">
        <v>802</v>
      </c>
      <c r="B784" s="3024" t="s">
        <v>1573</v>
      </c>
      <c r="C784" s="3024"/>
      <c r="D784" s="3024"/>
      <c r="E784" s="3024"/>
      <c r="F784" s="3024"/>
      <c r="G784" s="3024"/>
      <c r="H784" s="3024"/>
      <c r="I784" s="3024"/>
      <c r="J784" s="3024"/>
      <c r="K784" s="3024"/>
      <c r="L784" s="3024"/>
      <c r="M784" s="3024"/>
      <c r="N784" s="3024"/>
      <c r="O784" s="3024"/>
      <c r="P784" s="3024"/>
      <c r="Q784" s="3024"/>
      <c r="R784" s="3024"/>
      <c r="S784" s="3025"/>
      <c r="T784" s="3056">
        <f>AK51</f>
        <v>0</v>
      </c>
      <c r="U784" s="3028"/>
      <c r="V784" s="3028"/>
      <c r="W784" s="3028"/>
      <c r="X784" s="3028"/>
      <c r="Y784" s="3029"/>
      <c r="Z784" s="3027">
        <v>20</v>
      </c>
      <c r="AA784" s="3028"/>
      <c r="AB784" s="3028"/>
      <c r="AC784" s="3028"/>
      <c r="AD784" s="3028"/>
      <c r="AE784" s="3029"/>
      <c r="AF784" s="3030">
        <f>IF(T784&gt;Z784,Z784,T784)</f>
        <v>0</v>
      </c>
      <c r="AG784" s="3030"/>
      <c r="AH784" s="3030"/>
      <c r="AI784" s="3030"/>
      <c r="AJ784" s="3030"/>
      <c r="AK784" s="3030"/>
      <c r="AL784" s="1323"/>
      <c r="AM784" s="1217"/>
      <c r="AO784" s="1320"/>
      <c r="AP784" s="1320"/>
      <c r="AQ784" s="1320"/>
    </row>
    <row r="785" spans="1:81" ht="13.15">
      <c r="A785" s="1324" t="s">
        <v>1842</v>
      </c>
      <c r="B785" s="3024" t="s">
        <v>1595</v>
      </c>
      <c r="C785" s="3024"/>
      <c r="D785" s="3024"/>
      <c r="E785" s="3024"/>
      <c r="F785" s="3024"/>
      <c r="G785" s="3024"/>
      <c r="H785" s="3024"/>
      <c r="I785" s="3024"/>
      <c r="J785" s="3024"/>
      <c r="K785" s="3024"/>
      <c r="L785" s="3024"/>
      <c r="M785" s="3024"/>
      <c r="N785" s="3024"/>
      <c r="O785" s="3024"/>
      <c r="P785" s="3024"/>
      <c r="Q785" s="3024"/>
      <c r="R785" s="3024"/>
      <c r="S785" s="3025"/>
      <c r="T785" s="3056">
        <f>AK72</f>
        <v>10</v>
      </c>
      <c r="U785" s="3028"/>
      <c r="V785" s="3028"/>
      <c r="W785" s="3028"/>
      <c r="X785" s="3028"/>
      <c r="Y785" s="3029"/>
      <c r="Z785" s="3027">
        <v>10</v>
      </c>
      <c r="AA785" s="3028"/>
      <c r="AB785" s="3028"/>
      <c r="AC785" s="3028"/>
      <c r="AD785" s="3028"/>
      <c r="AE785" s="3029"/>
      <c r="AF785" s="3030">
        <f>IF(T785&gt;Z785,Z785,T785)</f>
        <v>10</v>
      </c>
      <c r="AG785" s="3030"/>
      <c r="AH785" s="3030"/>
      <c r="AI785" s="3030"/>
      <c r="AJ785" s="3030"/>
      <c r="AK785" s="3030"/>
      <c r="AL785" s="1323"/>
      <c r="AM785" s="1217"/>
      <c r="AO785" s="1320"/>
      <c r="AP785" s="1320"/>
      <c r="AQ785" s="1320"/>
    </row>
    <row r="786" spans="1:81" ht="13.15">
      <c r="A786" s="1324" t="s">
        <v>1851</v>
      </c>
      <c r="B786" s="3024" t="s">
        <v>1605</v>
      </c>
      <c r="C786" s="3024"/>
      <c r="D786" s="3024"/>
      <c r="E786" s="3024"/>
      <c r="F786" s="3024"/>
      <c r="G786" s="3024"/>
      <c r="H786" s="3024"/>
      <c r="I786" s="3024"/>
      <c r="J786" s="3024"/>
      <c r="K786" s="3024"/>
      <c r="L786" s="3024"/>
      <c r="M786" s="3024"/>
      <c r="N786" s="3024"/>
      <c r="O786" s="3024"/>
      <c r="P786" s="3024"/>
      <c r="Q786" s="3024"/>
      <c r="R786" s="3024"/>
      <c r="S786" s="3025"/>
      <c r="T786" s="3056">
        <f ca="1">AK97</f>
        <v>20</v>
      </c>
      <c r="U786" s="3028"/>
      <c r="V786" s="3028"/>
      <c r="W786" s="3028"/>
      <c r="X786" s="3028"/>
      <c r="Y786" s="3029"/>
      <c r="Z786" s="3027">
        <v>20</v>
      </c>
      <c r="AA786" s="3028"/>
      <c r="AB786" s="3028"/>
      <c r="AC786" s="3028"/>
      <c r="AD786" s="3028"/>
      <c r="AE786" s="3029"/>
      <c r="AF786" s="3030">
        <f ca="1">IF(T786&gt;Z786,Z786,T786)</f>
        <v>20</v>
      </c>
      <c r="AG786" s="3030"/>
      <c r="AH786" s="3030"/>
      <c r="AI786" s="3030"/>
      <c r="AJ786" s="3030"/>
      <c r="AK786" s="3030"/>
      <c r="AL786" s="1323"/>
      <c r="AM786" s="1217"/>
      <c r="AO786" s="1320"/>
      <c r="AP786" s="1320"/>
      <c r="AQ786" s="1320"/>
    </row>
    <row r="787" spans="1:81" ht="13.15">
      <c r="A787" s="1324" t="s">
        <v>1877</v>
      </c>
      <c r="B787" s="3024" t="s">
        <v>1615</v>
      </c>
      <c r="C787" s="3024"/>
      <c r="D787" s="3024"/>
      <c r="E787" s="3024"/>
      <c r="F787" s="3024"/>
      <c r="G787" s="3024"/>
      <c r="H787" s="3024"/>
      <c r="I787" s="3024"/>
      <c r="J787" s="3024"/>
      <c r="K787" s="3024"/>
      <c r="L787" s="3024"/>
      <c r="M787" s="3024"/>
      <c r="N787" s="3024"/>
      <c r="O787" s="3024"/>
      <c r="P787" s="3024"/>
      <c r="Q787" s="3024"/>
      <c r="R787" s="3024"/>
      <c r="S787" s="3025"/>
      <c r="T787" s="3056">
        <f>AK131</f>
        <v>10</v>
      </c>
      <c r="U787" s="3028"/>
      <c r="V787" s="3028"/>
      <c r="W787" s="3028"/>
      <c r="X787" s="3028"/>
      <c r="Y787" s="3029"/>
      <c r="Z787" s="3027">
        <v>10</v>
      </c>
      <c r="AA787" s="3028"/>
      <c r="AB787" s="3028"/>
      <c r="AC787" s="3028"/>
      <c r="AD787" s="3028"/>
      <c r="AE787" s="3029"/>
      <c r="AF787" s="3030">
        <f>IF(T787&gt;Z787,Z787,T787)</f>
        <v>10</v>
      </c>
      <c r="AG787" s="3030"/>
      <c r="AH787" s="3030"/>
      <c r="AI787" s="3030"/>
      <c r="AJ787" s="3030"/>
      <c r="AK787" s="3030"/>
      <c r="AL787" s="1323"/>
      <c r="AM787" s="1217"/>
      <c r="AO787" s="1320"/>
      <c r="AP787" s="1320"/>
      <c r="AQ787" s="1320"/>
    </row>
    <row r="788" spans="1:81" ht="13.15">
      <c r="A788" s="1326" t="s">
        <v>1878</v>
      </c>
      <c r="B788" s="3024" t="s">
        <v>1879</v>
      </c>
      <c r="C788" s="3024"/>
      <c r="D788" s="3024"/>
      <c r="E788" s="3024"/>
      <c r="F788" s="3024"/>
      <c r="G788" s="3024"/>
      <c r="H788" s="3024"/>
      <c r="I788" s="3024"/>
      <c r="J788" s="3024"/>
      <c r="K788" s="3024"/>
      <c r="L788" s="3024"/>
      <c r="M788" s="3024"/>
      <c r="N788" s="3024"/>
      <c r="O788" s="3024"/>
      <c r="P788" s="3024"/>
      <c r="Q788" s="3024"/>
      <c r="R788" s="3024"/>
      <c r="S788" s="3025"/>
      <c r="T788" s="3026">
        <f>SUM(T789:Y790)</f>
        <v>10</v>
      </c>
      <c r="U788" s="3026"/>
      <c r="V788" s="3026"/>
      <c r="W788" s="3026"/>
      <c r="X788" s="3026"/>
      <c r="Y788" s="3026"/>
      <c r="Z788" s="3030">
        <v>10</v>
      </c>
      <c r="AA788" s="3030"/>
      <c r="AB788" s="3030"/>
      <c r="AC788" s="3030"/>
      <c r="AD788" s="3030"/>
      <c r="AE788" s="3030"/>
      <c r="AF788" s="3030">
        <f>IF(T788&gt;Z788,Z788,T788)</f>
        <v>10</v>
      </c>
      <c r="AG788" s="3030"/>
      <c r="AH788" s="3030"/>
      <c r="AI788" s="3030"/>
      <c r="AJ788" s="3030"/>
      <c r="AK788" s="3030"/>
      <c r="AL788" s="1323"/>
      <c r="AM788" s="1217"/>
    </row>
    <row r="789" spans="1:81" ht="13.15">
      <c r="A789" s="927"/>
      <c r="B789" s="1010"/>
      <c r="C789" s="3031" t="s">
        <v>1880</v>
      </c>
      <c r="D789" s="3031"/>
      <c r="E789" s="3031"/>
      <c r="F789" s="3031"/>
      <c r="G789" s="3031"/>
      <c r="H789" s="3031"/>
      <c r="I789" s="3031"/>
      <c r="J789" s="3031"/>
      <c r="K789" s="3031"/>
      <c r="L789" s="3031"/>
      <c r="M789" s="3031"/>
      <c r="N789" s="3031"/>
      <c r="O789" s="3031"/>
      <c r="P789" s="3031"/>
      <c r="Q789" s="3031"/>
      <c r="R789" s="3031"/>
      <c r="S789" s="3032"/>
      <c r="T789" s="3033">
        <f>AJ149</f>
        <v>7</v>
      </c>
      <c r="U789" s="3033"/>
      <c r="V789" s="3033"/>
      <c r="W789" s="3033"/>
      <c r="X789" s="3033"/>
      <c r="Y789" s="3033"/>
      <c r="Z789" s="3034">
        <v>7</v>
      </c>
      <c r="AA789" s="3034"/>
      <c r="AB789" s="3034"/>
      <c r="AC789" s="3034"/>
      <c r="AD789" s="3034"/>
      <c r="AE789" s="3034"/>
      <c r="AF789" s="3035"/>
      <c r="AG789" s="3035"/>
      <c r="AH789" s="3035"/>
      <c r="AI789" s="3035"/>
      <c r="AJ789" s="3035"/>
      <c r="AK789" s="3035"/>
      <c r="AL789" s="1323"/>
      <c r="AM789" s="1217"/>
    </row>
    <row r="790" spans="1:81" ht="13.15">
      <c r="A790" s="1327"/>
      <c r="B790" s="1010"/>
      <c r="C790" s="3031" t="s">
        <v>1881</v>
      </c>
      <c r="D790" s="3031"/>
      <c r="E790" s="3031"/>
      <c r="F790" s="3031"/>
      <c r="G790" s="3031"/>
      <c r="H790" s="3031"/>
      <c r="I790" s="3031"/>
      <c r="J790" s="3031"/>
      <c r="K790" s="3031"/>
      <c r="L790" s="3031"/>
      <c r="M790" s="3031"/>
      <c r="N790" s="3031"/>
      <c r="O790" s="3031"/>
      <c r="P790" s="3031"/>
      <c r="Q790" s="3031"/>
      <c r="R790" s="3031"/>
      <c r="S790" s="3032"/>
      <c r="T790" s="3033">
        <f>AJ163</f>
        <v>3</v>
      </c>
      <c r="U790" s="3033"/>
      <c r="V790" s="3033"/>
      <c r="W790" s="3033"/>
      <c r="X790" s="3033"/>
      <c r="Y790" s="3033"/>
      <c r="Z790" s="3034">
        <v>3</v>
      </c>
      <c r="AA790" s="3034"/>
      <c r="AB790" s="3034"/>
      <c r="AC790" s="3034"/>
      <c r="AD790" s="3034"/>
      <c r="AE790" s="3034"/>
      <c r="AF790" s="3035"/>
      <c r="AG790" s="3035"/>
      <c r="AH790" s="3035"/>
      <c r="AI790" s="3035"/>
      <c r="AJ790" s="3035"/>
      <c r="AK790" s="3035"/>
      <c r="AL790" s="1323"/>
      <c r="AM790" s="1217"/>
      <c r="AO790" s="944"/>
    </row>
    <row r="791" spans="1:81" ht="13.15">
      <c r="A791" s="1326" t="s">
        <v>1643</v>
      </c>
      <c r="B791" s="3024" t="s">
        <v>1882</v>
      </c>
      <c r="C791" s="3024"/>
      <c r="D791" s="3024"/>
      <c r="E791" s="3024"/>
      <c r="F791" s="3024"/>
      <c r="G791" s="3024"/>
      <c r="H791" s="3024"/>
      <c r="I791" s="3024"/>
      <c r="J791" s="3024"/>
      <c r="K791" s="3024"/>
      <c r="L791" s="3024"/>
      <c r="M791" s="3024"/>
      <c r="N791" s="3024"/>
      <c r="O791" s="3024"/>
      <c r="P791" s="3024"/>
      <c r="Q791" s="3024"/>
      <c r="R791" s="3024"/>
      <c r="S791" s="3025"/>
      <c r="T791" s="3026">
        <f>AK174</f>
        <v>10</v>
      </c>
      <c r="U791" s="3026"/>
      <c r="V791" s="3026"/>
      <c r="W791" s="3026"/>
      <c r="X791" s="3026"/>
      <c r="Y791" s="3026"/>
      <c r="Z791" s="3030">
        <v>10</v>
      </c>
      <c r="AA791" s="3030"/>
      <c r="AB791" s="3030"/>
      <c r="AC791" s="3030"/>
      <c r="AD791" s="3030"/>
      <c r="AE791" s="3030"/>
      <c r="AF791" s="3030">
        <f>IF(T791&gt;Z791,Z791,T791)</f>
        <v>10</v>
      </c>
      <c r="AG791" s="3030"/>
      <c r="AH791" s="3030"/>
      <c r="AI791" s="3030"/>
      <c r="AJ791" s="3030"/>
      <c r="AK791" s="3030"/>
      <c r="AL791" s="1323"/>
      <c r="AM791" s="1217"/>
    </row>
    <row r="792" spans="1:81" ht="13.15">
      <c r="A792" s="1324" t="s">
        <v>1652</v>
      </c>
      <c r="B792" s="3024" t="s">
        <v>1653</v>
      </c>
      <c r="C792" s="3024"/>
      <c r="D792" s="3024"/>
      <c r="E792" s="3024"/>
      <c r="F792" s="3024"/>
      <c r="G792" s="3024"/>
      <c r="H792" s="3024"/>
      <c r="I792" s="3024"/>
      <c r="J792" s="3024"/>
      <c r="K792" s="3024"/>
      <c r="L792" s="3024"/>
      <c r="M792" s="3024"/>
      <c r="N792" s="3024"/>
      <c r="O792" s="3024"/>
      <c r="P792" s="3024"/>
      <c r="Q792" s="3024"/>
      <c r="R792" s="3024"/>
      <c r="S792" s="3025"/>
      <c r="T792" s="3026">
        <f>AK256</f>
        <v>8</v>
      </c>
      <c r="U792" s="3026"/>
      <c r="V792" s="3026"/>
      <c r="W792" s="3026"/>
      <c r="X792" s="3026"/>
      <c r="Y792" s="3026"/>
      <c r="Z792" s="3027">
        <v>8</v>
      </c>
      <c r="AA792" s="3028"/>
      <c r="AB792" s="3028"/>
      <c r="AC792" s="3028"/>
      <c r="AD792" s="3028"/>
      <c r="AE792" s="3029"/>
      <c r="AF792" s="3030">
        <f>IF(T792&gt;Z792,Z792,T792)</f>
        <v>8</v>
      </c>
      <c r="AG792" s="3030"/>
      <c r="AH792" s="3030"/>
      <c r="AI792" s="3030"/>
      <c r="AJ792" s="3030"/>
      <c r="AK792" s="3030"/>
      <c r="AL792" s="1323"/>
      <c r="AM792" s="1217"/>
    </row>
    <row r="793" spans="1:81" s="926" customFormat="1" ht="13.15" hidden="1">
      <c r="A793" s="1326" t="s">
        <v>626</v>
      </c>
      <c r="B793" s="3024" t="s">
        <v>1883</v>
      </c>
      <c r="C793" s="3024"/>
      <c r="D793" s="3024"/>
      <c r="E793" s="3024"/>
      <c r="F793" s="3024"/>
      <c r="G793" s="3024"/>
      <c r="H793" s="3024"/>
      <c r="I793" s="3024"/>
      <c r="J793" s="3024"/>
      <c r="K793" s="3024"/>
      <c r="L793" s="3024"/>
      <c r="M793" s="3024"/>
      <c r="N793" s="3024"/>
      <c r="O793" s="3024"/>
      <c r="P793" s="3024"/>
      <c r="Q793" s="3024"/>
      <c r="R793" s="3024"/>
      <c r="S793" s="3025"/>
      <c r="T793" s="3026">
        <f>IF(AK750&gt;5,5,AK750)</f>
        <v>0</v>
      </c>
      <c r="U793" s="3026"/>
      <c r="V793" s="3026"/>
      <c r="W793" s="3026"/>
      <c r="X793" s="3026"/>
      <c r="Y793" s="3026"/>
      <c r="Z793" s="3030">
        <v>5</v>
      </c>
      <c r="AA793" s="3030"/>
      <c r="AB793" s="3030"/>
      <c r="AC793" s="3030"/>
      <c r="AD793" s="3030"/>
      <c r="AE793" s="3030"/>
      <c r="AF793" s="3030">
        <f>IF(T793&gt;Z793,5,T793)</f>
        <v>0</v>
      </c>
      <c r="AG793" s="3030"/>
      <c r="AH793" s="3030"/>
      <c r="AI793" s="3030"/>
      <c r="AJ793" s="3030"/>
      <c r="AK793" s="3030"/>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ht="13.15">
      <c r="A794" s="1324" t="s">
        <v>1658</v>
      </c>
      <c r="B794" s="3024" t="s">
        <v>1884</v>
      </c>
      <c r="C794" s="3024"/>
      <c r="D794" s="3024"/>
      <c r="E794" s="3024"/>
      <c r="F794" s="3024"/>
      <c r="G794" s="3024"/>
      <c r="H794" s="3024"/>
      <c r="I794" s="3024"/>
      <c r="J794" s="3024"/>
      <c r="K794" s="3024"/>
      <c r="L794" s="3024"/>
      <c r="M794" s="3024"/>
      <c r="N794" s="3024"/>
      <c r="O794" s="3024"/>
      <c r="P794" s="3024"/>
      <c r="Q794" s="3024"/>
      <c r="R794" s="3024"/>
      <c r="S794" s="3025"/>
      <c r="T794" s="3026">
        <f>AK267</f>
        <v>10</v>
      </c>
      <c r="U794" s="3026"/>
      <c r="V794" s="3026"/>
      <c r="W794" s="3026"/>
      <c r="X794" s="3026"/>
      <c r="Y794" s="3026"/>
      <c r="Z794" s="3030">
        <v>10</v>
      </c>
      <c r="AA794" s="3030"/>
      <c r="AB794" s="3030"/>
      <c r="AC794" s="3030"/>
      <c r="AD794" s="3030"/>
      <c r="AE794" s="3030"/>
      <c r="AF794" s="3037">
        <f>IF(T794&gt;Z794,Z794,T794)</f>
        <v>10</v>
      </c>
      <c r="AG794" s="3038"/>
      <c r="AH794" s="3038"/>
      <c r="AI794" s="3038"/>
      <c r="AJ794" s="3038"/>
      <c r="AK794" s="3039"/>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ht="13.15">
      <c r="A795" s="1326" t="s">
        <v>1662</v>
      </c>
      <c r="B795" s="3024" t="s">
        <v>1663</v>
      </c>
      <c r="C795" s="3024"/>
      <c r="D795" s="3024"/>
      <c r="E795" s="3024"/>
      <c r="F795" s="3024"/>
      <c r="G795" s="3024"/>
      <c r="H795" s="3024"/>
      <c r="I795" s="3024"/>
      <c r="J795" s="3024"/>
      <c r="K795" s="3024"/>
      <c r="L795" s="3024"/>
      <c r="M795" s="3024"/>
      <c r="N795" s="3024"/>
      <c r="O795" s="3024"/>
      <c r="P795" s="3024"/>
      <c r="Q795" s="3024"/>
      <c r="R795" s="3024"/>
      <c r="S795" s="3025"/>
      <c r="T795" s="3026">
        <f>AK553</f>
        <v>19</v>
      </c>
      <c r="U795" s="3026"/>
      <c r="V795" s="3026"/>
      <c r="W795" s="3026"/>
      <c r="X795" s="3026"/>
      <c r="Y795" s="3026"/>
      <c r="Z795" s="3037">
        <v>20</v>
      </c>
      <c r="AA795" s="3038"/>
      <c r="AB795" s="3038"/>
      <c r="AC795" s="3038"/>
      <c r="AD795" s="3038"/>
      <c r="AE795" s="3039"/>
      <c r="AF795" s="3037">
        <f>IF(T795&gt;Z795,Z795,T795)</f>
        <v>19</v>
      </c>
      <c r="AG795" s="3040"/>
      <c r="AH795" s="3040"/>
      <c r="AI795" s="3040"/>
      <c r="AJ795" s="3040"/>
      <c r="AK795" s="3041"/>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ht="13.15">
      <c r="A796" s="1326"/>
      <c r="B796" s="1329"/>
      <c r="C796" s="1330" t="s">
        <v>1885</v>
      </c>
      <c r="D796" s="1331"/>
      <c r="E796" s="1331"/>
      <c r="F796" s="1331"/>
      <c r="G796" s="1331"/>
      <c r="H796" s="1331"/>
      <c r="I796" s="1331"/>
      <c r="J796" s="1331"/>
      <c r="K796" s="1331"/>
      <c r="L796" s="1331"/>
      <c r="M796" s="1331"/>
      <c r="N796" s="1331"/>
      <c r="O796" s="1331"/>
      <c r="P796" s="1331"/>
      <c r="Q796" s="1331"/>
      <c r="R796" s="1329"/>
      <c r="S796" s="1332"/>
      <c r="T796" s="3033">
        <f>AK320</f>
        <v>9</v>
      </c>
      <c r="U796" s="3033"/>
      <c r="V796" s="3033"/>
      <c r="W796" s="3033"/>
      <c r="X796" s="3033"/>
      <c r="Y796" s="3033"/>
      <c r="Z796" s="3014">
        <v>20</v>
      </c>
      <c r="AA796" s="3036"/>
      <c r="AB796" s="3036"/>
      <c r="AC796" s="3036"/>
      <c r="AD796" s="3036"/>
      <c r="AE796" s="3015"/>
      <c r="AF796" s="3035"/>
      <c r="AG796" s="3035"/>
      <c r="AH796" s="3035"/>
      <c r="AI796" s="3035"/>
      <c r="AJ796" s="3035"/>
      <c r="AK796" s="3035"/>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ht="13.15">
      <c r="A797" s="1326"/>
      <c r="B797" s="1329"/>
      <c r="C797" s="1330" t="s">
        <v>1886</v>
      </c>
      <c r="D797" s="1330"/>
      <c r="E797" s="1330"/>
      <c r="F797" s="1330"/>
      <c r="G797" s="1330"/>
      <c r="H797" s="1330"/>
      <c r="I797" s="1330"/>
      <c r="J797" s="1330"/>
      <c r="K797" s="1330"/>
      <c r="L797" s="1330"/>
      <c r="M797" s="1330"/>
      <c r="N797" s="1330"/>
      <c r="O797" s="1330"/>
      <c r="P797" s="1330"/>
      <c r="Q797" s="1330"/>
      <c r="R797" s="1329"/>
      <c r="S797" s="1332"/>
      <c r="T797" s="3033">
        <f>AK551</f>
        <v>10</v>
      </c>
      <c r="U797" s="3033"/>
      <c r="V797" s="3033"/>
      <c r="W797" s="3033"/>
      <c r="X797" s="3033"/>
      <c r="Y797" s="3033"/>
      <c r="Z797" s="3014">
        <v>10</v>
      </c>
      <c r="AA797" s="3036"/>
      <c r="AB797" s="3036"/>
      <c r="AC797" s="3036"/>
      <c r="AD797" s="3036"/>
      <c r="AE797" s="3015"/>
      <c r="AF797" s="3035"/>
      <c r="AG797" s="3035"/>
      <c r="AH797" s="3035"/>
      <c r="AI797" s="3035"/>
      <c r="AJ797" s="3035"/>
      <c r="AK797" s="3035"/>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ht="13.15">
      <c r="A798" s="1326" t="s">
        <v>1748</v>
      </c>
      <c r="B798" s="3024" t="s">
        <v>911</v>
      </c>
      <c r="C798" s="3024"/>
      <c r="D798" s="3024"/>
      <c r="E798" s="3024"/>
      <c r="F798" s="3024"/>
      <c r="G798" s="3024"/>
      <c r="H798" s="3024"/>
      <c r="I798" s="3024"/>
      <c r="J798" s="3024"/>
      <c r="K798" s="3024"/>
      <c r="L798" s="3024"/>
      <c r="M798" s="3024"/>
      <c r="N798" s="3024"/>
      <c r="O798" s="3024"/>
      <c r="P798" s="3024"/>
      <c r="Q798" s="3024"/>
      <c r="R798" s="3024"/>
      <c r="S798" s="3025"/>
      <c r="T798" s="3026">
        <f>AK684</f>
        <v>12</v>
      </c>
      <c r="U798" s="3026"/>
      <c r="V798" s="3026"/>
      <c r="W798" s="3026"/>
      <c r="X798" s="3026"/>
      <c r="Y798" s="3026"/>
      <c r="Z798" s="3037">
        <v>10</v>
      </c>
      <c r="AA798" s="3038"/>
      <c r="AB798" s="3038"/>
      <c r="AC798" s="3038"/>
      <c r="AD798" s="3038"/>
      <c r="AE798" s="3039"/>
      <c r="AF798" s="3030">
        <f>IF(T798&gt;Z798,Z798,T798)</f>
        <v>10</v>
      </c>
      <c r="AG798" s="3030"/>
      <c r="AH798" s="3030"/>
      <c r="AI798" s="3030"/>
      <c r="AJ798" s="3030"/>
      <c r="AK798" s="3030"/>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ht="13.15">
      <c r="A799" s="1326" t="s">
        <v>1861</v>
      </c>
      <c r="B799" s="3024" t="s">
        <v>1862</v>
      </c>
      <c r="C799" s="3024"/>
      <c r="D799" s="3024"/>
      <c r="E799" s="3024"/>
      <c r="F799" s="3024"/>
      <c r="G799" s="3024"/>
      <c r="H799" s="3024"/>
      <c r="I799" s="3024"/>
      <c r="J799" s="3024"/>
      <c r="K799" s="3024"/>
      <c r="L799" s="3024"/>
      <c r="M799" s="3024"/>
      <c r="N799" s="3024"/>
      <c r="O799" s="3024"/>
      <c r="P799" s="3024"/>
      <c r="Q799" s="3024"/>
      <c r="R799" s="3024"/>
      <c r="S799" s="3025"/>
      <c r="T799" s="3026">
        <f>AK774</f>
        <v>12</v>
      </c>
      <c r="U799" s="3026"/>
      <c r="V799" s="3026"/>
      <c r="W799" s="3026"/>
      <c r="X799" s="3026"/>
      <c r="Y799" s="3026"/>
      <c r="Z799" s="3037">
        <v>12</v>
      </c>
      <c r="AA799" s="3038"/>
      <c r="AB799" s="3038"/>
      <c r="AC799" s="3038"/>
      <c r="AD799" s="3038"/>
      <c r="AE799" s="3039"/>
      <c r="AF799" s="3030">
        <f>IF(T799&gt;Z799,Z799,T799)</f>
        <v>12</v>
      </c>
      <c r="AG799" s="3030"/>
      <c r="AH799" s="3030"/>
      <c r="AI799" s="3030"/>
      <c r="AJ799" s="3030"/>
      <c r="AK799" s="3030"/>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ht="13.15">
      <c r="A800" s="3042" t="s">
        <v>1887</v>
      </c>
      <c r="B800" s="3024"/>
      <c r="C800" s="3024"/>
      <c r="D800" s="3024"/>
      <c r="E800" s="3024"/>
      <c r="F800" s="3024"/>
      <c r="G800" s="3024"/>
      <c r="H800" s="3024"/>
      <c r="I800" s="3024"/>
      <c r="J800" s="3024"/>
      <c r="K800" s="3024"/>
      <c r="L800" s="3024"/>
      <c r="M800" s="3024"/>
      <c r="N800" s="3024"/>
      <c r="O800" s="3024"/>
      <c r="P800" s="3024"/>
      <c r="Q800" s="3024"/>
      <c r="R800" s="3024"/>
      <c r="S800" s="3025"/>
      <c r="T800" s="3043"/>
      <c r="U800" s="3043"/>
      <c r="V800" s="3043"/>
      <c r="W800" s="3043"/>
      <c r="X800" s="3043"/>
      <c r="Y800" s="3043"/>
      <c r="Z800" s="3034" t="s">
        <v>1888</v>
      </c>
      <c r="AA800" s="3034"/>
      <c r="AB800" s="3034"/>
      <c r="AC800" s="3034"/>
      <c r="AD800" s="3034"/>
      <c r="AE800" s="3034"/>
      <c r="AF800" s="3037">
        <f>IF(T800&gt;0,T800,0)</f>
        <v>0</v>
      </c>
      <c r="AG800" s="3038"/>
      <c r="AH800" s="3038"/>
      <c r="AI800" s="3038"/>
      <c r="AJ800" s="3038"/>
      <c r="AK800" s="3039"/>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
      <c r="A801" s="3044" t="s">
        <v>1889</v>
      </c>
      <c r="B801" s="3045"/>
      <c r="C801" s="3045"/>
      <c r="D801" s="3045"/>
      <c r="E801" s="3045"/>
      <c r="F801" s="3045"/>
      <c r="G801" s="3045"/>
      <c r="H801" s="3045"/>
      <c r="I801" s="3045"/>
      <c r="J801" s="3045"/>
      <c r="K801" s="3045"/>
      <c r="L801" s="3045"/>
      <c r="M801" s="3045"/>
      <c r="N801" s="3045"/>
      <c r="O801" s="3045"/>
      <c r="P801" s="3045"/>
      <c r="Q801" s="3045"/>
      <c r="R801" s="3045"/>
      <c r="S801" s="3045"/>
      <c r="T801" s="3045"/>
      <c r="U801" s="3045"/>
      <c r="V801" s="3045"/>
      <c r="W801" s="3045"/>
      <c r="X801" s="3045"/>
      <c r="Y801" s="3045"/>
      <c r="Z801" s="3045"/>
      <c r="AA801" s="3045"/>
      <c r="AB801" s="3045"/>
      <c r="AC801" s="3045"/>
      <c r="AD801" s="3045"/>
      <c r="AE801" s="3046"/>
      <c r="AF801" s="3050">
        <f ca="1">SUM(AF784:AK799)-AF800</f>
        <v>119</v>
      </c>
      <c r="AG801" s="3051"/>
      <c r="AH801" s="3051"/>
      <c r="AI801" s="3051"/>
      <c r="AJ801" s="3051"/>
      <c r="AK801" s="3052"/>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
      <c r="A802" s="3047"/>
      <c r="B802" s="3048"/>
      <c r="C802" s="3048"/>
      <c r="D802" s="3048"/>
      <c r="E802" s="3048"/>
      <c r="F802" s="3048"/>
      <c r="G802" s="3048"/>
      <c r="H802" s="3048"/>
      <c r="I802" s="3048"/>
      <c r="J802" s="3048"/>
      <c r="K802" s="3048"/>
      <c r="L802" s="3048"/>
      <c r="M802" s="3048"/>
      <c r="N802" s="3048"/>
      <c r="O802" s="3048"/>
      <c r="P802" s="3048"/>
      <c r="Q802" s="3048"/>
      <c r="R802" s="3048"/>
      <c r="S802" s="3048"/>
      <c r="T802" s="3048"/>
      <c r="U802" s="3048"/>
      <c r="V802" s="3048"/>
      <c r="W802" s="3048"/>
      <c r="X802" s="3048"/>
      <c r="Y802" s="3048"/>
      <c r="Z802" s="3048"/>
      <c r="AA802" s="3048"/>
      <c r="AB802" s="3048"/>
      <c r="AC802" s="3048"/>
      <c r="AD802" s="3048"/>
      <c r="AE802" s="3049"/>
      <c r="AF802" s="3053"/>
      <c r="AG802" s="3054"/>
      <c r="AH802" s="3054"/>
      <c r="AI802" s="3054"/>
      <c r="AJ802" s="3054"/>
      <c r="AK802" s="3055"/>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G32" sqref="G32"/>
    </sheetView>
  </sheetViews>
  <sheetFormatPr defaultColWidth="9.1328125" defaultRowHeight="13.5"/>
  <cols>
    <col min="1" max="1" width="3.73046875" style="1335" customWidth="1"/>
    <col min="2" max="2" width="1.73046875" style="1335" customWidth="1"/>
    <col min="3" max="3" width="2.73046875" style="1335" customWidth="1"/>
    <col min="4" max="4" width="40.73046875" style="1335" customWidth="1"/>
    <col min="5" max="5" width="13.3984375" style="1335" customWidth="1"/>
    <col min="6" max="6" width="2.73046875" style="1339" customWidth="1"/>
    <col min="7" max="7" width="10.73046875" style="1335" customWidth="1"/>
    <col min="8" max="8" width="2.73046875" style="1339" customWidth="1"/>
    <col min="9" max="9" width="10.73046875" style="1335" customWidth="1"/>
    <col min="10" max="10" width="1.59765625" style="1335" customWidth="1"/>
    <col min="11" max="11" width="47.3984375" style="1336" customWidth="1"/>
    <col min="12" max="16384" width="9.1328125" style="1335"/>
  </cols>
  <sheetData>
    <row r="1" spans="1:11" ht="30" customHeight="1">
      <c r="A1" s="3251" t="s">
        <v>1890</v>
      </c>
      <c r="B1" s="3251"/>
      <c r="C1" s="3251"/>
      <c r="D1" s="3251"/>
      <c r="E1" s="3251"/>
      <c r="F1" s="3251"/>
      <c r="G1" s="3251"/>
      <c r="H1" s="3251"/>
      <c r="I1" s="3251"/>
    </row>
    <row r="2" spans="1:11" ht="13.9">
      <c r="A2" s="1337"/>
      <c r="B2" s="1337"/>
      <c r="E2" s="1338"/>
      <c r="I2" s="1340"/>
      <c r="K2" s="1341"/>
    </row>
    <row r="3" spans="1:11">
      <c r="A3" s="1342" t="s">
        <v>1597</v>
      </c>
      <c r="B3" s="1342"/>
      <c r="C3" s="1335" t="s">
        <v>2195</v>
      </c>
      <c r="E3" s="1843">
        <f>ROUND(Application!AM564+'Basis &amp; Credits'!AB77,0)</f>
        <v>37490652</v>
      </c>
      <c r="F3" s="1343"/>
      <c r="K3" s="1414"/>
    </row>
    <row r="4" spans="1:11" s="1344" customFormat="1" ht="15" customHeight="1">
      <c r="C4" s="1344" t="s">
        <v>1891</v>
      </c>
      <c r="E4" s="1420">
        <f>Application!AD1037</f>
        <v>0.3</v>
      </c>
      <c r="F4" s="1345"/>
      <c r="H4" s="1346"/>
      <c r="K4" s="1633"/>
    </row>
    <row r="5" spans="1:11" s="1347" customFormat="1" ht="15" customHeight="1">
      <c r="A5" s="3252"/>
      <c r="B5" s="3252"/>
      <c r="D5" s="1347" t="s">
        <v>2196</v>
      </c>
      <c r="E5" s="1348">
        <f>IF('CDLAC Points System'!C274="Yes",0.2,0)</f>
        <v>0</v>
      </c>
      <c r="F5" s="1345"/>
      <c r="H5" s="1346"/>
      <c r="K5" s="1634"/>
    </row>
    <row r="6" spans="1:11" s="1347" customFormat="1" ht="15" customHeight="1">
      <c r="A6" s="1497"/>
      <c r="B6" s="1497"/>
      <c r="D6" s="1347" t="s">
        <v>2197</v>
      </c>
      <c r="E6" s="1348" t="str">
        <f>IF(AND((Application!W464&gt;=(0.5*Application!G753)),Application!D210="Special Needs",(OR(Application!M354="Yes",Application!M355="Yes"))),0.2," ")</f>
        <v xml:space="preserve"> </v>
      </c>
      <c r="F6" s="1345"/>
      <c r="H6" s="1346"/>
      <c r="K6" s="1634"/>
    </row>
    <row r="7" spans="1:11" ht="13.9">
      <c r="A7" s="1337"/>
      <c r="B7" s="1337"/>
      <c r="C7" s="1335" t="s">
        <v>2199</v>
      </c>
      <c r="E7" s="1418">
        <f>E3-(E3*(E4+(MAX(E5,E6))))</f>
        <v>26243456.399999999</v>
      </c>
      <c r="F7" s="1343"/>
      <c r="I7" s="1349"/>
      <c r="K7" s="1635"/>
    </row>
    <row r="8" spans="1:11" ht="13.9">
      <c r="A8" s="1337"/>
      <c r="B8" s="1337"/>
      <c r="E8" s="1349"/>
      <c r="F8" s="1350"/>
      <c r="G8" s="1351"/>
      <c r="H8" s="1352"/>
      <c r="I8" s="1349"/>
    </row>
    <row r="9" spans="1:11" s="1355" customFormat="1" ht="15" customHeight="1">
      <c r="A9" s="1353"/>
      <c r="B9" s="1353"/>
      <c r="C9" s="1354"/>
      <c r="E9" s="1356" t="s">
        <v>1892</v>
      </c>
      <c r="F9" s="1357"/>
      <c r="G9" s="1358" t="s">
        <v>1893</v>
      </c>
      <c r="H9" s="1352"/>
      <c r="I9" s="1358" t="s">
        <v>1894</v>
      </c>
      <c r="K9" s="1359"/>
    </row>
    <row r="10" spans="1:11">
      <c r="A10" s="1342" t="s">
        <v>1599</v>
      </c>
      <c r="B10" s="1342"/>
      <c r="C10" s="1335" t="s">
        <v>1895</v>
      </c>
      <c r="E10" s="1360" t="s">
        <v>1896</v>
      </c>
      <c r="F10" s="1352"/>
      <c r="G10" s="1360" t="s">
        <v>1897</v>
      </c>
      <c r="H10" s="1352"/>
      <c r="I10" s="1360" t="s">
        <v>1896</v>
      </c>
    </row>
    <row r="11" spans="1:11" ht="13.9">
      <c r="A11" s="1337"/>
      <c r="B11" s="1337"/>
      <c r="C11" s="1361" t="s">
        <v>1898</v>
      </c>
      <c r="D11" s="1361"/>
      <c r="E11" s="1415">
        <f>Application!BN635+Application!BN644+Application!CS658</f>
        <v>0</v>
      </c>
      <c r="G11" s="1362">
        <v>0.9</v>
      </c>
      <c r="H11" s="1363"/>
      <c r="I11" s="1364">
        <f>E11*G11</f>
        <v>0</v>
      </c>
      <c r="J11" s="1355"/>
      <c r="K11" s="1359"/>
    </row>
    <row r="12" spans="1:11" ht="13.9">
      <c r="A12" s="1337"/>
      <c r="B12" s="1337"/>
      <c r="C12" s="1355" t="s">
        <v>1899</v>
      </c>
      <c r="D12" s="1355"/>
      <c r="E12" s="1415">
        <f>Application!BS635+Application!BS644+Application!CX658</f>
        <v>65</v>
      </c>
      <c r="G12" s="1362">
        <v>1</v>
      </c>
      <c r="H12" s="1363"/>
      <c r="I12" s="1364">
        <f>E12*G12</f>
        <v>65</v>
      </c>
      <c r="J12" s="1355"/>
    </row>
    <row r="13" spans="1:11" ht="13.9">
      <c r="A13" s="1337"/>
      <c r="B13" s="1337"/>
      <c r="C13" s="1355" t="s">
        <v>1900</v>
      </c>
      <c r="D13" s="1355"/>
      <c r="E13" s="1415">
        <f>Application!BX635+Application!BX644+Application!DC658</f>
        <v>11</v>
      </c>
      <c r="G13" s="1362">
        <v>1.25</v>
      </c>
      <c r="H13" s="1363"/>
      <c r="I13" s="1364">
        <f>E13*G13</f>
        <v>13.75</v>
      </c>
      <c r="J13" s="1355"/>
    </row>
    <row r="14" spans="1:11" ht="13.9">
      <c r="A14" s="1337"/>
      <c r="B14" s="1337"/>
      <c r="C14" s="1355" t="s">
        <v>1901</v>
      </c>
      <c r="D14" s="1355"/>
      <c r="E14" s="1415">
        <f>Application!CC635+Application!CC644+Application!DH658</f>
        <v>0</v>
      </c>
      <c r="G14" s="1362">
        <f>1.5+0.25*0</f>
        <v>1.5</v>
      </c>
      <c r="H14" s="1363"/>
      <c r="I14" s="1364">
        <f>IF(E14/E16&lt;=30%,E14*G14,TRUNC(0.3*E16)*G14+(E14-TRUNC(0.3*E16))*G13)</f>
        <v>0</v>
      </c>
      <c r="J14" s="1355"/>
    </row>
    <row r="15" spans="1:11" ht="13.9">
      <c r="A15" s="1337"/>
      <c r="B15" s="1337"/>
      <c r="C15" s="1355" t="s">
        <v>1902</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ht="13.9">
      <c r="A16" s="1337"/>
      <c r="B16" s="1337"/>
      <c r="E16" s="1338">
        <f>SUM(E11:E15)</f>
        <v>76</v>
      </c>
      <c r="G16" s="1338"/>
      <c r="I16" s="1419">
        <f>SUM(I11:I15)</f>
        <v>78.75</v>
      </c>
    </row>
    <row r="17" spans="1:9" ht="13.9">
      <c r="A17" s="1337"/>
      <c r="B17" s="1337"/>
      <c r="E17" s="1338"/>
      <c r="I17" s="1366"/>
    </row>
    <row r="18" spans="1:9" ht="13.9">
      <c r="A18" s="1342" t="s">
        <v>1602</v>
      </c>
      <c r="B18" s="1342"/>
      <c r="C18" s="1367" t="s">
        <v>1903</v>
      </c>
      <c r="D18" s="1339"/>
      <c r="E18" s="1368">
        <f>E7/I16</f>
        <v>333250.24</v>
      </c>
      <c r="F18" s="1369"/>
      <c r="G18" s="1370"/>
      <c r="H18" s="1371"/>
      <c r="I18" s="1366"/>
    </row>
    <row r="21" spans="1:9" ht="14.25" customHeight="1">
      <c r="A21" s="3253" t="s">
        <v>2194</v>
      </c>
      <c r="B21" s="3253"/>
      <c r="C21" s="3253"/>
      <c r="D21" s="3253"/>
      <c r="E21" s="3253"/>
      <c r="F21" s="3253"/>
      <c r="G21" s="3253"/>
      <c r="H21" s="3253"/>
      <c r="I21" s="3253"/>
    </row>
    <row r="22" spans="1:9">
      <c r="A22" s="3253"/>
      <c r="B22" s="3253"/>
      <c r="C22" s="3253"/>
      <c r="D22" s="3253"/>
      <c r="E22" s="3253"/>
      <c r="F22" s="3253"/>
      <c r="G22" s="3253"/>
      <c r="H22" s="3253"/>
      <c r="I22" s="3253"/>
    </row>
    <row r="23" spans="1:9">
      <c r="A23" s="3253"/>
      <c r="B23" s="3253"/>
      <c r="C23" s="3253"/>
      <c r="D23" s="3253"/>
      <c r="E23" s="3253"/>
      <c r="F23" s="3253"/>
      <c r="G23" s="3253"/>
      <c r="H23" s="3253"/>
      <c r="I23" s="3253"/>
    </row>
    <row r="24" spans="1:9">
      <c r="A24" s="3253"/>
      <c r="B24" s="3253"/>
      <c r="C24" s="3253"/>
      <c r="D24" s="3253"/>
      <c r="E24" s="3253"/>
      <c r="F24" s="3253"/>
      <c r="G24" s="3253"/>
      <c r="H24" s="3253"/>
      <c r="I24" s="3253"/>
    </row>
    <row r="26" spans="1:9" ht="20.100000000000001" customHeight="1">
      <c r="A26" s="1335"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8" zoomScaleNormal="100" zoomScaleSheetLayoutView="100" workbookViewId="0">
      <selection activeCell="AB51" sqref="AB51"/>
    </sheetView>
  </sheetViews>
  <sheetFormatPr defaultColWidth="0" defaultRowHeight="0" customHeight="1" zeroHeight="1"/>
  <cols>
    <col min="1" max="1" width="1.59765625" style="790" customWidth="1"/>
    <col min="2" max="2" width="0.86328125" style="790" customWidth="1"/>
    <col min="3" max="18" width="2.59765625" style="790" customWidth="1"/>
    <col min="19" max="19" width="4" style="790" customWidth="1"/>
    <col min="20" max="39" width="2.73046875" style="790" customWidth="1"/>
    <col min="40" max="40" width="1.59765625" style="790" customWidth="1"/>
    <col min="41" max="76" width="2.59765625" style="790" hidden="1"/>
    <col min="77" max="256" width="2.59765625" style="617" hidden="1"/>
    <col min="257" max="257" width="1.59765625" style="617" hidden="1" customWidth="1"/>
    <col min="258" max="258" width="0.86328125" style="617" hidden="1" customWidth="1"/>
    <col min="259" max="274" width="2.59765625" style="617" hidden="1" customWidth="1"/>
    <col min="275" max="275" width="4" style="617" hidden="1" customWidth="1"/>
    <col min="276" max="279" width="2.59765625" style="617" hidden="1" customWidth="1"/>
    <col min="280" max="280" width="2.3984375" style="617" hidden="1" customWidth="1"/>
    <col min="281" max="284" width="2.59765625" style="617" hidden="1" customWidth="1"/>
    <col min="285" max="285" width="2.3984375" style="617" hidden="1" customWidth="1"/>
    <col min="286" max="289" width="2.59765625" style="617" hidden="1" customWidth="1"/>
    <col min="290" max="295" width="2.3984375" style="617" hidden="1" customWidth="1"/>
    <col min="296" max="296" width="1.59765625" style="617" hidden="1" customWidth="1"/>
    <col min="297" max="512" width="2.59765625" style="617" hidden="1"/>
    <col min="513" max="513" width="1.59765625" style="617" hidden="1" customWidth="1"/>
    <col min="514" max="514" width="0.86328125" style="617" hidden="1" customWidth="1"/>
    <col min="515" max="530" width="2.59765625" style="617" hidden="1" customWidth="1"/>
    <col min="531" max="531" width="4" style="617" hidden="1" customWidth="1"/>
    <col min="532" max="535" width="2.59765625" style="617" hidden="1" customWidth="1"/>
    <col min="536" max="536" width="2.3984375" style="617" hidden="1" customWidth="1"/>
    <col min="537" max="540" width="2.59765625" style="617" hidden="1" customWidth="1"/>
    <col min="541" max="541" width="2.3984375" style="617" hidden="1" customWidth="1"/>
    <col min="542" max="545" width="2.59765625" style="617" hidden="1" customWidth="1"/>
    <col min="546" max="551" width="2.3984375" style="617" hidden="1" customWidth="1"/>
    <col min="552" max="552" width="1.59765625" style="617" hidden="1" customWidth="1"/>
    <col min="553" max="768" width="2.59765625" style="617" hidden="1"/>
    <col min="769" max="769" width="1.59765625" style="617" hidden="1" customWidth="1"/>
    <col min="770" max="770" width="0.86328125" style="617" hidden="1" customWidth="1"/>
    <col min="771" max="786" width="2.59765625" style="617" hidden="1" customWidth="1"/>
    <col min="787" max="787" width="4" style="617" hidden="1" customWidth="1"/>
    <col min="788" max="791" width="2.59765625" style="617" hidden="1" customWidth="1"/>
    <col min="792" max="792" width="2.3984375" style="617" hidden="1" customWidth="1"/>
    <col min="793" max="796" width="2.59765625" style="617" hidden="1" customWidth="1"/>
    <col min="797" max="797" width="2.3984375" style="617" hidden="1" customWidth="1"/>
    <col min="798" max="801" width="2.59765625" style="617" hidden="1" customWidth="1"/>
    <col min="802" max="807" width="2.3984375" style="617" hidden="1" customWidth="1"/>
    <col min="808" max="808" width="1.59765625" style="617" hidden="1" customWidth="1"/>
    <col min="809" max="1024" width="2.59765625" style="617" hidden="1"/>
    <col min="1025" max="1025" width="1.59765625" style="617" hidden="1" customWidth="1"/>
    <col min="1026" max="1026" width="0.86328125" style="617" hidden="1" customWidth="1"/>
    <col min="1027" max="1042" width="2.59765625" style="617" hidden="1" customWidth="1"/>
    <col min="1043" max="1043" width="4" style="617" hidden="1" customWidth="1"/>
    <col min="1044" max="1047" width="2.59765625" style="617" hidden="1" customWidth="1"/>
    <col min="1048" max="1048" width="2.3984375" style="617" hidden="1" customWidth="1"/>
    <col min="1049" max="1052" width="2.59765625" style="617" hidden="1" customWidth="1"/>
    <col min="1053" max="1053" width="2.3984375" style="617" hidden="1" customWidth="1"/>
    <col min="1054" max="1057" width="2.59765625" style="617" hidden="1" customWidth="1"/>
    <col min="1058" max="1063" width="2.3984375" style="617" hidden="1" customWidth="1"/>
    <col min="1064" max="1064" width="1.59765625" style="617" hidden="1" customWidth="1"/>
    <col min="1065" max="1280" width="2.59765625" style="617" hidden="1"/>
    <col min="1281" max="1281" width="1.59765625" style="617" hidden="1" customWidth="1"/>
    <col min="1282" max="1282" width="0.86328125" style="617" hidden="1" customWidth="1"/>
    <col min="1283" max="1298" width="2.59765625" style="617" hidden="1" customWidth="1"/>
    <col min="1299" max="1299" width="4" style="617" hidden="1" customWidth="1"/>
    <col min="1300" max="1303" width="2.59765625" style="617" hidden="1" customWidth="1"/>
    <col min="1304" max="1304" width="2.3984375" style="617" hidden="1" customWidth="1"/>
    <col min="1305" max="1308" width="2.59765625" style="617" hidden="1" customWidth="1"/>
    <col min="1309" max="1309" width="2.3984375" style="617" hidden="1" customWidth="1"/>
    <col min="1310" max="1313" width="2.59765625" style="617" hidden="1" customWidth="1"/>
    <col min="1314" max="1319" width="2.3984375" style="617" hidden="1" customWidth="1"/>
    <col min="1320" max="1320" width="1.59765625" style="617" hidden="1" customWidth="1"/>
    <col min="1321" max="1536" width="2.59765625" style="617" hidden="1"/>
    <col min="1537" max="1537" width="1.59765625" style="617" hidden="1" customWidth="1"/>
    <col min="1538" max="1538" width="0.86328125" style="617" hidden="1" customWidth="1"/>
    <col min="1539" max="1554" width="2.59765625" style="617" hidden="1" customWidth="1"/>
    <col min="1555" max="1555" width="4" style="617" hidden="1" customWidth="1"/>
    <col min="1556" max="1559" width="2.59765625" style="617" hidden="1" customWidth="1"/>
    <col min="1560" max="1560" width="2.3984375" style="617" hidden="1" customWidth="1"/>
    <col min="1561" max="1564" width="2.59765625" style="617" hidden="1" customWidth="1"/>
    <col min="1565" max="1565" width="2.3984375" style="617" hidden="1" customWidth="1"/>
    <col min="1566" max="1569" width="2.59765625" style="617" hidden="1" customWidth="1"/>
    <col min="1570" max="1575" width="2.3984375" style="617" hidden="1" customWidth="1"/>
    <col min="1576" max="1576" width="1.59765625" style="617" hidden="1" customWidth="1"/>
    <col min="1577" max="1792" width="2.59765625" style="617" hidden="1"/>
    <col min="1793" max="1793" width="1.59765625" style="617" hidden="1" customWidth="1"/>
    <col min="1794" max="1794" width="0.86328125" style="617" hidden="1" customWidth="1"/>
    <col min="1795" max="1810" width="2.59765625" style="617" hidden="1" customWidth="1"/>
    <col min="1811" max="1811" width="4" style="617" hidden="1" customWidth="1"/>
    <col min="1812" max="1815" width="2.59765625" style="617" hidden="1" customWidth="1"/>
    <col min="1816" max="1816" width="2.3984375" style="617" hidden="1" customWidth="1"/>
    <col min="1817" max="1820" width="2.59765625" style="617" hidden="1" customWidth="1"/>
    <col min="1821" max="1821" width="2.3984375" style="617" hidden="1" customWidth="1"/>
    <col min="1822" max="1825" width="2.59765625" style="617" hidden="1" customWidth="1"/>
    <col min="1826" max="1831" width="2.3984375" style="617" hidden="1" customWidth="1"/>
    <col min="1832" max="1832" width="1.59765625" style="617" hidden="1" customWidth="1"/>
    <col min="1833" max="2048" width="2.59765625" style="617" hidden="1"/>
    <col min="2049" max="2049" width="1.59765625" style="617" hidden="1" customWidth="1"/>
    <col min="2050" max="2050" width="0.86328125" style="617" hidden="1" customWidth="1"/>
    <col min="2051" max="2066" width="2.59765625" style="617" hidden="1" customWidth="1"/>
    <col min="2067" max="2067" width="4" style="617" hidden="1" customWidth="1"/>
    <col min="2068" max="2071" width="2.59765625" style="617" hidden="1" customWidth="1"/>
    <col min="2072" max="2072" width="2.3984375" style="617" hidden="1" customWidth="1"/>
    <col min="2073" max="2076" width="2.59765625" style="617" hidden="1" customWidth="1"/>
    <col min="2077" max="2077" width="2.3984375" style="617" hidden="1" customWidth="1"/>
    <col min="2078" max="2081" width="2.59765625" style="617" hidden="1" customWidth="1"/>
    <col min="2082" max="2087" width="2.3984375" style="617" hidden="1" customWidth="1"/>
    <col min="2088" max="2088" width="1.59765625" style="617" hidden="1" customWidth="1"/>
    <col min="2089" max="2304" width="2.59765625" style="617" hidden="1"/>
    <col min="2305" max="2305" width="1.59765625" style="617" hidden="1" customWidth="1"/>
    <col min="2306" max="2306" width="0.86328125" style="617" hidden="1" customWidth="1"/>
    <col min="2307" max="2322" width="2.59765625" style="617" hidden="1" customWidth="1"/>
    <col min="2323" max="2323" width="4" style="617" hidden="1" customWidth="1"/>
    <col min="2324" max="2327" width="2.59765625" style="617" hidden="1" customWidth="1"/>
    <col min="2328" max="2328" width="2.3984375" style="617" hidden="1" customWidth="1"/>
    <col min="2329" max="2332" width="2.59765625" style="617" hidden="1" customWidth="1"/>
    <col min="2333" max="2333" width="2.3984375" style="617" hidden="1" customWidth="1"/>
    <col min="2334" max="2337" width="2.59765625" style="617" hidden="1" customWidth="1"/>
    <col min="2338" max="2343" width="2.3984375" style="617" hidden="1" customWidth="1"/>
    <col min="2344" max="2344" width="1.59765625" style="617" hidden="1" customWidth="1"/>
    <col min="2345" max="2560" width="2.59765625" style="617" hidden="1"/>
    <col min="2561" max="2561" width="1.59765625" style="617" hidden="1" customWidth="1"/>
    <col min="2562" max="2562" width="0.86328125" style="617" hidden="1" customWidth="1"/>
    <col min="2563" max="2578" width="2.59765625" style="617" hidden="1" customWidth="1"/>
    <col min="2579" max="2579" width="4" style="617" hidden="1" customWidth="1"/>
    <col min="2580" max="2583" width="2.59765625" style="617" hidden="1" customWidth="1"/>
    <col min="2584" max="2584" width="2.3984375" style="617" hidden="1" customWidth="1"/>
    <col min="2585" max="2588" width="2.59765625" style="617" hidden="1" customWidth="1"/>
    <col min="2589" max="2589" width="2.3984375" style="617" hidden="1" customWidth="1"/>
    <col min="2590" max="2593" width="2.59765625" style="617" hidden="1" customWidth="1"/>
    <col min="2594" max="2599" width="2.3984375" style="617" hidden="1" customWidth="1"/>
    <col min="2600" max="2600" width="1.59765625" style="617" hidden="1" customWidth="1"/>
    <col min="2601" max="2816" width="2.59765625" style="617" hidden="1"/>
    <col min="2817" max="2817" width="1.59765625" style="617" hidden="1" customWidth="1"/>
    <col min="2818" max="2818" width="0.86328125" style="617" hidden="1" customWidth="1"/>
    <col min="2819" max="2834" width="2.59765625" style="617" hidden="1" customWidth="1"/>
    <col min="2835" max="2835" width="4" style="617" hidden="1" customWidth="1"/>
    <col min="2836" max="2839" width="2.59765625" style="617" hidden="1" customWidth="1"/>
    <col min="2840" max="2840" width="2.3984375" style="617" hidden="1" customWidth="1"/>
    <col min="2841" max="2844" width="2.59765625" style="617" hidden="1" customWidth="1"/>
    <col min="2845" max="2845" width="2.3984375" style="617" hidden="1" customWidth="1"/>
    <col min="2846" max="2849" width="2.59765625" style="617" hidden="1" customWidth="1"/>
    <col min="2850" max="2855" width="2.3984375" style="617" hidden="1" customWidth="1"/>
    <col min="2856" max="2856" width="1.59765625" style="617" hidden="1" customWidth="1"/>
    <col min="2857" max="3072" width="2.59765625" style="617" hidden="1"/>
    <col min="3073" max="3073" width="1.59765625" style="617" hidden="1" customWidth="1"/>
    <col min="3074" max="3074" width="0.86328125" style="617" hidden="1" customWidth="1"/>
    <col min="3075" max="3090" width="2.59765625" style="617" hidden="1" customWidth="1"/>
    <col min="3091" max="3091" width="4" style="617" hidden="1" customWidth="1"/>
    <col min="3092" max="3095" width="2.59765625" style="617" hidden="1" customWidth="1"/>
    <col min="3096" max="3096" width="2.3984375" style="617" hidden="1" customWidth="1"/>
    <col min="3097" max="3100" width="2.59765625" style="617" hidden="1" customWidth="1"/>
    <col min="3101" max="3101" width="2.3984375" style="617" hidden="1" customWidth="1"/>
    <col min="3102" max="3105" width="2.59765625" style="617" hidden="1" customWidth="1"/>
    <col min="3106" max="3111" width="2.3984375" style="617" hidden="1" customWidth="1"/>
    <col min="3112" max="3112" width="1.59765625" style="617" hidden="1" customWidth="1"/>
    <col min="3113" max="3328" width="2.59765625" style="617" hidden="1"/>
    <col min="3329" max="3329" width="1.59765625" style="617" hidden="1" customWidth="1"/>
    <col min="3330" max="3330" width="0.86328125" style="617" hidden="1" customWidth="1"/>
    <col min="3331" max="3346" width="2.59765625" style="617" hidden="1" customWidth="1"/>
    <col min="3347" max="3347" width="4" style="617" hidden="1" customWidth="1"/>
    <col min="3348" max="3351" width="2.59765625" style="617" hidden="1" customWidth="1"/>
    <col min="3352" max="3352" width="2.3984375" style="617" hidden="1" customWidth="1"/>
    <col min="3353" max="3356" width="2.59765625" style="617" hidden="1" customWidth="1"/>
    <col min="3357" max="3357" width="2.3984375" style="617" hidden="1" customWidth="1"/>
    <col min="3358" max="3361" width="2.59765625" style="617" hidden="1" customWidth="1"/>
    <col min="3362" max="3367" width="2.3984375" style="617" hidden="1" customWidth="1"/>
    <col min="3368" max="3368" width="1.59765625" style="617" hidden="1" customWidth="1"/>
    <col min="3369" max="3584" width="2.59765625" style="617" hidden="1"/>
    <col min="3585" max="3585" width="1.59765625" style="617" hidden="1" customWidth="1"/>
    <col min="3586" max="3586" width="0.86328125" style="617" hidden="1" customWidth="1"/>
    <col min="3587" max="3602" width="2.59765625" style="617" hidden="1" customWidth="1"/>
    <col min="3603" max="3603" width="4" style="617" hidden="1" customWidth="1"/>
    <col min="3604" max="3607" width="2.59765625" style="617" hidden="1" customWidth="1"/>
    <col min="3608" max="3608" width="2.3984375" style="617" hidden="1" customWidth="1"/>
    <col min="3609" max="3612" width="2.59765625" style="617" hidden="1" customWidth="1"/>
    <col min="3613" max="3613" width="2.3984375" style="617" hidden="1" customWidth="1"/>
    <col min="3614" max="3617" width="2.59765625" style="617" hidden="1" customWidth="1"/>
    <col min="3618" max="3623" width="2.3984375" style="617" hidden="1" customWidth="1"/>
    <col min="3624" max="3624" width="1.59765625" style="617" hidden="1" customWidth="1"/>
    <col min="3625" max="3840" width="2.59765625" style="617" hidden="1"/>
    <col min="3841" max="3841" width="1.59765625" style="617" hidden="1" customWidth="1"/>
    <col min="3842" max="3842" width="0.86328125" style="617" hidden="1" customWidth="1"/>
    <col min="3843" max="3858" width="2.59765625" style="617" hidden="1" customWidth="1"/>
    <col min="3859" max="3859" width="4" style="617" hidden="1" customWidth="1"/>
    <col min="3860" max="3863" width="2.59765625" style="617" hidden="1" customWidth="1"/>
    <col min="3864" max="3864" width="2.3984375" style="617" hidden="1" customWidth="1"/>
    <col min="3865" max="3868" width="2.59765625" style="617" hidden="1" customWidth="1"/>
    <col min="3869" max="3869" width="2.3984375" style="617" hidden="1" customWidth="1"/>
    <col min="3870" max="3873" width="2.59765625" style="617" hidden="1" customWidth="1"/>
    <col min="3874" max="3879" width="2.3984375" style="617" hidden="1" customWidth="1"/>
    <col min="3880" max="3880" width="1.59765625" style="617" hidden="1" customWidth="1"/>
    <col min="3881" max="4096" width="2.59765625" style="617" hidden="1"/>
    <col min="4097" max="4097" width="1.59765625" style="617" hidden="1" customWidth="1"/>
    <col min="4098" max="4098" width="0.86328125" style="617" hidden="1" customWidth="1"/>
    <col min="4099" max="4114" width="2.59765625" style="617" hidden="1" customWidth="1"/>
    <col min="4115" max="4115" width="4" style="617" hidden="1" customWidth="1"/>
    <col min="4116" max="4119" width="2.59765625" style="617" hidden="1" customWidth="1"/>
    <col min="4120" max="4120" width="2.3984375" style="617" hidden="1" customWidth="1"/>
    <col min="4121" max="4124" width="2.59765625" style="617" hidden="1" customWidth="1"/>
    <col min="4125" max="4125" width="2.3984375" style="617" hidden="1" customWidth="1"/>
    <col min="4126" max="4129" width="2.59765625" style="617" hidden="1" customWidth="1"/>
    <col min="4130" max="4135" width="2.3984375" style="617" hidden="1" customWidth="1"/>
    <col min="4136" max="4136" width="1.59765625" style="617" hidden="1" customWidth="1"/>
    <col min="4137" max="4352" width="2.59765625" style="617" hidden="1"/>
    <col min="4353" max="4353" width="1.59765625" style="617" hidden="1" customWidth="1"/>
    <col min="4354" max="4354" width="0.86328125" style="617" hidden="1" customWidth="1"/>
    <col min="4355" max="4370" width="2.59765625" style="617" hidden="1" customWidth="1"/>
    <col min="4371" max="4371" width="4" style="617" hidden="1" customWidth="1"/>
    <col min="4372" max="4375" width="2.59765625" style="617" hidden="1" customWidth="1"/>
    <col min="4376" max="4376" width="2.3984375" style="617" hidden="1" customWidth="1"/>
    <col min="4377" max="4380" width="2.59765625" style="617" hidden="1" customWidth="1"/>
    <col min="4381" max="4381" width="2.3984375" style="617" hidden="1" customWidth="1"/>
    <col min="4382" max="4385" width="2.59765625" style="617" hidden="1" customWidth="1"/>
    <col min="4386" max="4391" width="2.3984375" style="617" hidden="1" customWidth="1"/>
    <col min="4392" max="4392" width="1.59765625" style="617" hidden="1" customWidth="1"/>
    <col min="4393" max="4608" width="2.59765625" style="617" hidden="1"/>
    <col min="4609" max="4609" width="1.59765625" style="617" hidden="1" customWidth="1"/>
    <col min="4610" max="4610" width="0.86328125" style="617" hidden="1" customWidth="1"/>
    <col min="4611" max="4626" width="2.59765625" style="617" hidden="1" customWidth="1"/>
    <col min="4627" max="4627" width="4" style="617" hidden="1" customWidth="1"/>
    <col min="4628" max="4631" width="2.59765625" style="617" hidden="1" customWidth="1"/>
    <col min="4632" max="4632" width="2.3984375" style="617" hidden="1" customWidth="1"/>
    <col min="4633" max="4636" width="2.59765625" style="617" hidden="1" customWidth="1"/>
    <col min="4637" max="4637" width="2.3984375" style="617" hidden="1" customWidth="1"/>
    <col min="4638" max="4641" width="2.59765625" style="617" hidden="1" customWidth="1"/>
    <col min="4642" max="4647" width="2.3984375" style="617" hidden="1" customWidth="1"/>
    <col min="4648" max="4648" width="1.59765625" style="617" hidden="1" customWidth="1"/>
    <col min="4649" max="4864" width="2.59765625" style="617" hidden="1"/>
    <col min="4865" max="4865" width="1.59765625" style="617" hidden="1" customWidth="1"/>
    <col min="4866" max="4866" width="0.86328125" style="617" hidden="1" customWidth="1"/>
    <col min="4867" max="4882" width="2.59765625" style="617" hidden="1" customWidth="1"/>
    <col min="4883" max="4883" width="4" style="617" hidden="1" customWidth="1"/>
    <col min="4884" max="4887" width="2.59765625" style="617" hidden="1" customWidth="1"/>
    <col min="4888" max="4888" width="2.3984375" style="617" hidden="1" customWidth="1"/>
    <col min="4889" max="4892" width="2.59765625" style="617" hidden="1" customWidth="1"/>
    <col min="4893" max="4893" width="2.3984375" style="617" hidden="1" customWidth="1"/>
    <col min="4894" max="4897" width="2.59765625" style="617" hidden="1" customWidth="1"/>
    <col min="4898" max="4903" width="2.3984375" style="617" hidden="1" customWidth="1"/>
    <col min="4904" max="4904" width="1.59765625" style="617" hidden="1" customWidth="1"/>
    <col min="4905" max="5120" width="2.59765625" style="617" hidden="1"/>
    <col min="5121" max="5121" width="1.59765625" style="617" hidden="1" customWidth="1"/>
    <col min="5122" max="5122" width="0.86328125" style="617" hidden="1" customWidth="1"/>
    <col min="5123" max="5138" width="2.59765625" style="617" hidden="1" customWidth="1"/>
    <col min="5139" max="5139" width="4" style="617" hidden="1" customWidth="1"/>
    <col min="5140" max="5143" width="2.59765625" style="617" hidden="1" customWidth="1"/>
    <col min="5144" max="5144" width="2.3984375" style="617" hidden="1" customWidth="1"/>
    <col min="5145" max="5148" width="2.59765625" style="617" hidden="1" customWidth="1"/>
    <col min="5149" max="5149" width="2.3984375" style="617" hidden="1" customWidth="1"/>
    <col min="5150" max="5153" width="2.59765625" style="617" hidden="1" customWidth="1"/>
    <col min="5154" max="5159" width="2.3984375" style="617" hidden="1" customWidth="1"/>
    <col min="5160" max="5160" width="1.59765625" style="617" hidden="1" customWidth="1"/>
    <col min="5161" max="5376" width="2.59765625" style="617" hidden="1"/>
    <col min="5377" max="5377" width="1.59765625" style="617" hidden="1" customWidth="1"/>
    <col min="5378" max="5378" width="0.86328125" style="617" hidden="1" customWidth="1"/>
    <col min="5379" max="5394" width="2.59765625" style="617" hidden="1" customWidth="1"/>
    <col min="5395" max="5395" width="4" style="617" hidden="1" customWidth="1"/>
    <col min="5396" max="5399" width="2.59765625" style="617" hidden="1" customWidth="1"/>
    <col min="5400" max="5400" width="2.3984375" style="617" hidden="1" customWidth="1"/>
    <col min="5401" max="5404" width="2.59765625" style="617" hidden="1" customWidth="1"/>
    <col min="5405" max="5405" width="2.3984375" style="617" hidden="1" customWidth="1"/>
    <col min="5406" max="5409" width="2.59765625" style="617" hidden="1" customWidth="1"/>
    <col min="5410" max="5415" width="2.3984375" style="617" hidden="1" customWidth="1"/>
    <col min="5416" max="5416" width="1.59765625" style="617" hidden="1" customWidth="1"/>
    <col min="5417" max="5632" width="2.59765625" style="617" hidden="1"/>
    <col min="5633" max="5633" width="1.59765625" style="617" hidden="1" customWidth="1"/>
    <col min="5634" max="5634" width="0.86328125" style="617" hidden="1" customWidth="1"/>
    <col min="5635" max="5650" width="2.59765625" style="617" hidden="1" customWidth="1"/>
    <col min="5651" max="5651" width="4" style="617" hidden="1" customWidth="1"/>
    <col min="5652" max="5655" width="2.59765625" style="617" hidden="1" customWidth="1"/>
    <col min="5656" max="5656" width="2.3984375" style="617" hidden="1" customWidth="1"/>
    <col min="5657" max="5660" width="2.59765625" style="617" hidden="1" customWidth="1"/>
    <col min="5661" max="5661" width="2.3984375" style="617" hidden="1" customWidth="1"/>
    <col min="5662" max="5665" width="2.59765625" style="617" hidden="1" customWidth="1"/>
    <col min="5666" max="5671" width="2.3984375" style="617" hidden="1" customWidth="1"/>
    <col min="5672" max="5672" width="1.59765625" style="617" hidden="1" customWidth="1"/>
    <col min="5673" max="5888" width="2.59765625" style="617" hidden="1"/>
    <col min="5889" max="5889" width="1.59765625" style="617" hidden="1" customWidth="1"/>
    <col min="5890" max="5890" width="0.86328125" style="617" hidden="1" customWidth="1"/>
    <col min="5891" max="5906" width="2.59765625" style="617" hidden="1" customWidth="1"/>
    <col min="5907" max="5907" width="4" style="617" hidden="1" customWidth="1"/>
    <col min="5908" max="5911" width="2.59765625" style="617" hidden="1" customWidth="1"/>
    <col min="5912" max="5912" width="2.3984375" style="617" hidden="1" customWidth="1"/>
    <col min="5913" max="5916" width="2.59765625" style="617" hidden="1" customWidth="1"/>
    <col min="5917" max="5917" width="2.3984375" style="617" hidden="1" customWidth="1"/>
    <col min="5918" max="5921" width="2.59765625" style="617" hidden="1" customWidth="1"/>
    <col min="5922" max="5927" width="2.3984375" style="617" hidden="1" customWidth="1"/>
    <col min="5928" max="5928" width="1.59765625" style="617" hidden="1" customWidth="1"/>
    <col min="5929" max="6144" width="2.59765625" style="617" hidden="1"/>
    <col min="6145" max="6145" width="1.59765625" style="617" hidden="1" customWidth="1"/>
    <col min="6146" max="6146" width="0.86328125" style="617" hidden="1" customWidth="1"/>
    <col min="6147" max="6162" width="2.59765625" style="617" hidden="1" customWidth="1"/>
    <col min="6163" max="6163" width="4" style="617" hidden="1" customWidth="1"/>
    <col min="6164" max="6167" width="2.59765625" style="617" hidden="1" customWidth="1"/>
    <col min="6168" max="6168" width="2.3984375" style="617" hidden="1" customWidth="1"/>
    <col min="6169" max="6172" width="2.59765625" style="617" hidden="1" customWidth="1"/>
    <col min="6173" max="6173" width="2.3984375" style="617" hidden="1" customWidth="1"/>
    <col min="6174" max="6177" width="2.59765625" style="617" hidden="1" customWidth="1"/>
    <col min="6178" max="6183" width="2.3984375" style="617" hidden="1" customWidth="1"/>
    <col min="6184" max="6184" width="1.59765625" style="617" hidden="1" customWidth="1"/>
    <col min="6185" max="6400" width="2.59765625" style="617" hidden="1"/>
    <col min="6401" max="6401" width="1.59765625" style="617" hidden="1" customWidth="1"/>
    <col min="6402" max="6402" width="0.86328125" style="617" hidden="1" customWidth="1"/>
    <col min="6403" max="6418" width="2.59765625" style="617" hidden="1" customWidth="1"/>
    <col min="6419" max="6419" width="4" style="617" hidden="1" customWidth="1"/>
    <col min="6420" max="6423" width="2.59765625" style="617" hidden="1" customWidth="1"/>
    <col min="6424" max="6424" width="2.3984375" style="617" hidden="1" customWidth="1"/>
    <col min="6425" max="6428" width="2.59765625" style="617" hidden="1" customWidth="1"/>
    <col min="6429" max="6429" width="2.3984375" style="617" hidden="1" customWidth="1"/>
    <col min="6430" max="6433" width="2.59765625" style="617" hidden="1" customWidth="1"/>
    <col min="6434" max="6439" width="2.3984375" style="617" hidden="1" customWidth="1"/>
    <col min="6440" max="6440" width="1.59765625" style="617" hidden="1" customWidth="1"/>
    <col min="6441" max="6656" width="2.59765625" style="617" hidden="1"/>
    <col min="6657" max="6657" width="1.59765625" style="617" hidden="1" customWidth="1"/>
    <col min="6658" max="6658" width="0.86328125" style="617" hidden="1" customWidth="1"/>
    <col min="6659" max="6674" width="2.59765625" style="617" hidden="1" customWidth="1"/>
    <col min="6675" max="6675" width="4" style="617" hidden="1" customWidth="1"/>
    <col min="6676" max="6679" width="2.59765625" style="617" hidden="1" customWidth="1"/>
    <col min="6680" max="6680" width="2.3984375" style="617" hidden="1" customWidth="1"/>
    <col min="6681" max="6684" width="2.59765625" style="617" hidden="1" customWidth="1"/>
    <col min="6685" max="6685" width="2.3984375" style="617" hidden="1" customWidth="1"/>
    <col min="6686" max="6689" width="2.59765625" style="617" hidden="1" customWidth="1"/>
    <col min="6690" max="6695" width="2.3984375" style="617" hidden="1" customWidth="1"/>
    <col min="6696" max="6696" width="1.59765625" style="617" hidden="1" customWidth="1"/>
    <col min="6697" max="6912" width="2.59765625" style="617" hidden="1"/>
    <col min="6913" max="6913" width="1.59765625" style="617" hidden="1" customWidth="1"/>
    <col min="6914" max="6914" width="0.86328125" style="617" hidden="1" customWidth="1"/>
    <col min="6915" max="6930" width="2.59765625" style="617" hidden="1" customWidth="1"/>
    <col min="6931" max="6931" width="4" style="617" hidden="1" customWidth="1"/>
    <col min="6932" max="6935" width="2.59765625" style="617" hidden="1" customWidth="1"/>
    <col min="6936" max="6936" width="2.3984375" style="617" hidden="1" customWidth="1"/>
    <col min="6937" max="6940" width="2.59765625" style="617" hidden="1" customWidth="1"/>
    <col min="6941" max="6941" width="2.3984375" style="617" hidden="1" customWidth="1"/>
    <col min="6942" max="6945" width="2.59765625" style="617" hidden="1" customWidth="1"/>
    <col min="6946" max="6951" width="2.3984375" style="617" hidden="1" customWidth="1"/>
    <col min="6952" max="6952" width="1.59765625" style="617" hidden="1" customWidth="1"/>
    <col min="6953" max="7168" width="2.59765625" style="617" hidden="1"/>
    <col min="7169" max="7169" width="1.59765625" style="617" hidden="1" customWidth="1"/>
    <col min="7170" max="7170" width="0.86328125" style="617" hidden="1" customWidth="1"/>
    <col min="7171" max="7186" width="2.59765625" style="617" hidden="1" customWidth="1"/>
    <col min="7187" max="7187" width="4" style="617" hidden="1" customWidth="1"/>
    <col min="7188" max="7191" width="2.59765625" style="617" hidden="1" customWidth="1"/>
    <col min="7192" max="7192" width="2.3984375" style="617" hidden="1" customWidth="1"/>
    <col min="7193" max="7196" width="2.59765625" style="617" hidden="1" customWidth="1"/>
    <col min="7197" max="7197" width="2.3984375" style="617" hidden="1" customWidth="1"/>
    <col min="7198" max="7201" width="2.59765625" style="617" hidden="1" customWidth="1"/>
    <col min="7202" max="7207" width="2.3984375" style="617" hidden="1" customWidth="1"/>
    <col min="7208" max="7208" width="1.59765625" style="617" hidden="1" customWidth="1"/>
    <col min="7209" max="7424" width="2.59765625" style="617" hidden="1"/>
    <col min="7425" max="7425" width="1.59765625" style="617" hidden="1" customWidth="1"/>
    <col min="7426" max="7426" width="0.86328125" style="617" hidden="1" customWidth="1"/>
    <col min="7427" max="7442" width="2.59765625" style="617" hidden="1" customWidth="1"/>
    <col min="7443" max="7443" width="4" style="617" hidden="1" customWidth="1"/>
    <col min="7444" max="7447" width="2.59765625" style="617" hidden="1" customWidth="1"/>
    <col min="7448" max="7448" width="2.3984375" style="617" hidden="1" customWidth="1"/>
    <col min="7449" max="7452" width="2.59765625" style="617" hidden="1" customWidth="1"/>
    <col min="7453" max="7453" width="2.3984375" style="617" hidden="1" customWidth="1"/>
    <col min="7454" max="7457" width="2.59765625" style="617" hidden="1" customWidth="1"/>
    <col min="7458" max="7463" width="2.3984375" style="617" hidden="1" customWidth="1"/>
    <col min="7464" max="7464" width="1.59765625" style="617" hidden="1" customWidth="1"/>
    <col min="7465" max="7680" width="2.59765625" style="617" hidden="1"/>
    <col min="7681" max="7681" width="1.59765625" style="617" hidden="1" customWidth="1"/>
    <col min="7682" max="7682" width="0.86328125" style="617" hidden="1" customWidth="1"/>
    <col min="7683" max="7698" width="2.59765625" style="617" hidden="1" customWidth="1"/>
    <col min="7699" max="7699" width="4" style="617" hidden="1" customWidth="1"/>
    <col min="7700" max="7703" width="2.59765625" style="617" hidden="1" customWidth="1"/>
    <col min="7704" max="7704" width="2.3984375" style="617" hidden="1" customWidth="1"/>
    <col min="7705" max="7708" width="2.59765625" style="617" hidden="1" customWidth="1"/>
    <col min="7709" max="7709" width="2.3984375" style="617" hidden="1" customWidth="1"/>
    <col min="7710" max="7713" width="2.59765625" style="617" hidden="1" customWidth="1"/>
    <col min="7714" max="7719" width="2.3984375" style="617" hidden="1" customWidth="1"/>
    <col min="7720" max="7720" width="1.59765625" style="617" hidden="1" customWidth="1"/>
    <col min="7721" max="7936" width="2.59765625" style="617" hidden="1"/>
    <col min="7937" max="7937" width="1.59765625" style="617" hidden="1" customWidth="1"/>
    <col min="7938" max="7938" width="0.86328125" style="617" hidden="1" customWidth="1"/>
    <col min="7939" max="7954" width="2.59765625" style="617" hidden="1" customWidth="1"/>
    <col min="7955" max="7955" width="4" style="617" hidden="1" customWidth="1"/>
    <col min="7956" max="7959" width="2.59765625" style="617" hidden="1" customWidth="1"/>
    <col min="7960" max="7960" width="2.3984375" style="617" hidden="1" customWidth="1"/>
    <col min="7961" max="7964" width="2.59765625" style="617" hidden="1" customWidth="1"/>
    <col min="7965" max="7965" width="2.3984375" style="617" hidden="1" customWidth="1"/>
    <col min="7966" max="7969" width="2.59765625" style="617" hidden="1" customWidth="1"/>
    <col min="7970" max="7975" width="2.3984375" style="617" hidden="1" customWidth="1"/>
    <col min="7976" max="7976" width="1.59765625" style="617" hidden="1" customWidth="1"/>
    <col min="7977" max="8192" width="2.59765625" style="617" hidden="1"/>
    <col min="8193" max="8193" width="1.59765625" style="617" hidden="1" customWidth="1"/>
    <col min="8194" max="8194" width="0.86328125" style="617" hidden="1" customWidth="1"/>
    <col min="8195" max="8210" width="2.59765625" style="617" hidden="1" customWidth="1"/>
    <col min="8211" max="8211" width="4" style="617" hidden="1" customWidth="1"/>
    <col min="8212" max="8215" width="2.59765625" style="617" hidden="1" customWidth="1"/>
    <col min="8216" max="8216" width="2.3984375" style="617" hidden="1" customWidth="1"/>
    <col min="8217" max="8220" width="2.59765625" style="617" hidden="1" customWidth="1"/>
    <col min="8221" max="8221" width="2.3984375" style="617" hidden="1" customWidth="1"/>
    <col min="8222" max="8225" width="2.59765625" style="617" hidden="1" customWidth="1"/>
    <col min="8226" max="8231" width="2.3984375" style="617" hidden="1" customWidth="1"/>
    <col min="8232" max="8232" width="1.59765625" style="617" hidden="1" customWidth="1"/>
    <col min="8233" max="8448" width="2.59765625" style="617" hidden="1"/>
    <col min="8449" max="8449" width="1.59765625" style="617" hidden="1" customWidth="1"/>
    <col min="8450" max="8450" width="0.86328125" style="617" hidden="1" customWidth="1"/>
    <col min="8451" max="8466" width="2.59765625" style="617" hidden="1" customWidth="1"/>
    <col min="8467" max="8467" width="4" style="617" hidden="1" customWidth="1"/>
    <col min="8468" max="8471" width="2.59765625" style="617" hidden="1" customWidth="1"/>
    <col min="8472" max="8472" width="2.3984375" style="617" hidden="1" customWidth="1"/>
    <col min="8473" max="8476" width="2.59765625" style="617" hidden="1" customWidth="1"/>
    <col min="8477" max="8477" width="2.3984375" style="617" hidden="1" customWidth="1"/>
    <col min="8478" max="8481" width="2.59765625" style="617" hidden="1" customWidth="1"/>
    <col min="8482" max="8487" width="2.3984375" style="617" hidden="1" customWidth="1"/>
    <col min="8488" max="8488" width="1.59765625" style="617" hidden="1" customWidth="1"/>
    <col min="8489" max="8704" width="2.59765625" style="617" hidden="1"/>
    <col min="8705" max="8705" width="1.59765625" style="617" hidden="1" customWidth="1"/>
    <col min="8706" max="8706" width="0.86328125" style="617" hidden="1" customWidth="1"/>
    <col min="8707" max="8722" width="2.59765625" style="617" hidden="1" customWidth="1"/>
    <col min="8723" max="8723" width="4" style="617" hidden="1" customWidth="1"/>
    <col min="8724" max="8727" width="2.59765625" style="617" hidden="1" customWidth="1"/>
    <col min="8728" max="8728" width="2.3984375" style="617" hidden="1" customWidth="1"/>
    <col min="8729" max="8732" width="2.59765625" style="617" hidden="1" customWidth="1"/>
    <col min="8733" max="8733" width="2.3984375" style="617" hidden="1" customWidth="1"/>
    <col min="8734" max="8737" width="2.59765625" style="617" hidden="1" customWidth="1"/>
    <col min="8738" max="8743" width="2.3984375" style="617" hidden="1" customWidth="1"/>
    <col min="8744" max="8744" width="1.59765625" style="617" hidden="1" customWidth="1"/>
    <col min="8745" max="8960" width="2.59765625" style="617" hidden="1"/>
    <col min="8961" max="8961" width="1.59765625" style="617" hidden="1" customWidth="1"/>
    <col min="8962" max="8962" width="0.86328125" style="617" hidden="1" customWidth="1"/>
    <col min="8963" max="8978" width="2.59765625" style="617" hidden="1" customWidth="1"/>
    <col min="8979" max="8979" width="4" style="617" hidden="1" customWidth="1"/>
    <col min="8980" max="8983" width="2.59765625" style="617" hidden="1" customWidth="1"/>
    <col min="8984" max="8984" width="2.3984375" style="617" hidden="1" customWidth="1"/>
    <col min="8985" max="8988" width="2.59765625" style="617" hidden="1" customWidth="1"/>
    <col min="8989" max="8989" width="2.3984375" style="617" hidden="1" customWidth="1"/>
    <col min="8990" max="8993" width="2.59765625" style="617" hidden="1" customWidth="1"/>
    <col min="8994" max="8999" width="2.3984375" style="617" hidden="1" customWidth="1"/>
    <col min="9000" max="9000" width="1.59765625" style="617" hidden="1" customWidth="1"/>
    <col min="9001" max="9216" width="2.59765625" style="617" hidden="1"/>
    <col min="9217" max="9217" width="1.59765625" style="617" hidden="1" customWidth="1"/>
    <col min="9218" max="9218" width="0.86328125" style="617" hidden="1" customWidth="1"/>
    <col min="9219" max="9234" width="2.59765625" style="617" hidden="1" customWidth="1"/>
    <col min="9235" max="9235" width="4" style="617" hidden="1" customWidth="1"/>
    <col min="9236" max="9239" width="2.59765625" style="617" hidden="1" customWidth="1"/>
    <col min="9240" max="9240" width="2.3984375" style="617" hidden="1" customWidth="1"/>
    <col min="9241" max="9244" width="2.59765625" style="617" hidden="1" customWidth="1"/>
    <col min="9245" max="9245" width="2.3984375" style="617" hidden="1" customWidth="1"/>
    <col min="9246" max="9249" width="2.59765625" style="617" hidden="1" customWidth="1"/>
    <col min="9250" max="9255" width="2.3984375" style="617" hidden="1" customWidth="1"/>
    <col min="9256" max="9256" width="1.59765625" style="617" hidden="1" customWidth="1"/>
    <col min="9257" max="9472" width="2.59765625" style="617" hidden="1"/>
    <col min="9473" max="9473" width="1.59765625" style="617" hidden="1" customWidth="1"/>
    <col min="9474" max="9474" width="0.86328125" style="617" hidden="1" customWidth="1"/>
    <col min="9475" max="9490" width="2.59765625" style="617" hidden="1" customWidth="1"/>
    <col min="9491" max="9491" width="4" style="617" hidden="1" customWidth="1"/>
    <col min="9492" max="9495" width="2.59765625" style="617" hidden="1" customWidth="1"/>
    <col min="9496" max="9496" width="2.3984375" style="617" hidden="1" customWidth="1"/>
    <col min="9497" max="9500" width="2.59765625" style="617" hidden="1" customWidth="1"/>
    <col min="9501" max="9501" width="2.3984375" style="617" hidden="1" customWidth="1"/>
    <col min="9502" max="9505" width="2.59765625" style="617" hidden="1" customWidth="1"/>
    <col min="9506" max="9511" width="2.3984375" style="617" hidden="1" customWidth="1"/>
    <col min="9512" max="9512" width="1.59765625" style="617" hidden="1" customWidth="1"/>
    <col min="9513" max="9728" width="2.59765625" style="617" hidden="1"/>
    <col min="9729" max="9729" width="1.59765625" style="617" hidden="1" customWidth="1"/>
    <col min="9730" max="9730" width="0.86328125" style="617" hidden="1" customWidth="1"/>
    <col min="9731" max="9746" width="2.59765625" style="617" hidden="1" customWidth="1"/>
    <col min="9747" max="9747" width="4" style="617" hidden="1" customWidth="1"/>
    <col min="9748" max="9751" width="2.59765625" style="617" hidden="1" customWidth="1"/>
    <col min="9752" max="9752" width="2.3984375" style="617" hidden="1" customWidth="1"/>
    <col min="9753" max="9756" width="2.59765625" style="617" hidden="1" customWidth="1"/>
    <col min="9757" max="9757" width="2.3984375" style="617" hidden="1" customWidth="1"/>
    <col min="9758" max="9761" width="2.59765625" style="617" hidden="1" customWidth="1"/>
    <col min="9762" max="9767" width="2.3984375" style="617" hidden="1" customWidth="1"/>
    <col min="9768" max="9768" width="1.59765625" style="617" hidden="1" customWidth="1"/>
    <col min="9769" max="9984" width="2.59765625" style="617" hidden="1"/>
    <col min="9985" max="9985" width="1.59765625" style="617" hidden="1" customWidth="1"/>
    <col min="9986" max="9986" width="0.86328125" style="617" hidden="1" customWidth="1"/>
    <col min="9987" max="10002" width="2.59765625" style="617" hidden="1" customWidth="1"/>
    <col min="10003" max="10003" width="4" style="617" hidden="1" customWidth="1"/>
    <col min="10004" max="10007" width="2.59765625" style="617" hidden="1" customWidth="1"/>
    <col min="10008" max="10008" width="2.3984375" style="617" hidden="1" customWidth="1"/>
    <col min="10009" max="10012" width="2.59765625" style="617" hidden="1" customWidth="1"/>
    <col min="10013" max="10013" width="2.3984375" style="617" hidden="1" customWidth="1"/>
    <col min="10014" max="10017" width="2.59765625" style="617" hidden="1" customWidth="1"/>
    <col min="10018" max="10023" width="2.3984375" style="617" hidden="1" customWidth="1"/>
    <col min="10024" max="10024" width="1.59765625" style="617" hidden="1" customWidth="1"/>
    <col min="10025" max="10240" width="2.59765625" style="617" hidden="1"/>
    <col min="10241" max="10241" width="1.59765625" style="617" hidden="1" customWidth="1"/>
    <col min="10242" max="10242" width="0.86328125" style="617" hidden="1" customWidth="1"/>
    <col min="10243" max="10258" width="2.59765625" style="617" hidden="1" customWidth="1"/>
    <col min="10259" max="10259" width="4" style="617" hidden="1" customWidth="1"/>
    <col min="10260" max="10263" width="2.59765625" style="617" hidden="1" customWidth="1"/>
    <col min="10264" max="10264" width="2.3984375" style="617" hidden="1" customWidth="1"/>
    <col min="10265" max="10268" width="2.59765625" style="617" hidden="1" customWidth="1"/>
    <col min="10269" max="10269" width="2.3984375" style="617" hidden="1" customWidth="1"/>
    <col min="10270" max="10273" width="2.59765625" style="617" hidden="1" customWidth="1"/>
    <col min="10274" max="10279" width="2.3984375" style="617" hidden="1" customWidth="1"/>
    <col min="10280" max="10280" width="1.59765625" style="617" hidden="1" customWidth="1"/>
    <col min="10281" max="10496" width="2.59765625" style="617" hidden="1"/>
    <col min="10497" max="10497" width="1.59765625" style="617" hidden="1" customWidth="1"/>
    <col min="10498" max="10498" width="0.86328125" style="617" hidden="1" customWidth="1"/>
    <col min="10499" max="10514" width="2.59765625" style="617" hidden="1" customWidth="1"/>
    <col min="10515" max="10515" width="4" style="617" hidden="1" customWidth="1"/>
    <col min="10516" max="10519" width="2.59765625" style="617" hidden="1" customWidth="1"/>
    <col min="10520" max="10520" width="2.3984375" style="617" hidden="1" customWidth="1"/>
    <col min="10521" max="10524" width="2.59765625" style="617" hidden="1" customWidth="1"/>
    <col min="10525" max="10525" width="2.3984375" style="617" hidden="1" customWidth="1"/>
    <col min="10526" max="10529" width="2.59765625" style="617" hidden="1" customWidth="1"/>
    <col min="10530" max="10535" width="2.3984375" style="617" hidden="1" customWidth="1"/>
    <col min="10536" max="10536" width="1.59765625" style="617" hidden="1" customWidth="1"/>
    <col min="10537" max="10752" width="2.59765625" style="617" hidden="1"/>
    <col min="10753" max="10753" width="1.59765625" style="617" hidden="1" customWidth="1"/>
    <col min="10754" max="10754" width="0.86328125" style="617" hidden="1" customWidth="1"/>
    <col min="10755" max="10770" width="2.59765625" style="617" hidden="1" customWidth="1"/>
    <col min="10771" max="10771" width="4" style="617" hidden="1" customWidth="1"/>
    <col min="10772" max="10775" width="2.59765625" style="617" hidden="1" customWidth="1"/>
    <col min="10776" max="10776" width="2.3984375" style="617" hidden="1" customWidth="1"/>
    <col min="10777" max="10780" width="2.59765625" style="617" hidden="1" customWidth="1"/>
    <col min="10781" max="10781" width="2.3984375" style="617" hidden="1" customWidth="1"/>
    <col min="10782" max="10785" width="2.59765625" style="617" hidden="1" customWidth="1"/>
    <col min="10786" max="10791" width="2.3984375" style="617" hidden="1" customWidth="1"/>
    <col min="10792" max="10792" width="1.59765625" style="617" hidden="1" customWidth="1"/>
    <col min="10793" max="11008" width="2.59765625" style="617" hidden="1"/>
    <col min="11009" max="11009" width="1.59765625" style="617" hidden="1" customWidth="1"/>
    <col min="11010" max="11010" width="0.86328125" style="617" hidden="1" customWidth="1"/>
    <col min="11011" max="11026" width="2.59765625" style="617" hidden="1" customWidth="1"/>
    <col min="11027" max="11027" width="4" style="617" hidden="1" customWidth="1"/>
    <col min="11028" max="11031" width="2.59765625" style="617" hidden="1" customWidth="1"/>
    <col min="11032" max="11032" width="2.3984375" style="617" hidden="1" customWidth="1"/>
    <col min="11033" max="11036" width="2.59765625" style="617" hidden="1" customWidth="1"/>
    <col min="11037" max="11037" width="2.3984375" style="617" hidden="1" customWidth="1"/>
    <col min="11038" max="11041" width="2.59765625" style="617" hidden="1" customWidth="1"/>
    <col min="11042" max="11047" width="2.3984375" style="617" hidden="1" customWidth="1"/>
    <col min="11048" max="11048" width="1.59765625" style="617" hidden="1" customWidth="1"/>
    <col min="11049" max="11264" width="2.59765625" style="617" hidden="1"/>
    <col min="11265" max="11265" width="1.59765625" style="617" hidden="1" customWidth="1"/>
    <col min="11266" max="11266" width="0.86328125" style="617" hidden="1" customWidth="1"/>
    <col min="11267" max="11282" width="2.59765625" style="617" hidden="1" customWidth="1"/>
    <col min="11283" max="11283" width="4" style="617" hidden="1" customWidth="1"/>
    <col min="11284" max="11287" width="2.59765625" style="617" hidden="1" customWidth="1"/>
    <col min="11288" max="11288" width="2.3984375" style="617" hidden="1" customWidth="1"/>
    <col min="11289" max="11292" width="2.59765625" style="617" hidden="1" customWidth="1"/>
    <col min="11293" max="11293" width="2.3984375" style="617" hidden="1" customWidth="1"/>
    <col min="11294" max="11297" width="2.59765625" style="617" hidden="1" customWidth="1"/>
    <col min="11298" max="11303" width="2.3984375" style="617" hidden="1" customWidth="1"/>
    <col min="11304" max="11304" width="1.59765625" style="617" hidden="1" customWidth="1"/>
    <col min="11305" max="11520" width="2.59765625" style="617" hidden="1"/>
    <col min="11521" max="11521" width="1.59765625" style="617" hidden="1" customWidth="1"/>
    <col min="11522" max="11522" width="0.86328125" style="617" hidden="1" customWidth="1"/>
    <col min="11523" max="11538" width="2.59765625" style="617" hidden="1" customWidth="1"/>
    <col min="11539" max="11539" width="4" style="617" hidden="1" customWidth="1"/>
    <col min="11540" max="11543" width="2.59765625" style="617" hidden="1" customWidth="1"/>
    <col min="11544" max="11544" width="2.3984375" style="617" hidden="1" customWidth="1"/>
    <col min="11545" max="11548" width="2.59765625" style="617" hidden="1" customWidth="1"/>
    <col min="11549" max="11549" width="2.3984375" style="617" hidden="1" customWidth="1"/>
    <col min="11550" max="11553" width="2.59765625" style="617" hidden="1" customWidth="1"/>
    <col min="11554" max="11559" width="2.3984375" style="617" hidden="1" customWidth="1"/>
    <col min="11560" max="11560" width="1.59765625" style="617" hidden="1" customWidth="1"/>
    <col min="11561" max="11776" width="2.59765625" style="617" hidden="1"/>
    <col min="11777" max="11777" width="1.59765625" style="617" hidden="1" customWidth="1"/>
    <col min="11778" max="11778" width="0.86328125" style="617" hidden="1" customWidth="1"/>
    <col min="11779" max="11794" width="2.59765625" style="617" hidden="1" customWidth="1"/>
    <col min="11795" max="11795" width="4" style="617" hidden="1" customWidth="1"/>
    <col min="11796" max="11799" width="2.59765625" style="617" hidden="1" customWidth="1"/>
    <col min="11800" max="11800" width="2.3984375" style="617" hidden="1" customWidth="1"/>
    <col min="11801" max="11804" width="2.59765625" style="617" hidden="1" customWidth="1"/>
    <col min="11805" max="11805" width="2.3984375" style="617" hidden="1" customWidth="1"/>
    <col min="11806" max="11809" width="2.59765625" style="617" hidden="1" customWidth="1"/>
    <col min="11810" max="11815" width="2.3984375" style="617" hidden="1" customWidth="1"/>
    <col min="11816" max="11816" width="1.59765625" style="617" hidden="1" customWidth="1"/>
    <col min="11817" max="12032" width="2.59765625" style="617" hidden="1"/>
    <col min="12033" max="12033" width="1.59765625" style="617" hidden="1" customWidth="1"/>
    <col min="12034" max="12034" width="0.86328125" style="617" hidden="1" customWidth="1"/>
    <col min="12035" max="12050" width="2.59765625" style="617" hidden="1" customWidth="1"/>
    <col min="12051" max="12051" width="4" style="617" hidden="1" customWidth="1"/>
    <col min="12052" max="12055" width="2.59765625" style="617" hidden="1" customWidth="1"/>
    <col min="12056" max="12056" width="2.3984375" style="617" hidden="1" customWidth="1"/>
    <col min="12057" max="12060" width="2.59765625" style="617" hidden="1" customWidth="1"/>
    <col min="12061" max="12061" width="2.3984375" style="617" hidden="1" customWidth="1"/>
    <col min="12062" max="12065" width="2.59765625" style="617" hidden="1" customWidth="1"/>
    <col min="12066" max="12071" width="2.3984375" style="617" hidden="1" customWidth="1"/>
    <col min="12072" max="12072" width="1.59765625" style="617" hidden="1" customWidth="1"/>
    <col min="12073" max="12288" width="2.59765625" style="617" hidden="1"/>
    <col min="12289" max="12289" width="1.59765625" style="617" hidden="1" customWidth="1"/>
    <col min="12290" max="12290" width="0.86328125" style="617" hidden="1" customWidth="1"/>
    <col min="12291" max="12306" width="2.59765625" style="617" hidden="1" customWidth="1"/>
    <col min="12307" max="12307" width="4" style="617" hidden="1" customWidth="1"/>
    <col min="12308" max="12311" width="2.59765625" style="617" hidden="1" customWidth="1"/>
    <col min="12312" max="12312" width="2.3984375" style="617" hidden="1" customWidth="1"/>
    <col min="12313" max="12316" width="2.59765625" style="617" hidden="1" customWidth="1"/>
    <col min="12317" max="12317" width="2.3984375" style="617" hidden="1" customWidth="1"/>
    <col min="12318" max="12321" width="2.59765625" style="617" hidden="1" customWidth="1"/>
    <col min="12322" max="12327" width="2.3984375" style="617" hidden="1" customWidth="1"/>
    <col min="12328" max="12328" width="1.59765625" style="617" hidden="1" customWidth="1"/>
    <col min="12329" max="12544" width="2.59765625" style="617" hidden="1"/>
    <col min="12545" max="12545" width="1.59765625" style="617" hidden="1" customWidth="1"/>
    <col min="12546" max="12546" width="0.86328125" style="617" hidden="1" customWidth="1"/>
    <col min="12547" max="12562" width="2.59765625" style="617" hidden="1" customWidth="1"/>
    <col min="12563" max="12563" width="4" style="617" hidden="1" customWidth="1"/>
    <col min="12564" max="12567" width="2.59765625" style="617" hidden="1" customWidth="1"/>
    <col min="12568" max="12568" width="2.3984375" style="617" hidden="1" customWidth="1"/>
    <col min="12569" max="12572" width="2.59765625" style="617" hidden="1" customWidth="1"/>
    <col min="12573" max="12573" width="2.3984375" style="617" hidden="1" customWidth="1"/>
    <col min="12574" max="12577" width="2.59765625" style="617" hidden="1" customWidth="1"/>
    <col min="12578" max="12583" width="2.3984375" style="617" hidden="1" customWidth="1"/>
    <col min="12584" max="12584" width="1.59765625" style="617" hidden="1" customWidth="1"/>
    <col min="12585" max="12800" width="2.59765625" style="617" hidden="1"/>
    <col min="12801" max="12801" width="1.59765625" style="617" hidden="1" customWidth="1"/>
    <col min="12802" max="12802" width="0.86328125" style="617" hidden="1" customWidth="1"/>
    <col min="12803" max="12818" width="2.59765625" style="617" hidden="1" customWidth="1"/>
    <col min="12819" max="12819" width="4" style="617" hidden="1" customWidth="1"/>
    <col min="12820" max="12823" width="2.59765625" style="617" hidden="1" customWidth="1"/>
    <col min="12824" max="12824" width="2.3984375" style="617" hidden="1" customWidth="1"/>
    <col min="12825" max="12828" width="2.59765625" style="617" hidden="1" customWidth="1"/>
    <col min="12829" max="12829" width="2.3984375" style="617" hidden="1" customWidth="1"/>
    <col min="12830" max="12833" width="2.59765625" style="617" hidden="1" customWidth="1"/>
    <col min="12834" max="12839" width="2.3984375" style="617" hidden="1" customWidth="1"/>
    <col min="12840" max="12840" width="1.59765625" style="617" hidden="1" customWidth="1"/>
    <col min="12841" max="13056" width="2.59765625" style="617" hidden="1"/>
    <col min="13057" max="13057" width="1.59765625" style="617" hidden="1" customWidth="1"/>
    <col min="13058" max="13058" width="0.86328125" style="617" hidden="1" customWidth="1"/>
    <col min="13059" max="13074" width="2.59765625" style="617" hidden="1" customWidth="1"/>
    <col min="13075" max="13075" width="4" style="617" hidden="1" customWidth="1"/>
    <col min="13076" max="13079" width="2.59765625" style="617" hidden="1" customWidth="1"/>
    <col min="13080" max="13080" width="2.3984375" style="617" hidden="1" customWidth="1"/>
    <col min="13081" max="13084" width="2.59765625" style="617" hidden="1" customWidth="1"/>
    <col min="13085" max="13085" width="2.3984375" style="617" hidden="1" customWidth="1"/>
    <col min="13086" max="13089" width="2.59765625" style="617" hidden="1" customWidth="1"/>
    <col min="13090" max="13095" width="2.3984375" style="617" hidden="1" customWidth="1"/>
    <col min="13096" max="13096" width="1.59765625" style="617" hidden="1" customWidth="1"/>
    <col min="13097" max="13312" width="2.59765625" style="617" hidden="1"/>
    <col min="13313" max="13313" width="1.59765625" style="617" hidden="1" customWidth="1"/>
    <col min="13314" max="13314" width="0.86328125" style="617" hidden="1" customWidth="1"/>
    <col min="13315" max="13330" width="2.59765625" style="617" hidden="1" customWidth="1"/>
    <col min="13331" max="13331" width="4" style="617" hidden="1" customWidth="1"/>
    <col min="13332" max="13335" width="2.59765625" style="617" hidden="1" customWidth="1"/>
    <col min="13336" max="13336" width="2.3984375" style="617" hidden="1" customWidth="1"/>
    <col min="13337" max="13340" width="2.59765625" style="617" hidden="1" customWidth="1"/>
    <col min="13341" max="13341" width="2.3984375" style="617" hidden="1" customWidth="1"/>
    <col min="13342" max="13345" width="2.59765625" style="617" hidden="1" customWidth="1"/>
    <col min="13346" max="13351" width="2.3984375" style="617" hidden="1" customWidth="1"/>
    <col min="13352" max="13352" width="1.59765625" style="617" hidden="1" customWidth="1"/>
    <col min="13353" max="13568" width="2.59765625" style="617" hidden="1"/>
    <col min="13569" max="13569" width="1.59765625" style="617" hidden="1" customWidth="1"/>
    <col min="13570" max="13570" width="0.86328125" style="617" hidden="1" customWidth="1"/>
    <col min="13571" max="13586" width="2.59765625" style="617" hidden="1" customWidth="1"/>
    <col min="13587" max="13587" width="4" style="617" hidden="1" customWidth="1"/>
    <col min="13588" max="13591" width="2.59765625" style="617" hidden="1" customWidth="1"/>
    <col min="13592" max="13592" width="2.3984375" style="617" hidden="1" customWidth="1"/>
    <col min="13593" max="13596" width="2.59765625" style="617" hidden="1" customWidth="1"/>
    <col min="13597" max="13597" width="2.3984375" style="617" hidden="1" customWidth="1"/>
    <col min="13598" max="13601" width="2.59765625" style="617" hidden="1" customWidth="1"/>
    <col min="13602" max="13607" width="2.3984375" style="617" hidden="1" customWidth="1"/>
    <col min="13608" max="13608" width="1.59765625" style="617" hidden="1" customWidth="1"/>
    <col min="13609" max="13824" width="2.59765625" style="617" hidden="1"/>
    <col min="13825" max="13825" width="1.59765625" style="617" hidden="1" customWidth="1"/>
    <col min="13826" max="13826" width="0.86328125" style="617" hidden="1" customWidth="1"/>
    <col min="13827" max="13842" width="2.59765625" style="617" hidden="1" customWidth="1"/>
    <col min="13843" max="13843" width="4" style="617" hidden="1" customWidth="1"/>
    <col min="13844" max="13847" width="2.59765625" style="617" hidden="1" customWidth="1"/>
    <col min="13848" max="13848" width="2.3984375" style="617" hidden="1" customWidth="1"/>
    <col min="13849" max="13852" width="2.59765625" style="617" hidden="1" customWidth="1"/>
    <col min="13853" max="13853" width="2.3984375" style="617" hidden="1" customWidth="1"/>
    <col min="13854" max="13857" width="2.59765625" style="617" hidden="1" customWidth="1"/>
    <col min="13858" max="13863" width="2.3984375" style="617" hidden="1" customWidth="1"/>
    <col min="13864" max="13864" width="1.59765625" style="617" hidden="1" customWidth="1"/>
    <col min="13865" max="14080" width="2.59765625" style="617" hidden="1"/>
    <col min="14081" max="14081" width="1.59765625" style="617" hidden="1" customWidth="1"/>
    <col min="14082" max="14082" width="0.86328125" style="617" hidden="1" customWidth="1"/>
    <col min="14083" max="14098" width="2.59765625" style="617" hidden="1" customWidth="1"/>
    <col min="14099" max="14099" width="4" style="617" hidden="1" customWidth="1"/>
    <col min="14100" max="14103" width="2.59765625" style="617" hidden="1" customWidth="1"/>
    <col min="14104" max="14104" width="2.3984375" style="617" hidden="1" customWidth="1"/>
    <col min="14105" max="14108" width="2.59765625" style="617" hidden="1" customWidth="1"/>
    <col min="14109" max="14109" width="2.3984375" style="617" hidden="1" customWidth="1"/>
    <col min="14110" max="14113" width="2.59765625" style="617" hidden="1" customWidth="1"/>
    <col min="14114" max="14119" width="2.3984375" style="617" hidden="1" customWidth="1"/>
    <col min="14120" max="14120" width="1.59765625" style="617" hidden="1" customWidth="1"/>
    <col min="14121" max="14336" width="2.59765625" style="617" hidden="1"/>
    <col min="14337" max="14337" width="1.59765625" style="617" hidden="1" customWidth="1"/>
    <col min="14338" max="14338" width="0.86328125" style="617" hidden="1" customWidth="1"/>
    <col min="14339" max="14354" width="2.59765625" style="617" hidden="1" customWidth="1"/>
    <col min="14355" max="14355" width="4" style="617" hidden="1" customWidth="1"/>
    <col min="14356" max="14359" width="2.59765625" style="617" hidden="1" customWidth="1"/>
    <col min="14360" max="14360" width="2.3984375" style="617" hidden="1" customWidth="1"/>
    <col min="14361" max="14364" width="2.59765625" style="617" hidden="1" customWidth="1"/>
    <col min="14365" max="14365" width="2.3984375" style="617" hidden="1" customWidth="1"/>
    <col min="14366" max="14369" width="2.59765625" style="617" hidden="1" customWidth="1"/>
    <col min="14370" max="14375" width="2.3984375" style="617" hidden="1" customWidth="1"/>
    <col min="14376" max="14376" width="1.59765625" style="617" hidden="1" customWidth="1"/>
    <col min="14377" max="14592" width="2.59765625" style="617" hidden="1"/>
    <col min="14593" max="14593" width="1.59765625" style="617" hidden="1" customWidth="1"/>
    <col min="14594" max="14594" width="0.86328125" style="617" hidden="1" customWidth="1"/>
    <col min="14595" max="14610" width="2.59765625" style="617" hidden="1" customWidth="1"/>
    <col min="14611" max="14611" width="4" style="617" hidden="1" customWidth="1"/>
    <col min="14612" max="14615" width="2.59765625" style="617" hidden="1" customWidth="1"/>
    <col min="14616" max="14616" width="2.3984375" style="617" hidden="1" customWidth="1"/>
    <col min="14617" max="14620" width="2.59765625" style="617" hidden="1" customWidth="1"/>
    <col min="14621" max="14621" width="2.3984375" style="617" hidden="1" customWidth="1"/>
    <col min="14622" max="14625" width="2.59765625" style="617" hidden="1" customWidth="1"/>
    <col min="14626" max="14631" width="2.3984375" style="617" hidden="1" customWidth="1"/>
    <col min="14632" max="14632" width="1.59765625" style="617" hidden="1" customWidth="1"/>
    <col min="14633" max="14848" width="2.59765625" style="617" hidden="1"/>
    <col min="14849" max="14849" width="1.59765625" style="617" hidden="1" customWidth="1"/>
    <col min="14850" max="14850" width="0.86328125" style="617" hidden="1" customWidth="1"/>
    <col min="14851" max="14866" width="2.59765625" style="617" hidden="1" customWidth="1"/>
    <col min="14867" max="14867" width="4" style="617" hidden="1" customWidth="1"/>
    <col min="14868" max="14871" width="2.59765625" style="617" hidden="1" customWidth="1"/>
    <col min="14872" max="14872" width="2.3984375" style="617" hidden="1" customWidth="1"/>
    <col min="14873" max="14876" width="2.59765625" style="617" hidden="1" customWidth="1"/>
    <col min="14877" max="14877" width="2.3984375" style="617" hidden="1" customWidth="1"/>
    <col min="14878" max="14881" width="2.59765625" style="617" hidden="1" customWidth="1"/>
    <col min="14882" max="14887" width="2.3984375" style="617" hidden="1" customWidth="1"/>
    <col min="14888" max="14888" width="1.59765625" style="617" hidden="1" customWidth="1"/>
    <col min="14889" max="15104" width="2.59765625" style="617" hidden="1"/>
    <col min="15105" max="15105" width="1.59765625" style="617" hidden="1" customWidth="1"/>
    <col min="15106" max="15106" width="0.86328125" style="617" hidden="1" customWidth="1"/>
    <col min="15107" max="15122" width="2.59765625" style="617" hidden="1" customWidth="1"/>
    <col min="15123" max="15123" width="4" style="617" hidden="1" customWidth="1"/>
    <col min="15124" max="15127" width="2.59765625" style="617" hidden="1" customWidth="1"/>
    <col min="15128" max="15128" width="2.3984375" style="617" hidden="1" customWidth="1"/>
    <col min="15129" max="15132" width="2.59765625" style="617" hidden="1" customWidth="1"/>
    <col min="15133" max="15133" width="2.3984375" style="617" hidden="1" customWidth="1"/>
    <col min="15134" max="15137" width="2.59765625" style="617" hidden="1" customWidth="1"/>
    <col min="15138" max="15143" width="2.3984375" style="617" hidden="1" customWidth="1"/>
    <col min="15144" max="15144" width="1.59765625" style="617" hidden="1" customWidth="1"/>
    <col min="15145" max="15360" width="2.59765625" style="617" hidden="1"/>
    <col min="15361" max="15361" width="1.59765625" style="617" hidden="1" customWidth="1"/>
    <col min="15362" max="15362" width="0.86328125" style="617" hidden="1" customWidth="1"/>
    <col min="15363" max="15378" width="2.59765625" style="617" hidden="1" customWidth="1"/>
    <col min="15379" max="15379" width="4" style="617" hidden="1" customWidth="1"/>
    <col min="15380" max="15383" width="2.59765625" style="617" hidden="1" customWidth="1"/>
    <col min="15384" max="15384" width="2.3984375" style="617" hidden="1" customWidth="1"/>
    <col min="15385" max="15388" width="2.59765625" style="617" hidden="1" customWidth="1"/>
    <col min="15389" max="15389" width="2.3984375" style="617" hidden="1" customWidth="1"/>
    <col min="15390" max="15393" width="2.59765625" style="617" hidden="1" customWidth="1"/>
    <col min="15394" max="15399" width="2.3984375" style="617" hidden="1" customWidth="1"/>
    <col min="15400" max="15400" width="1.59765625" style="617" hidden="1" customWidth="1"/>
    <col min="15401" max="15616" width="2.59765625" style="617" hidden="1"/>
    <col min="15617" max="15617" width="1.59765625" style="617" hidden="1" customWidth="1"/>
    <col min="15618" max="15618" width="0.86328125" style="617" hidden="1" customWidth="1"/>
    <col min="15619" max="15634" width="2.59765625" style="617" hidden="1" customWidth="1"/>
    <col min="15635" max="15635" width="4" style="617" hidden="1" customWidth="1"/>
    <col min="15636" max="15639" width="2.59765625" style="617" hidden="1" customWidth="1"/>
    <col min="15640" max="15640" width="2.3984375" style="617" hidden="1" customWidth="1"/>
    <col min="15641" max="15644" width="2.59765625" style="617" hidden="1" customWidth="1"/>
    <col min="15645" max="15645" width="2.3984375" style="617" hidden="1" customWidth="1"/>
    <col min="15646" max="15649" width="2.59765625" style="617" hidden="1" customWidth="1"/>
    <col min="15650" max="15655" width="2.3984375" style="617" hidden="1" customWidth="1"/>
    <col min="15656" max="15656" width="1.59765625" style="617" hidden="1" customWidth="1"/>
    <col min="15657" max="15872" width="2.59765625" style="617" hidden="1"/>
    <col min="15873" max="15873" width="1.59765625" style="617" hidden="1" customWidth="1"/>
    <col min="15874" max="15874" width="0.86328125" style="617" hidden="1" customWidth="1"/>
    <col min="15875" max="15890" width="2.59765625" style="617" hidden="1" customWidth="1"/>
    <col min="15891" max="15891" width="4" style="617" hidden="1" customWidth="1"/>
    <col min="15892" max="15895" width="2.59765625" style="617" hidden="1" customWidth="1"/>
    <col min="15896" max="15896" width="2.3984375" style="617" hidden="1" customWidth="1"/>
    <col min="15897" max="15900" width="2.59765625" style="617" hidden="1" customWidth="1"/>
    <col min="15901" max="15901" width="2.3984375" style="617" hidden="1" customWidth="1"/>
    <col min="15902" max="15905" width="2.59765625" style="617" hidden="1" customWidth="1"/>
    <col min="15906" max="15911" width="2.3984375" style="617" hidden="1" customWidth="1"/>
    <col min="15912" max="15912" width="1.59765625" style="617" hidden="1" customWidth="1"/>
    <col min="15913" max="16128" width="2.59765625" style="617" hidden="1"/>
    <col min="16129" max="16129" width="1.59765625" style="617" hidden="1" customWidth="1"/>
    <col min="16130" max="16130" width="0.86328125" style="617" hidden="1" customWidth="1"/>
    <col min="16131" max="16146" width="2.59765625" style="617" hidden="1" customWidth="1"/>
    <col min="16147" max="16147" width="4" style="617" hidden="1" customWidth="1"/>
    <col min="16148" max="16151" width="2.59765625" style="617" hidden="1" customWidth="1"/>
    <col min="16152" max="16152" width="2.3984375" style="617" hidden="1" customWidth="1"/>
    <col min="16153" max="16156" width="2.59765625" style="617" hidden="1" customWidth="1"/>
    <col min="16157" max="16157" width="2.3984375" style="617" hidden="1" customWidth="1"/>
    <col min="16158" max="16161" width="2.59765625" style="617" hidden="1" customWidth="1"/>
    <col min="16162" max="16167" width="2.3984375" style="617" hidden="1" customWidth="1"/>
    <col min="16168" max="16168" width="1.59765625" style="617" hidden="1" customWidth="1"/>
    <col min="16169" max="16384" width="2.59765625" style="617" hidden="1"/>
  </cols>
  <sheetData>
    <row r="1" spans="1:98" ht="12.75" customHeight="1">
      <c r="A1" s="3296" t="s">
        <v>1531</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15" thickBot="1">
      <c r="A2" s="3297"/>
      <c r="B2" s="3297"/>
      <c r="C2" s="3297"/>
      <c r="D2" s="3297"/>
      <c r="E2" s="3297"/>
      <c r="F2" s="3297"/>
      <c r="G2" s="3297"/>
      <c r="H2" s="3297"/>
      <c r="I2" s="3297"/>
      <c r="J2" s="3297"/>
      <c r="K2" s="3297"/>
      <c r="L2" s="3297"/>
      <c r="M2" s="3297"/>
      <c r="N2" s="3297"/>
      <c r="O2" s="3297"/>
      <c r="P2" s="3297"/>
      <c r="Q2" s="3297"/>
      <c r="R2" s="3297"/>
      <c r="S2" s="3297"/>
      <c r="T2" s="3297"/>
      <c r="U2" s="3297"/>
      <c r="V2" s="3297"/>
      <c r="W2" s="3297"/>
      <c r="X2" s="3297"/>
      <c r="Y2" s="3297"/>
      <c r="Z2" s="3297"/>
      <c r="AA2" s="3297"/>
      <c r="AB2" s="3297"/>
      <c r="AC2" s="3297"/>
      <c r="AD2" s="3297"/>
      <c r="AE2" s="3297"/>
      <c r="AF2" s="3297"/>
      <c r="AG2" s="3297"/>
      <c r="AH2" s="3297"/>
      <c r="AI2" s="3297"/>
      <c r="AJ2" s="3297"/>
      <c r="AK2" s="3297"/>
      <c r="AL2" s="3297"/>
      <c r="AM2" s="3297"/>
      <c r="AN2" s="329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1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15">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15">
      <c r="A6" s="622"/>
      <c r="B6" s="617"/>
      <c r="C6" s="672" t="s">
        <v>1458</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8" t="str">
        <f xml:space="preserve"> IF(T25=100%,'Sources and Basis Breakdown'!G2,'Sources and Basis Breakdown'!F2)</f>
        <v>30% PVC for New Const/
Rehabilitation
DDA/QCT
Building(s)</v>
      </c>
      <c r="U7" s="3298"/>
      <c r="V7" s="3298"/>
      <c r="W7" s="3298"/>
      <c r="X7" s="3298"/>
      <c r="Y7" s="3298" t="str">
        <f>IF(T25=100%," ",'Sources and Basis Breakdown'!G2)</f>
        <v>30% PVC for New Const/
Rehabilitation
NON-DDA/
NON-QCT Building(s)</v>
      </c>
      <c r="Z7" s="3298"/>
      <c r="AA7" s="3298"/>
      <c r="AB7" s="3298"/>
      <c r="AC7" s="3298"/>
      <c r="AD7" s="3298" t="str">
        <f xml:space="preserve"> IF(T25=100%, 'Sources and Basis Breakdown'!J2,'Sources and Basis Breakdown'!I2)</f>
        <v>30% PVC for Acquisition
DDA/QCT Building(s)</v>
      </c>
      <c r="AE7" s="3298"/>
      <c r="AF7" s="3298"/>
      <c r="AG7" s="3298"/>
      <c r="AH7" s="3298"/>
      <c r="AI7" s="3298" t="str">
        <f>IF(T25=100%," ",'Sources and Basis Breakdown'!J2)</f>
        <v>30% PVC for Acquisition
NON-DDA/
NON-QCT Building(s)</v>
      </c>
      <c r="AJ7" s="3298"/>
      <c r="AK7" s="3298"/>
      <c r="AL7" s="3298"/>
      <c r="AM7" s="329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8"/>
      <c r="U8" s="3298"/>
      <c r="V8" s="3298"/>
      <c r="W8" s="3298"/>
      <c r="X8" s="3298"/>
      <c r="Y8" s="3298"/>
      <c r="Z8" s="3298"/>
      <c r="AA8" s="3298"/>
      <c r="AB8" s="3298"/>
      <c r="AC8" s="3298"/>
      <c r="AD8" s="3298"/>
      <c r="AE8" s="3298"/>
      <c r="AF8" s="3298"/>
      <c r="AG8" s="3298"/>
      <c r="AH8" s="3298"/>
      <c r="AI8" s="3298"/>
      <c r="AJ8" s="3298"/>
      <c r="AK8" s="3298"/>
      <c r="AL8" s="3298"/>
      <c r="AM8" s="329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8"/>
      <c r="U9" s="3298"/>
      <c r="V9" s="3298"/>
      <c r="W9" s="3298"/>
      <c r="X9" s="3298"/>
      <c r="Y9" s="3298"/>
      <c r="Z9" s="3298"/>
      <c r="AA9" s="3298"/>
      <c r="AB9" s="3298"/>
      <c r="AC9" s="3298"/>
      <c r="AD9" s="3298"/>
      <c r="AE9" s="3298"/>
      <c r="AF9" s="3298"/>
      <c r="AG9" s="3298"/>
      <c r="AH9" s="3298"/>
      <c r="AI9" s="3298"/>
      <c r="AJ9" s="3298"/>
      <c r="AK9" s="3298"/>
      <c r="AL9" s="3298"/>
      <c r="AM9" s="329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15">
      <c r="A11" s="617"/>
      <c r="B11" s="3266" t="s">
        <v>395</v>
      </c>
      <c r="C11" s="3267"/>
      <c r="D11" s="3267"/>
      <c r="E11" s="3267"/>
      <c r="F11" s="3267"/>
      <c r="G11" s="3267"/>
      <c r="H11" s="3267"/>
      <c r="I11" s="3267"/>
      <c r="J11" s="3267"/>
      <c r="K11" s="3267"/>
      <c r="L11" s="3267"/>
      <c r="M11" s="3267"/>
      <c r="N11" s="3267"/>
      <c r="O11" s="3267"/>
      <c r="P11" s="3267"/>
      <c r="Q11" s="3267"/>
      <c r="R11" s="3267"/>
      <c r="S11" s="3268"/>
      <c r="T11" s="3299">
        <f>IF('Sources and Basis Breakdown'!F107=0,'Sources and Basis Breakdown'!E107,'Sources and Basis Breakdown'!F107)</f>
        <v>46210510.300796382</v>
      </c>
      <c r="U11" s="3300"/>
      <c r="V11" s="3300"/>
      <c r="W11" s="3300"/>
      <c r="X11" s="3300"/>
      <c r="Y11" s="3299">
        <f>IF(Y7=" ",0,IF('Sources and Basis Breakdown'!G107+'Sources and Basis Breakdown'!F107='Sources and Basis Breakdown'!E107,'Sources and Basis Breakdown'!G107,0))</f>
        <v>0</v>
      </c>
      <c r="Z11" s="3300"/>
      <c r="AA11" s="3300"/>
      <c r="AB11" s="3300"/>
      <c r="AC11" s="3300"/>
      <c r="AD11" s="3300">
        <f>IF('Sources and Basis Breakdown'!I107=0,'Sources and Basis Breakdown'!H107,'Sources and Basis Breakdown'!I107)</f>
        <v>0</v>
      </c>
      <c r="AE11" s="3300"/>
      <c r="AF11" s="3300"/>
      <c r="AG11" s="3300"/>
      <c r="AH11" s="3300"/>
      <c r="AI11" s="3300">
        <f>IF(Y7=" ",0,IF('Sources and Basis Breakdown'!I107+'Sources and Basis Breakdown'!J107='Sources and Basis Breakdown'!H107,'Sources and Basis Breakdown'!J107,0))</f>
        <v>0</v>
      </c>
      <c r="AJ11" s="3300"/>
      <c r="AK11" s="3300"/>
      <c r="AL11" s="3300"/>
      <c r="AM11" s="330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15">
      <c r="A12" s="617"/>
      <c r="B12" s="3291" t="s">
        <v>532</v>
      </c>
      <c r="C12" s="3292"/>
      <c r="D12" s="3292"/>
      <c r="E12" s="3292"/>
      <c r="F12" s="3292"/>
      <c r="G12" s="3292"/>
      <c r="H12" s="3292"/>
      <c r="I12" s="3292"/>
      <c r="J12" s="3292"/>
      <c r="K12" s="3292"/>
      <c r="L12" s="3292"/>
      <c r="M12" s="3292"/>
      <c r="N12" s="3292"/>
      <c r="O12" s="3292"/>
      <c r="P12" s="3292"/>
      <c r="Q12" s="3292"/>
      <c r="R12" s="3292"/>
      <c r="S12" s="3293"/>
      <c r="T12" s="3254"/>
      <c r="U12" s="3255"/>
      <c r="V12" s="3255"/>
      <c r="W12" s="3255"/>
      <c r="X12" s="3256"/>
      <c r="Y12" s="3254"/>
      <c r="Z12" s="3255"/>
      <c r="AA12" s="3255"/>
      <c r="AB12" s="3255"/>
      <c r="AC12" s="3256"/>
      <c r="AD12" s="3254"/>
      <c r="AE12" s="3255"/>
      <c r="AF12" s="3255"/>
      <c r="AG12" s="3255"/>
      <c r="AH12" s="3256"/>
      <c r="AI12" s="3254"/>
      <c r="AJ12" s="3255"/>
      <c r="AK12" s="3255"/>
      <c r="AL12" s="3255"/>
      <c r="AM12" s="325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294" t="s">
        <v>533</v>
      </c>
      <c r="D13" s="3294"/>
      <c r="E13" s="3294"/>
      <c r="F13" s="3294"/>
      <c r="G13" s="3294"/>
      <c r="H13" s="3294"/>
      <c r="I13" s="3294"/>
      <c r="J13" s="3294"/>
      <c r="K13" s="3294"/>
      <c r="L13" s="3294"/>
      <c r="M13" s="3294"/>
      <c r="N13" s="3294"/>
      <c r="O13" s="3294"/>
      <c r="P13" s="3294"/>
      <c r="Q13" s="3294"/>
      <c r="R13" s="3294"/>
      <c r="S13" s="3295"/>
      <c r="T13" s="3301"/>
      <c r="U13" s="3302"/>
      <c r="V13" s="3302"/>
      <c r="W13" s="3302"/>
      <c r="X13" s="3302"/>
      <c r="Y13" s="3301"/>
      <c r="Z13" s="3302"/>
      <c r="AA13" s="3302"/>
      <c r="AB13" s="3302"/>
      <c r="AC13" s="3302"/>
      <c r="AD13" s="3302"/>
      <c r="AE13" s="3302"/>
      <c r="AF13" s="3302"/>
      <c r="AG13" s="3302"/>
      <c r="AH13" s="3302"/>
      <c r="AI13" s="3302"/>
      <c r="AJ13" s="3302"/>
      <c r="AK13" s="3302"/>
      <c r="AL13" s="3302"/>
      <c r="AM13" s="330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294" t="s">
        <v>534</v>
      </c>
      <c r="D14" s="3294"/>
      <c r="E14" s="3294"/>
      <c r="F14" s="3294"/>
      <c r="G14" s="3294"/>
      <c r="H14" s="3294"/>
      <c r="I14" s="3294"/>
      <c r="J14" s="3294"/>
      <c r="K14" s="3294"/>
      <c r="L14" s="3294"/>
      <c r="M14" s="3294"/>
      <c r="N14" s="3294"/>
      <c r="O14" s="3294"/>
      <c r="P14" s="3294"/>
      <c r="Q14" s="3294"/>
      <c r="R14" s="3294"/>
      <c r="S14" s="3295"/>
      <c r="T14" s="3257"/>
      <c r="U14" s="3258"/>
      <c r="V14" s="3258"/>
      <c r="W14" s="3258"/>
      <c r="X14" s="3258"/>
      <c r="Y14" s="3257"/>
      <c r="Z14" s="3258"/>
      <c r="AA14" s="3258"/>
      <c r="AB14" s="3258"/>
      <c r="AC14" s="3258"/>
      <c r="AD14" s="3258"/>
      <c r="AE14" s="3258"/>
      <c r="AF14" s="3258"/>
      <c r="AG14" s="3258"/>
      <c r="AH14" s="3258"/>
      <c r="AI14" s="3258"/>
      <c r="AJ14" s="3258"/>
      <c r="AK14" s="3258"/>
      <c r="AL14" s="3258"/>
      <c r="AM14" s="325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294" t="s">
        <v>535</v>
      </c>
      <c r="D15" s="3294"/>
      <c r="E15" s="3294"/>
      <c r="F15" s="3294"/>
      <c r="G15" s="3294"/>
      <c r="H15" s="3294"/>
      <c r="I15" s="3294"/>
      <c r="J15" s="3294"/>
      <c r="K15" s="3294"/>
      <c r="L15" s="3294"/>
      <c r="M15" s="3294"/>
      <c r="N15" s="3294"/>
      <c r="O15" s="3294"/>
      <c r="P15" s="3294"/>
      <c r="Q15" s="3294"/>
      <c r="R15" s="3294"/>
      <c r="S15" s="3295"/>
      <c r="T15" s="3257"/>
      <c r="U15" s="3258"/>
      <c r="V15" s="3258"/>
      <c r="W15" s="3258"/>
      <c r="X15" s="3258"/>
      <c r="Y15" s="3257"/>
      <c r="Z15" s="3258"/>
      <c r="AA15" s="3258"/>
      <c r="AB15" s="3258"/>
      <c r="AC15" s="3258"/>
      <c r="AD15" s="3258"/>
      <c r="AE15" s="3258"/>
      <c r="AF15" s="3258"/>
      <c r="AG15" s="3258"/>
      <c r="AH15" s="3258"/>
      <c r="AI15" s="3258"/>
      <c r="AJ15" s="3258"/>
      <c r="AK15" s="3258"/>
      <c r="AL15" s="3258"/>
      <c r="AM15" s="325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294" t="s">
        <v>868</v>
      </c>
      <c r="D16" s="3294"/>
      <c r="E16" s="3294"/>
      <c r="F16" s="3294"/>
      <c r="G16" s="3294"/>
      <c r="H16" s="3294"/>
      <c r="I16" s="3294"/>
      <c r="J16" s="3294"/>
      <c r="K16" s="3294"/>
      <c r="L16" s="3294"/>
      <c r="M16" s="3294"/>
      <c r="N16" s="3294"/>
      <c r="O16" s="3294"/>
      <c r="P16" s="3294"/>
      <c r="Q16" s="3294"/>
      <c r="R16" s="3294"/>
      <c r="S16" s="3295"/>
      <c r="T16" s="3257"/>
      <c r="U16" s="3258"/>
      <c r="V16" s="3258"/>
      <c r="W16" s="3258"/>
      <c r="X16" s="3258"/>
      <c r="Y16" s="3257"/>
      <c r="Z16" s="3258"/>
      <c r="AA16" s="3258"/>
      <c r="AB16" s="3258"/>
      <c r="AC16" s="3258"/>
      <c r="AD16" s="3258"/>
      <c r="AE16" s="3258"/>
      <c r="AF16" s="3258"/>
      <c r="AG16" s="3258"/>
      <c r="AH16" s="3258"/>
      <c r="AI16" s="3258"/>
      <c r="AJ16" s="3258"/>
      <c r="AK16" s="3258"/>
      <c r="AL16" s="3258"/>
      <c r="AM16" s="325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294" t="s">
        <v>536</v>
      </c>
      <c r="D17" s="3294"/>
      <c r="E17" s="3294"/>
      <c r="F17" s="3294"/>
      <c r="G17" s="3294"/>
      <c r="H17" s="3294"/>
      <c r="I17" s="3294"/>
      <c r="J17" s="3294"/>
      <c r="K17" s="3294"/>
      <c r="L17" s="3294"/>
      <c r="M17" s="3294"/>
      <c r="N17" s="3294"/>
      <c r="O17" s="3294"/>
      <c r="P17" s="3294"/>
      <c r="Q17" s="3294"/>
      <c r="R17" s="3294"/>
      <c r="S17" s="3295"/>
      <c r="T17" s="3257"/>
      <c r="U17" s="3258"/>
      <c r="V17" s="3258"/>
      <c r="W17" s="3258"/>
      <c r="X17" s="3258"/>
      <c r="Y17" s="3257"/>
      <c r="Z17" s="3258"/>
      <c r="AA17" s="3258"/>
      <c r="AB17" s="3258"/>
      <c r="AC17" s="3258"/>
      <c r="AD17" s="3258"/>
      <c r="AE17" s="3258"/>
      <c r="AF17" s="3258"/>
      <c r="AG17" s="3258"/>
      <c r="AH17" s="3258"/>
      <c r="AI17" s="3258"/>
      <c r="AJ17" s="3258"/>
      <c r="AK17" s="3258"/>
      <c r="AL17" s="3258"/>
      <c r="AM17" s="325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89" t="s">
        <v>1040</v>
      </c>
      <c r="D18" s="3289"/>
      <c r="E18" s="3289"/>
      <c r="F18" s="3289"/>
      <c r="G18" s="3289"/>
      <c r="H18" s="3289"/>
      <c r="I18" s="3289"/>
      <c r="J18" s="3289"/>
      <c r="K18" s="3289"/>
      <c r="L18" s="3289"/>
      <c r="M18" s="3289"/>
      <c r="N18" s="3289"/>
      <c r="O18" s="3289"/>
      <c r="P18" s="3289"/>
      <c r="Q18" s="3289"/>
      <c r="R18" s="3289"/>
      <c r="S18" s="3290"/>
      <c r="T18" s="3257"/>
      <c r="U18" s="3258"/>
      <c r="V18" s="3258"/>
      <c r="W18" s="3258"/>
      <c r="X18" s="3258"/>
      <c r="Y18" s="3257"/>
      <c r="Z18" s="3258"/>
      <c r="AA18" s="3258"/>
      <c r="AB18" s="3258"/>
      <c r="AC18" s="3258"/>
      <c r="AD18" s="3258"/>
      <c r="AE18" s="3258"/>
      <c r="AF18" s="3258"/>
      <c r="AG18" s="3258"/>
      <c r="AH18" s="3258"/>
      <c r="AI18" s="3258"/>
      <c r="AJ18" s="3258"/>
      <c r="AK18" s="3258"/>
      <c r="AL18" s="3258"/>
      <c r="AM18" s="325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89" t="s">
        <v>1040</v>
      </c>
      <c r="D19" s="3289"/>
      <c r="E19" s="3289"/>
      <c r="F19" s="3289"/>
      <c r="G19" s="3289"/>
      <c r="H19" s="3289"/>
      <c r="I19" s="3289"/>
      <c r="J19" s="3289"/>
      <c r="K19" s="3289"/>
      <c r="L19" s="3289"/>
      <c r="M19" s="3289"/>
      <c r="N19" s="3289"/>
      <c r="O19" s="3289"/>
      <c r="P19" s="3289"/>
      <c r="Q19" s="3289"/>
      <c r="R19" s="3289"/>
      <c r="S19" s="3290"/>
      <c r="T19" s="3257"/>
      <c r="U19" s="3258"/>
      <c r="V19" s="3258"/>
      <c r="W19" s="3258"/>
      <c r="X19" s="3258"/>
      <c r="Y19" s="3257"/>
      <c r="Z19" s="3258"/>
      <c r="AA19" s="3258"/>
      <c r="AB19" s="3258"/>
      <c r="AC19" s="3258"/>
      <c r="AD19" s="3258"/>
      <c r="AE19" s="3258"/>
      <c r="AF19" s="3258"/>
      <c r="AG19" s="3258"/>
      <c r="AH19" s="3258"/>
      <c r="AI19" s="3258"/>
      <c r="AJ19" s="3258"/>
      <c r="AK19" s="3258"/>
      <c r="AL19" s="3258"/>
      <c r="AM19" s="325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15">
      <c r="A20" s="617"/>
      <c r="B20" s="3266" t="s">
        <v>537</v>
      </c>
      <c r="C20" s="3267"/>
      <c r="D20" s="3267"/>
      <c r="E20" s="3267"/>
      <c r="F20" s="3267"/>
      <c r="G20" s="3267"/>
      <c r="H20" s="3267"/>
      <c r="I20" s="3267"/>
      <c r="J20" s="3267"/>
      <c r="K20" s="3267"/>
      <c r="L20" s="3267"/>
      <c r="M20" s="3267"/>
      <c r="N20" s="3267"/>
      <c r="O20" s="3267"/>
      <c r="P20" s="3267"/>
      <c r="Q20" s="3267"/>
      <c r="R20" s="3267"/>
      <c r="S20" s="3268"/>
      <c r="T20" s="3259">
        <f>SUM(T13:X19)</f>
        <v>0</v>
      </c>
      <c r="U20" s="3260"/>
      <c r="V20" s="3260"/>
      <c r="W20" s="3260"/>
      <c r="X20" s="3260"/>
      <c r="Y20" s="3259">
        <f>SUM(Y13:AC19)</f>
        <v>0</v>
      </c>
      <c r="Z20" s="3260"/>
      <c r="AA20" s="3260"/>
      <c r="AB20" s="3260"/>
      <c r="AC20" s="3260"/>
      <c r="AD20" s="3261">
        <f>SUM(AD13:AH19)</f>
        <v>0</v>
      </c>
      <c r="AE20" s="3262"/>
      <c r="AF20" s="3262"/>
      <c r="AG20" s="3262"/>
      <c r="AH20" s="3259"/>
      <c r="AI20" s="3261">
        <f>SUM(AI13:AM19)</f>
        <v>0</v>
      </c>
      <c r="AJ20" s="3262"/>
      <c r="AK20" s="3262"/>
      <c r="AL20" s="3262"/>
      <c r="AM20" s="325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15">
      <c r="A21" s="617"/>
      <c r="B21" s="3266" t="s">
        <v>1502</v>
      </c>
      <c r="C21" s="3267"/>
      <c r="D21" s="3267"/>
      <c r="E21" s="3267"/>
      <c r="F21" s="3267"/>
      <c r="G21" s="3267"/>
      <c r="H21" s="3267"/>
      <c r="I21" s="3267"/>
      <c r="J21" s="3267"/>
      <c r="K21" s="3267"/>
      <c r="L21" s="3267"/>
      <c r="M21" s="3267"/>
      <c r="N21" s="3267"/>
      <c r="O21" s="3267"/>
      <c r="P21" s="3267"/>
      <c r="Q21" s="3267"/>
      <c r="R21" s="3267"/>
      <c r="S21" s="3268"/>
      <c r="T21" s="3257"/>
      <c r="U21" s="3258"/>
      <c r="V21" s="3258"/>
      <c r="W21" s="3258"/>
      <c r="X21" s="3258"/>
      <c r="Y21" s="3257"/>
      <c r="Z21" s="3258"/>
      <c r="AA21" s="3258"/>
      <c r="AB21" s="3258"/>
      <c r="AC21" s="3258"/>
      <c r="AD21" s="3254"/>
      <c r="AE21" s="3255"/>
      <c r="AF21" s="3255"/>
      <c r="AG21" s="3255"/>
      <c r="AH21" s="3256"/>
      <c r="AI21" s="3254"/>
      <c r="AJ21" s="3255"/>
      <c r="AK21" s="3255"/>
      <c r="AL21" s="3255"/>
      <c r="AM21" s="325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15">
      <c r="A22" s="617"/>
      <c r="B22" s="3266" t="s">
        <v>538</v>
      </c>
      <c r="C22" s="3267"/>
      <c r="D22" s="3267"/>
      <c r="E22" s="3267"/>
      <c r="F22" s="3267"/>
      <c r="G22" s="3267"/>
      <c r="H22" s="3267"/>
      <c r="I22" s="3267"/>
      <c r="J22" s="3267"/>
      <c r="K22" s="3267"/>
      <c r="L22" s="3267"/>
      <c r="M22" s="3267"/>
      <c r="N22" s="3267"/>
      <c r="O22" s="3267"/>
      <c r="P22" s="3267"/>
      <c r="Q22" s="3267"/>
      <c r="R22" s="3267"/>
      <c r="S22" s="3268"/>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15">
      <c r="A23" s="618"/>
      <c r="B23" s="3269" t="s">
        <v>539</v>
      </c>
      <c r="C23" s="3270"/>
      <c r="D23" s="3270"/>
      <c r="E23" s="3270"/>
      <c r="F23" s="3270"/>
      <c r="G23" s="3270"/>
      <c r="H23" s="3270"/>
      <c r="I23" s="3270"/>
      <c r="J23" s="3270"/>
      <c r="K23" s="3270"/>
      <c r="L23" s="3270"/>
      <c r="M23" s="3270"/>
      <c r="N23" s="3270"/>
      <c r="O23" s="3270"/>
      <c r="P23" s="3270"/>
      <c r="Q23" s="3270"/>
      <c r="R23" s="3270"/>
      <c r="S23" s="3271"/>
      <c r="T23" s="3259">
        <f>T11+T22</f>
        <v>46210510.300796382</v>
      </c>
      <c r="U23" s="3260"/>
      <c r="V23" s="3260"/>
      <c r="W23" s="3260"/>
      <c r="X23" s="3260"/>
      <c r="Y23" s="3259">
        <f>Y11+Y22</f>
        <v>0</v>
      </c>
      <c r="Z23" s="3260"/>
      <c r="AA23" s="3260"/>
      <c r="AB23" s="3260"/>
      <c r="AC23" s="3260"/>
      <c r="AD23" s="3259">
        <f>AD11+AD22</f>
        <v>0</v>
      </c>
      <c r="AE23" s="3260"/>
      <c r="AF23" s="3260"/>
      <c r="AG23" s="3260"/>
      <c r="AH23" s="3260"/>
      <c r="AI23" s="3259">
        <f>AI11+AI22</f>
        <v>0</v>
      </c>
      <c r="AJ23" s="3260"/>
      <c r="AK23" s="3260"/>
      <c r="AL23" s="3260"/>
      <c r="AM23" s="326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15">
      <c r="A24" s="617"/>
      <c r="B24" s="3266" t="s">
        <v>1041</v>
      </c>
      <c r="C24" s="3267"/>
      <c r="D24" s="3267"/>
      <c r="E24" s="3267"/>
      <c r="F24" s="3267"/>
      <c r="G24" s="3267"/>
      <c r="H24" s="3267"/>
      <c r="I24" s="3267"/>
      <c r="J24" s="3267"/>
      <c r="K24" s="3267"/>
      <c r="L24" s="3267"/>
      <c r="M24" s="3267"/>
      <c r="N24" s="3267"/>
      <c r="O24" s="3267"/>
      <c r="P24" s="3267"/>
      <c r="Q24" s="3267"/>
      <c r="R24" s="3267"/>
      <c r="S24" s="3268"/>
      <c r="T24" s="3261">
        <f>Application!AJ1032</f>
        <v>83178181.599999994</v>
      </c>
      <c r="U24" s="3262"/>
      <c r="V24" s="3262"/>
      <c r="W24" s="3262"/>
      <c r="X24" s="3262"/>
      <c r="Y24" s="3262"/>
      <c r="Z24" s="3262"/>
      <c r="AA24" s="3262"/>
      <c r="AB24" s="3262"/>
      <c r="AC24" s="3262"/>
      <c r="AD24" s="3262"/>
      <c r="AE24" s="3262"/>
      <c r="AF24" s="3262"/>
      <c r="AG24" s="3262"/>
      <c r="AH24" s="3262"/>
      <c r="AI24" s="3262"/>
      <c r="AJ24" s="3262"/>
      <c r="AK24" s="3262"/>
      <c r="AL24" s="3262"/>
      <c r="AM24" s="325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73" t="s">
        <v>1503</v>
      </c>
      <c r="C25" s="3274"/>
      <c r="D25" s="3274"/>
      <c r="E25" s="3274"/>
      <c r="F25" s="3274"/>
      <c r="G25" s="3274"/>
      <c r="H25" s="3274"/>
      <c r="I25" s="3274"/>
      <c r="J25" s="3274"/>
      <c r="K25" s="3274"/>
      <c r="L25" s="3274"/>
      <c r="M25" s="3274"/>
      <c r="N25" s="3274"/>
      <c r="O25" s="3274"/>
      <c r="P25" s="3274"/>
      <c r="Q25" s="3274"/>
      <c r="R25" s="3274"/>
      <c r="S25" s="327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15">
      <c r="A26" s="617"/>
      <c r="B26" s="3266" t="s">
        <v>540</v>
      </c>
      <c r="C26" s="3267"/>
      <c r="D26" s="3267"/>
      <c r="E26" s="3267"/>
      <c r="F26" s="3267"/>
      <c r="G26" s="3267"/>
      <c r="H26" s="3267"/>
      <c r="I26" s="3267"/>
      <c r="J26" s="3267"/>
      <c r="K26" s="3267"/>
      <c r="L26" s="3267"/>
      <c r="M26" s="3267"/>
      <c r="N26" s="3267"/>
      <c r="O26" s="3267"/>
      <c r="P26" s="3267"/>
      <c r="Q26" s="3267"/>
      <c r="R26" s="3267"/>
      <c r="S26" s="3268"/>
      <c r="T26" s="3310">
        <f>T23*T25</f>
        <v>60073663.391035296</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76" t="s">
        <v>449</v>
      </c>
      <c r="C27" s="3277"/>
      <c r="D27" s="3277"/>
      <c r="E27" s="3277"/>
      <c r="F27" s="3277"/>
      <c r="G27" s="3277"/>
      <c r="H27" s="3277"/>
      <c r="I27" s="3277"/>
      <c r="J27" s="3277"/>
      <c r="K27" s="3277"/>
      <c r="L27" s="3277"/>
      <c r="M27" s="3277"/>
      <c r="N27" s="3277"/>
      <c r="O27" s="3277"/>
      <c r="P27" s="3277"/>
      <c r="Q27" s="3277"/>
      <c r="R27" s="3277"/>
      <c r="S27" s="3278"/>
      <c r="T27" s="3287">
        <f>Application!$AG$444</f>
        <v>1</v>
      </c>
      <c r="U27" s="3288"/>
      <c r="V27" s="3288"/>
      <c r="W27" s="3288"/>
      <c r="X27" s="3288"/>
      <c r="Y27" s="3287">
        <f>Application!$AG$444</f>
        <v>1</v>
      </c>
      <c r="Z27" s="3288"/>
      <c r="AA27" s="3288"/>
      <c r="AB27" s="3288"/>
      <c r="AC27" s="3288"/>
      <c r="AD27" s="3287">
        <f>Application!$AG$444</f>
        <v>1</v>
      </c>
      <c r="AE27" s="3288"/>
      <c r="AF27" s="3288"/>
      <c r="AG27" s="3288"/>
      <c r="AH27" s="3288"/>
      <c r="AI27" s="3287">
        <f>Application!$AG$444</f>
        <v>1</v>
      </c>
      <c r="AJ27" s="3288"/>
      <c r="AK27" s="3288"/>
      <c r="AL27" s="3288"/>
      <c r="AM27" s="328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66" t="s">
        <v>541</v>
      </c>
      <c r="C28" s="3267"/>
      <c r="D28" s="3267"/>
      <c r="E28" s="3267"/>
      <c r="F28" s="3267"/>
      <c r="G28" s="3267"/>
      <c r="H28" s="3267"/>
      <c r="I28" s="3267"/>
      <c r="J28" s="3267"/>
      <c r="K28" s="3267"/>
      <c r="L28" s="3267"/>
      <c r="M28" s="3267"/>
      <c r="N28" s="3267"/>
      <c r="O28" s="3267"/>
      <c r="P28" s="3267"/>
      <c r="Q28" s="3267"/>
      <c r="R28" s="3267"/>
      <c r="S28" s="3268"/>
      <c r="T28" s="3279">
        <f>IF(ISERROR((T26*T27)),0,(T26*T27))</f>
        <v>60073663.391035296</v>
      </c>
      <c r="U28" s="3280"/>
      <c r="V28" s="3280"/>
      <c r="W28" s="3280"/>
      <c r="X28" s="3280"/>
      <c r="Y28" s="3279">
        <f>IF(ISERROR((Y26*Y27)),0,(Y26*Y27))</f>
        <v>0</v>
      </c>
      <c r="Z28" s="3280"/>
      <c r="AA28" s="3280"/>
      <c r="AB28" s="3280"/>
      <c r="AC28" s="3280"/>
      <c r="AD28" s="3279">
        <f>IF(ISERROR((AD26*AD27)),0,(AD26*AD27))</f>
        <v>0</v>
      </c>
      <c r="AE28" s="3280"/>
      <c r="AF28" s="3280"/>
      <c r="AG28" s="3280"/>
      <c r="AH28" s="3280"/>
      <c r="AI28" s="3279">
        <f>IF(ISERROR((AI26*AI27)),0,(AI26*AI27))</f>
        <v>0</v>
      </c>
      <c r="AJ28" s="3280"/>
      <c r="AK28" s="3280"/>
      <c r="AL28" s="3280"/>
      <c r="AM28" s="328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15">
      <c r="A29" s="617"/>
      <c r="B29" s="3266" t="s">
        <v>558</v>
      </c>
      <c r="C29" s="3267"/>
      <c r="D29" s="3267"/>
      <c r="E29" s="3267"/>
      <c r="F29" s="3267"/>
      <c r="G29" s="3267"/>
      <c r="H29" s="3267"/>
      <c r="I29" s="3267"/>
      <c r="J29" s="3267"/>
      <c r="K29" s="3267"/>
      <c r="L29" s="3267"/>
      <c r="M29" s="3267"/>
      <c r="N29" s="3267"/>
      <c r="O29" s="3267"/>
      <c r="P29" s="3267"/>
      <c r="Q29" s="3267"/>
      <c r="R29" s="3267"/>
      <c r="S29" s="3268"/>
      <c r="T29" s="3261">
        <f>T28+Y28+AD28+AI28</f>
        <v>60073663.391035296</v>
      </c>
      <c r="U29" s="3262"/>
      <c r="V29" s="3262"/>
      <c r="W29" s="3262"/>
      <c r="X29" s="3262"/>
      <c r="Y29" s="3262"/>
      <c r="Z29" s="3262"/>
      <c r="AA29" s="3262"/>
      <c r="AB29" s="3262"/>
      <c r="AC29" s="3262"/>
      <c r="AD29" s="3262"/>
      <c r="AE29" s="3262"/>
      <c r="AF29" s="3262"/>
      <c r="AG29" s="3262"/>
      <c r="AH29" s="3262"/>
      <c r="AI29" s="3262"/>
      <c r="AJ29" s="3262"/>
      <c r="AK29" s="3262"/>
      <c r="AL29" s="3262"/>
      <c r="AM29" s="325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2" t="s">
        <v>1505</v>
      </c>
      <c r="C30" s="3272"/>
      <c r="D30" s="3272"/>
      <c r="E30" s="3272"/>
      <c r="F30" s="3272"/>
      <c r="G30" s="3272"/>
      <c r="H30" s="3272"/>
      <c r="I30" s="3272"/>
      <c r="J30" s="3272"/>
      <c r="K30" s="3272"/>
      <c r="L30" s="3272"/>
      <c r="M30" s="3272"/>
      <c r="N30" s="3272"/>
      <c r="O30" s="3272"/>
      <c r="P30" s="3272"/>
      <c r="Q30" s="3272"/>
      <c r="R30" s="3272"/>
      <c r="S30" s="3272"/>
      <c r="T30" s="3272"/>
      <c r="U30" s="3272"/>
      <c r="V30" s="3272"/>
      <c r="W30" s="3272"/>
      <c r="X30" s="3272"/>
      <c r="Y30" s="3272"/>
      <c r="Z30" s="3272"/>
      <c r="AA30" s="3272"/>
      <c r="AB30" s="3272"/>
      <c r="AC30" s="3272"/>
      <c r="AD30" s="3272"/>
      <c r="AE30" s="3272"/>
      <c r="AF30" s="3272"/>
      <c r="AG30" s="3272"/>
      <c r="AH30" s="3272"/>
      <c r="AI30" s="3272"/>
      <c r="AJ30" s="3272"/>
      <c r="AK30" s="3272"/>
      <c r="AL30" s="3272"/>
      <c r="AM30" s="327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2" t="s">
        <v>1504</v>
      </c>
      <c r="C31" s="3272"/>
      <c r="D31" s="3272"/>
      <c r="E31" s="3272"/>
      <c r="F31" s="3272"/>
      <c r="G31" s="3272"/>
      <c r="H31" s="3272"/>
      <c r="I31" s="3272"/>
      <c r="J31" s="3272"/>
      <c r="K31" s="3272"/>
      <c r="L31" s="3272"/>
      <c r="M31" s="3272"/>
      <c r="N31" s="3272"/>
      <c r="O31" s="3272"/>
      <c r="P31" s="3272"/>
      <c r="Q31" s="3272"/>
      <c r="R31" s="3272"/>
      <c r="S31" s="3272"/>
      <c r="T31" s="3272"/>
      <c r="U31" s="3272"/>
      <c r="V31" s="3272"/>
      <c r="W31" s="3272"/>
      <c r="X31" s="3272"/>
      <c r="Y31" s="3272"/>
      <c r="Z31" s="3272"/>
      <c r="AA31" s="3272"/>
      <c r="AB31" s="3272"/>
      <c r="AC31" s="3272"/>
      <c r="AD31" s="3272"/>
      <c r="AE31" s="3272"/>
      <c r="AF31" s="3272"/>
      <c r="AG31" s="3272"/>
      <c r="AH31" s="3272"/>
      <c r="AI31" s="3272"/>
      <c r="AJ31" s="3272"/>
      <c r="AK31" s="3272"/>
      <c r="AL31" s="3272"/>
      <c r="AM31" s="3272"/>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15">
      <c r="A34" s="622" t="s">
        <v>613</v>
      </c>
      <c r="B34" s="617"/>
      <c r="C34" s="622" t="s">
        <v>603</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8" t="s">
        <v>1347</v>
      </c>
      <c r="Z35" s="3298"/>
      <c r="AA35" s="3298"/>
      <c r="AB35" s="3298"/>
      <c r="AC35" s="3298"/>
      <c r="AD35" s="3324" t="s">
        <v>382</v>
      </c>
      <c r="AE35" s="3324"/>
      <c r="AF35" s="3324"/>
      <c r="AG35" s="3324"/>
      <c r="AH35" s="332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8"/>
      <c r="Z36" s="3298"/>
      <c r="AA36" s="3298"/>
      <c r="AB36" s="3298"/>
      <c r="AC36" s="3298"/>
      <c r="AD36" s="3324"/>
      <c r="AE36" s="3324"/>
      <c r="AF36" s="3324"/>
      <c r="AG36" s="3324"/>
      <c r="AH36" s="332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8"/>
      <c r="Z37" s="3298"/>
      <c r="AA37" s="3298"/>
      <c r="AB37" s="3298"/>
      <c r="AC37" s="3298"/>
      <c r="AD37" s="3324"/>
      <c r="AE37" s="3324"/>
      <c r="AF37" s="3324"/>
      <c r="AG37" s="3324"/>
      <c r="AH37" s="332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66" t="s">
        <v>541</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60">
        <f>IF(T24&gt;=(T23+Y23+AD23+AI23),T28+Y28,0)</f>
        <v>60073663.391035296</v>
      </c>
      <c r="Z38" s="3260"/>
      <c r="AA38" s="3260"/>
      <c r="AB38" s="3260"/>
      <c r="AC38" s="3260"/>
      <c r="AD38" s="3260">
        <f>IF(T24&gt;=(T23+Y23+AD23+AI23),AD28+AI28,0)</f>
        <v>0</v>
      </c>
      <c r="AE38" s="3260"/>
      <c r="AF38" s="3260"/>
      <c r="AG38" s="3260"/>
      <c r="AH38" s="326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15">
      <c r="A39" s="617"/>
      <c r="B39" s="3266" t="s">
        <v>2193</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325">
        <v>0.04</v>
      </c>
      <c r="Z39" s="3325"/>
      <c r="AA39" s="3325"/>
      <c r="AB39" s="3325"/>
      <c r="AC39" s="3325"/>
      <c r="AD39" s="3325">
        <v>0.04</v>
      </c>
      <c r="AE39" s="3325"/>
      <c r="AF39" s="3325"/>
      <c r="AG39" s="3325"/>
      <c r="AH39" s="332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66" t="s">
        <v>679</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60">
        <f>ROUND(Y38*Y39,0)</f>
        <v>2402947</v>
      </c>
      <c r="Z40" s="3260"/>
      <c r="AA40" s="3260"/>
      <c r="AB40" s="3260"/>
      <c r="AC40" s="3260"/>
      <c r="AD40" s="3259">
        <f>ROUND(AD38*AD39,0)</f>
        <v>0</v>
      </c>
      <c r="AE40" s="3260"/>
      <c r="AF40" s="3260"/>
      <c r="AG40" s="3260"/>
      <c r="AH40" s="326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15">
      <c r="A41" s="617"/>
      <c r="B41" s="3266" t="s">
        <v>680</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281">
        <f>Y40+AD40</f>
        <v>2402947</v>
      </c>
      <c r="Z41" s="3282"/>
      <c r="AA41" s="3282"/>
      <c r="AB41" s="3282"/>
      <c r="AC41" s="3282"/>
      <c r="AD41" s="3282"/>
      <c r="AE41" s="3282"/>
      <c r="AF41" s="3282"/>
      <c r="AG41" s="3282"/>
      <c r="AH41" s="328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64" t="s">
        <v>1519</v>
      </c>
      <c r="B44" s="3264"/>
      <c r="C44" s="3264"/>
      <c r="D44" s="3264"/>
      <c r="E44" s="3264"/>
      <c r="F44" s="3264"/>
      <c r="G44" s="3264"/>
      <c r="H44" s="3264"/>
      <c r="I44" s="3264"/>
      <c r="J44" s="3264"/>
      <c r="K44" s="3264"/>
      <c r="L44" s="3264"/>
      <c r="M44" s="3264"/>
      <c r="N44" s="3264"/>
      <c r="O44" s="3264"/>
      <c r="P44" s="3264"/>
      <c r="Q44" s="3264"/>
      <c r="R44" s="3264"/>
      <c r="S44" s="3264"/>
      <c r="T44" s="3264"/>
      <c r="U44" s="3264"/>
      <c r="V44" s="3264"/>
      <c r="W44" s="3264"/>
      <c r="X44" s="3264"/>
      <c r="Y44" s="3264"/>
      <c r="Z44" s="3264"/>
      <c r="AA44" s="3264"/>
      <c r="AB44" s="3264"/>
      <c r="AC44" s="3264"/>
      <c r="AD44" s="3264"/>
      <c r="AE44" s="3264"/>
      <c r="AF44" s="3264"/>
      <c r="AG44" s="3264"/>
      <c r="AH44" s="3264"/>
      <c r="AI44" s="3264"/>
      <c r="AJ44" s="3264"/>
      <c r="AK44" s="3264"/>
      <c r="AL44" s="3264"/>
      <c r="AM44" s="3264"/>
      <c r="AN44" s="3264"/>
      <c r="AO44" s="3264"/>
      <c r="AP44" s="3264"/>
      <c r="AQ44" s="3264"/>
      <c r="AR44" s="3264"/>
      <c r="AS44" s="3264"/>
      <c r="AT44" s="3264"/>
      <c r="AU44" s="3264"/>
      <c r="AV44" s="3264"/>
      <c r="AW44" s="3264"/>
      <c r="AX44" s="3264"/>
      <c r="AY44" s="3264"/>
      <c r="AZ44" s="3264"/>
      <c r="BA44" s="3264"/>
      <c r="BB44" s="3264"/>
      <c r="BC44" s="3264"/>
      <c r="BD44" s="3264"/>
      <c r="BE44" s="3264"/>
      <c r="BF44" s="3264"/>
      <c r="BG44" s="3264"/>
      <c r="BH44" s="3264"/>
      <c r="BI44" s="3264"/>
      <c r="BJ44" s="3264"/>
      <c r="BK44" s="3264"/>
      <c r="BL44" s="3264"/>
      <c r="BM44" s="3264"/>
      <c r="BN44" s="3264"/>
      <c r="BO44" s="3264"/>
      <c r="BP44" s="3264"/>
      <c r="BQ44" s="3264"/>
      <c r="BR44" s="3264"/>
      <c r="BS44" s="3264"/>
      <c r="BT44" s="3264"/>
      <c r="BU44" s="3264"/>
      <c r="BV44" s="3264"/>
      <c r="BW44" s="3264"/>
      <c r="BX44" s="326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2" t="s">
        <v>623</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15">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4">
        <f>'Sources and Uses Budget'!B105-'Sources and Uses Budget'!B15</f>
        <v>55933182.080830008</v>
      </c>
      <c r="AC47" s="3285"/>
      <c r="AD47" s="3285"/>
      <c r="AE47" s="3285"/>
      <c r="AF47" s="328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4">
        <f>Application!AO649-MIN('Sources and Uses Budget'!B15,Application!AG394)</f>
        <v>27595252.793567847</v>
      </c>
      <c r="AC48" s="3285"/>
      <c r="AD48" s="3285"/>
      <c r="AE48" s="3285"/>
      <c r="AF48" s="328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1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4">
        <f>AB47-AB48</f>
        <v>28337929.28726216</v>
      </c>
      <c r="AC49" s="3285"/>
      <c r="AD49" s="3285"/>
      <c r="AE49" s="3285"/>
      <c r="AF49" s="328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15">
      <c r="A50" s="617"/>
      <c r="B50" s="617"/>
      <c r="C50" s="617"/>
      <c r="D50" s="622" t="s">
        <v>720</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17">
        <v>0.91438173</v>
      </c>
      <c r="AC50" s="3318"/>
      <c r="AD50" s="3318"/>
      <c r="AE50" s="3318"/>
      <c r="AF50" s="331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0" t="s">
        <v>2440</v>
      </c>
      <c r="F51" s="3320"/>
      <c r="G51" s="3320"/>
      <c r="H51" s="3320"/>
      <c r="I51" s="3320"/>
      <c r="J51" s="3320"/>
      <c r="K51" s="3320"/>
      <c r="L51" s="3320"/>
      <c r="M51" s="3320"/>
      <c r="N51" s="3320"/>
      <c r="O51" s="3320"/>
      <c r="P51" s="3320"/>
      <c r="Q51" s="3320"/>
      <c r="R51" s="3320"/>
      <c r="S51" s="3320"/>
      <c r="T51" s="3320"/>
      <c r="U51" s="3320"/>
      <c r="V51" s="3320"/>
      <c r="W51" s="3320"/>
      <c r="X51" s="3320"/>
      <c r="Y51" s="3320"/>
      <c r="Z51" s="332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0"/>
      <c r="F52" s="3320"/>
      <c r="G52" s="3320"/>
      <c r="H52" s="3320"/>
      <c r="I52" s="3320"/>
      <c r="J52" s="3320"/>
      <c r="K52" s="3320"/>
      <c r="L52" s="3320"/>
      <c r="M52" s="3320"/>
      <c r="N52" s="3320"/>
      <c r="O52" s="3320"/>
      <c r="P52" s="3320"/>
      <c r="Q52" s="3320"/>
      <c r="R52" s="3320"/>
      <c r="S52" s="3320"/>
      <c r="T52" s="3320"/>
      <c r="U52" s="3320"/>
      <c r="V52" s="3320"/>
      <c r="W52" s="3320"/>
      <c r="X52" s="3320"/>
      <c r="Y52" s="3320"/>
      <c r="Z52" s="332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4">
        <f>ROUND(IF(ISERROR((AB49/AB50)),0,(AB49/AB50)),0)</f>
        <v>30991356</v>
      </c>
      <c r="AC54" s="3285"/>
      <c r="AD54" s="3285"/>
      <c r="AE54" s="3285"/>
      <c r="AF54" s="328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4">
        <f>(AB54/10)</f>
        <v>3099135.6</v>
      </c>
      <c r="AC55" s="3285"/>
      <c r="AD55" s="3285"/>
      <c r="AE55" s="3285"/>
      <c r="AF55" s="328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15">
      <c r="A56" s="617"/>
      <c r="B56" s="617"/>
      <c r="C56" s="617"/>
      <c r="D56" s="622" t="s">
        <v>801</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1">
        <f>(IF((Y41&lt;AB55),Y41,AB55))</f>
        <v>2402947</v>
      </c>
      <c r="AC56" s="3322"/>
      <c r="AD56" s="3322"/>
      <c r="AE56" s="3322"/>
      <c r="AF56" s="332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15">
      <c r="A57" s="617"/>
      <c r="B57" s="617"/>
      <c r="C57" s="617"/>
      <c r="D57" s="622" t="s">
        <v>800</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4">
        <f>ROUND((10*AB56*AB50),0)</f>
        <v>21972108</v>
      </c>
      <c r="AC57" s="3285"/>
      <c r="AD57" s="3285"/>
      <c r="AE57" s="3285"/>
      <c r="AF57" s="328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1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799</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2">
        <f>AB49-AB57</f>
        <v>6365821.2872621603</v>
      </c>
      <c r="AC59" s="3312"/>
      <c r="AD59" s="3312"/>
      <c r="AE59" s="3312"/>
      <c r="AF59" s="331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64" t="str">
        <f>IF(Application!AP204="yes","Farmworker State Credit", "State Credit" )</f>
        <v>State Credit</v>
      </c>
      <c r="B61" s="3264"/>
      <c r="C61" s="3264"/>
      <c r="D61" s="3264"/>
      <c r="E61" s="3264"/>
      <c r="F61" s="3264"/>
      <c r="G61" s="3264"/>
      <c r="H61" s="3264"/>
      <c r="I61" s="3264"/>
      <c r="J61" s="3264"/>
      <c r="K61" s="3264"/>
      <c r="L61" s="3264"/>
      <c r="M61" s="3264"/>
      <c r="N61" s="3264"/>
      <c r="O61" s="3264"/>
      <c r="P61" s="3264"/>
      <c r="Q61" s="3264"/>
      <c r="R61" s="3264"/>
      <c r="S61" s="3264"/>
      <c r="T61" s="3264"/>
      <c r="U61" s="3264"/>
      <c r="V61" s="3264"/>
      <c r="W61" s="3264"/>
      <c r="X61" s="3264"/>
      <c r="Y61" s="3264"/>
      <c r="Z61" s="3264"/>
      <c r="AA61" s="3264"/>
      <c r="AB61" s="3264"/>
      <c r="AC61" s="3264"/>
      <c r="AD61" s="3264"/>
      <c r="AE61" s="3264"/>
      <c r="AF61" s="3264"/>
      <c r="AG61" s="3264"/>
      <c r="AH61" s="3264"/>
      <c r="AI61" s="3264"/>
      <c r="AJ61" s="3264"/>
      <c r="AK61" s="3264"/>
      <c r="AL61" s="3264"/>
      <c r="AM61" s="3264"/>
      <c r="AN61" s="3264"/>
      <c r="AO61" s="3264"/>
      <c r="AP61" s="3264"/>
      <c r="AQ61" s="3264"/>
      <c r="AR61" s="3264"/>
      <c r="AS61" s="3264"/>
      <c r="AT61" s="3264"/>
      <c r="AU61" s="3264"/>
      <c r="AV61" s="3264"/>
      <c r="AW61" s="3264"/>
      <c r="AX61" s="3264"/>
      <c r="AY61" s="3264"/>
      <c r="AZ61" s="3264"/>
      <c r="BA61" s="3264"/>
      <c r="BB61" s="3264"/>
      <c r="BC61" s="3264"/>
      <c r="BD61" s="3264"/>
      <c r="BE61" s="3264"/>
      <c r="BF61" s="3264"/>
      <c r="BG61" s="3264"/>
      <c r="BH61" s="3264"/>
      <c r="BI61" s="3264"/>
      <c r="BJ61" s="3264"/>
      <c r="BK61" s="3264"/>
      <c r="BL61" s="3264"/>
      <c r="BM61" s="3264"/>
      <c r="BN61" s="3264"/>
      <c r="BO61" s="3264"/>
      <c r="BP61" s="3264"/>
      <c r="BQ61" s="3264"/>
      <c r="BR61" s="3264"/>
      <c r="BS61" s="3264"/>
      <c r="BT61" s="3264"/>
      <c r="BU61" s="3264"/>
      <c r="BV61" s="3264"/>
      <c r="BW61" s="3264"/>
      <c r="BX61" s="326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2" t="s">
        <v>626</v>
      </c>
      <c r="B63" s="617"/>
      <c r="C63" s="326" t="s">
        <v>1486</v>
      </c>
      <c r="D63" s="617"/>
      <c r="E63" s="617"/>
      <c r="F63" s="617"/>
      <c r="G63" s="617"/>
      <c r="H63" s="617"/>
      <c r="I63" s="617"/>
      <c r="J63" s="617"/>
      <c r="K63" s="617"/>
      <c r="L63" s="617"/>
      <c r="M63" s="617"/>
      <c r="N63" s="617"/>
      <c r="O63" s="617"/>
      <c r="P63" s="617"/>
      <c r="Q63" s="617"/>
      <c r="R63" s="617"/>
      <c r="S63" s="617"/>
      <c r="T63" s="617"/>
      <c r="U63" s="617"/>
      <c r="V63" s="617"/>
      <c r="W63" s="617"/>
      <c r="X63" s="617"/>
      <c r="Y63" s="3313" t="s">
        <v>1069</v>
      </c>
      <c r="Z63" s="3313"/>
      <c r="AA63" s="3313"/>
      <c r="AB63" s="3313"/>
      <c r="AC63" s="3313"/>
      <c r="AD63" s="3313" t="s">
        <v>382</v>
      </c>
      <c r="AE63" s="3313"/>
      <c r="AF63" s="3313"/>
      <c r="AG63" s="3313"/>
      <c r="AH63" s="331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15">
      <c r="A64" s="617"/>
      <c r="B64" s="617"/>
      <c r="C64" s="642"/>
      <c r="D64" s="643" t="s">
        <v>1487</v>
      </c>
      <c r="E64" s="644"/>
      <c r="F64" s="644"/>
      <c r="G64" s="644"/>
      <c r="H64" s="644"/>
      <c r="I64" s="644"/>
      <c r="J64" s="644"/>
      <c r="K64" s="644"/>
      <c r="L64" s="645"/>
      <c r="M64" s="645"/>
      <c r="N64" s="645"/>
      <c r="O64" s="645"/>
      <c r="P64" s="645"/>
      <c r="Q64" s="645"/>
      <c r="R64" s="645"/>
      <c r="S64" s="645"/>
      <c r="T64" s="645"/>
      <c r="U64" s="645"/>
      <c r="V64" s="645"/>
      <c r="W64" s="645"/>
      <c r="X64" s="645"/>
      <c r="Y64" s="3314">
        <f>IF(Application!Z204="(select)",0,((T23*T27)+Y28))</f>
        <v>46210510.300796382</v>
      </c>
      <c r="Z64" s="3315"/>
      <c r="AA64" s="3315"/>
      <c r="AB64" s="3315"/>
      <c r="AC64" s="3316"/>
      <c r="AD64" s="3314">
        <f>IF(AND(Application!AP204="yes",Application!M357="yes"),AD28+AI28,0)</f>
        <v>0</v>
      </c>
      <c r="AE64" s="3315"/>
      <c r="AF64" s="3315"/>
      <c r="AG64" s="3315"/>
      <c r="AH64" s="331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1" t="s">
        <v>2436</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1" t="s">
        <v>2437</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15">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331">
        <f>IF(Application!AP204="yes",0.75,IF(Application!Z203="15% set-aside",0.13,IF(Application!Z203="15% set-aside with qualifying low value rehab",0.95,0.3)))</f>
        <v>0.3</v>
      </c>
      <c r="Z67" s="3331"/>
      <c r="AA67" s="3331"/>
      <c r="AB67" s="3331"/>
      <c r="AC67" s="3331"/>
      <c r="AD67" s="3331">
        <f>IF(Application!AP204="yes",0.75,IF(Application!Z203="15% set-aside with qualifying low value rehab", 0.95,0.13))</f>
        <v>0.13</v>
      </c>
      <c r="AE67" s="3331"/>
      <c r="AF67" s="3331"/>
      <c r="AG67" s="3331"/>
      <c r="AH67" s="333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15">
      <c r="A68" s="617"/>
      <c r="B68" s="617"/>
      <c r="C68" s="622"/>
      <c r="D68" s="334" t="s">
        <v>1488</v>
      </c>
      <c r="E68" s="617"/>
      <c r="F68" s="617"/>
      <c r="G68" s="617"/>
      <c r="H68" s="617"/>
      <c r="I68" s="617"/>
      <c r="J68" s="617"/>
      <c r="K68" s="617"/>
      <c r="L68" s="617"/>
      <c r="M68" s="617"/>
      <c r="N68" s="617"/>
      <c r="O68" s="617"/>
      <c r="P68" s="617"/>
      <c r="Q68" s="617"/>
      <c r="R68" s="617"/>
      <c r="S68" s="617"/>
      <c r="T68" s="617"/>
      <c r="U68" s="617"/>
      <c r="V68" s="617"/>
      <c r="W68" s="617"/>
      <c r="X68" s="617"/>
      <c r="Y68" s="3332">
        <f>ROUND(Y64*Y67,0)</f>
        <v>13863153</v>
      </c>
      <c r="Z68" s="3333"/>
      <c r="AA68" s="3333"/>
      <c r="AB68" s="3333"/>
      <c r="AC68" s="3333"/>
      <c r="AD68" s="3332" t="str">
        <f>IF(Application!D210="At-Risk",AD64*AD67,"$0")</f>
        <v>$0</v>
      </c>
      <c r="AE68" s="3333"/>
      <c r="AF68" s="3333"/>
      <c r="AG68" s="3333"/>
      <c r="AH68" s="333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1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15">
      <c r="A70" s="622" t="s">
        <v>627</v>
      </c>
      <c r="B70" s="617"/>
      <c r="C70" s="334"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15">
      <c r="A71" s="642"/>
      <c r="B71" s="618"/>
      <c r="C71" s="642"/>
      <c r="D71" s="330" t="s">
        <v>1489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17">
        <v>0.8</v>
      </c>
      <c r="AC71" s="3318"/>
      <c r="AD71" s="3318"/>
      <c r="AE71" s="3318"/>
      <c r="AF71" s="331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34" t="s">
        <v>1490</v>
      </c>
      <c r="F72" s="3334"/>
      <c r="G72" s="3334"/>
      <c r="H72" s="3334"/>
      <c r="I72" s="3334"/>
      <c r="J72" s="3334"/>
      <c r="K72" s="3334"/>
      <c r="L72" s="3334"/>
      <c r="M72" s="3334"/>
      <c r="N72" s="3334"/>
      <c r="O72" s="3334"/>
      <c r="P72" s="3334"/>
      <c r="Q72" s="3334"/>
      <c r="R72" s="3334"/>
      <c r="S72" s="3334"/>
      <c r="T72" s="3334"/>
      <c r="U72" s="3334"/>
      <c r="V72" s="3334"/>
      <c r="W72" s="3334"/>
      <c r="X72" s="3334"/>
      <c r="Y72" s="3334"/>
      <c r="Z72" s="3334"/>
      <c r="AA72" s="333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34"/>
      <c r="F73" s="3334"/>
      <c r="G73" s="3334"/>
      <c r="H73" s="3334"/>
      <c r="I73" s="3334"/>
      <c r="J73" s="3334"/>
      <c r="K73" s="3334"/>
      <c r="L73" s="3334"/>
      <c r="M73" s="3334"/>
      <c r="N73" s="3334"/>
      <c r="O73" s="3334"/>
      <c r="P73" s="3334"/>
      <c r="Q73" s="3334"/>
      <c r="R73" s="3334"/>
      <c r="S73" s="3334"/>
      <c r="T73" s="3334"/>
      <c r="U73" s="3334"/>
      <c r="V73" s="3334"/>
      <c r="W73" s="3334"/>
      <c r="X73" s="3334"/>
      <c r="Y73" s="3334"/>
      <c r="Z73" s="3334"/>
      <c r="AA73" s="333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34"/>
      <c r="F74" s="3334"/>
      <c r="G74" s="3334"/>
      <c r="H74" s="3334"/>
      <c r="I74" s="3334"/>
      <c r="J74" s="3334"/>
      <c r="K74" s="3334"/>
      <c r="L74" s="3334"/>
      <c r="M74" s="3334"/>
      <c r="N74" s="3334"/>
      <c r="O74" s="3334"/>
      <c r="P74" s="3334"/>
      <c r="Q74" s="3334"/>
      <c r="R74" s="3334"/>
      <c r="S74" s="3334"/>
      <c r="T74" s="3334"/>
      <c r="U74" s="3334"/>
      <c r="V74" s="3334"/>
      <c r="W74" s="3334"/>
      <c r="X74" s="3334"/>
      <c r="Y74" s="3334"/>
      <c r="Z74" s="3334"/>
      <c r="AA74" s="333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1491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26">
        <f>ROUND(IF(ISERROR((AB59/AB71)),0,(AB59/AB71)),0)</f>
        <v>7957277</v>
      </c>
      <c r="AC76" s="3326"/>
      <c r="AD76" s="3326"/>
      <c r="AE76" s="3326"/>
      <c r="AF76" s="332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1492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27">
        <f>IF((Y68+AD68&lt;AB76),Y68+AD68,AB76)</f>
        <v>7957277</v>
      </c>
      <c r="AC77" s="3328"/>
      <c r="AD77" s="3328"/>
      <c r="AE77" s="3328"/>
      <c r="AF77" s="332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1493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0">
        <f>AB77*AB71</f>
        <v>6365821.6000000006</v>
      </c>
      <c r="AC78" s="3330"/>
      <c r="AD78" s="3330"/>
      <c r="AE78" s="3330"/>
      <c r="AF78" s="333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799</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2">
        <f>AB49-(AB57+AB78)</f>
        <v>-0.3127378411591053</v>
      </c>
      <c r="AC80" s="3312"/>
      <c r="AD80" s="3312"/>
      <c r="AE80" s="3312"/>
      <c r="AF80" s="331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64"/>
      <c r="B83" s="3264"/>
      <c r="C83" s="3264"/>
      <c r="D83" s="3264"/>
      <c r="E83" s="3264"/>
      <c r="F83" s="3264"/>
      <c r="G83" s="3264"/>
      <c r="H83" s="3264"/>
      <c r="I83" s="3264"/>
      <c r="J83" s="3264"/>
      <c r="K83" s="3264"/>
      <c r="L83" s="3264"/>
      <c r="M83" s="3264"/>
      <c r="N83" s="3264"/>
      <c r="O83" s="3264"/>
      <c r="P83" s="3264"/>
      <c r="Q83" s="3264"/>
      <c r="R83" s="3264"/>
      <c r="S83" s="3264"/>
      <c r="T83" s="3264"/>
      <c r="U83" s="3264"/>
      <c r="V83" s="3264"/>
      <c r="W83" s="3264"/>
      <c r="X83" s="3264"/>
      <c r="Y83" s="3264"/>
      <c r="Z83" s="3264"/>
      <c r="AA83" s="3264"/>
      <c r="AB83" s="3264"/>
      <c r="AC83" s="3264"/>
      <c r="AD83" s="3264"/>
      <c r="AE83" s="3264"/>
      <c r="AF83" s="3264"/>
      <c r="AG83" s="3264"/>
      <c r="AH83" s="3264"/>
      <c r="AI83" s="3264"/>
      <c r="AJ83" s="3264"/>
      <c r="AK83" s="3264"/>
      <c r="AL83" s="3264"/>
      <c r="AM83" s="3264"/>
      <c r="AN83" s="3264"/>
      <c r="AO83" s="3264"/>
      <c r="AP83" s="3264"/>
      <c r="AQ83" s="3264"/>
      <c r="AR83" s="3264"/>
      <c r="AS83" s="3264"/>
      <c r="AT83" s="3264"/>
      <c r="AU83" s="3264"/>
      <c r="AV83" s="3264"/>
      <c r="AW83" s="3264"/>
      <c r="AX83" s="3264"/>
      <c r="AY83" s="3264"/>
      <c r="AZ83" s="3264"/>
      <c r="BA83" s="3264"/>
      <c r="BB83" s="3264"/>
      <c r="BC83" s="3264"/>
      <c r="BD83" s="3264"/>
      <c r="BE83" s="3264"/>
      <c r="BF83" s="3264"/>
      <c r="BG83" s="3264"/>
      <c r="BH83" s="3264"/>
      <c r="BI83" s="3264"/>
      <c r="BJ83" s="3264"/>
      <c r="BK83" s="3264"/>
      <c r="BL83" s="3264"/>
      <c r="BM83" s="3264"/>
      <c r="BN83" s="3264"/>
      <c r="BO83" s="3264"/>
      <c r="BP83" s="3264"/>
      <c r="BQ83" s="3264"/>
      <c r="BR83" s="3264"/>
      <c r="BS83" s="3264"/>
      <c r="BT83" s="3264"/>
      <c r="BU83" s="3264"/>
      <c r="BV83" s="3264"/>
      <c r="BW83" s="3264"/>
      <c r="BX83" s="3264"/>
    </row>
    <row r="84" spans="1:98" ht="13.15" thickTop="1"/>
    <row r="85" spans="1:98" ht="13.15">
      <c r="A85" s="794"/>
      <c r="C85" s="334"/>
      <c r="Z85" s="619"/>
      <c r="AA85" s="619"/>
      <c r="AB85" s="619"/>
      <c r="AC85" s="619"/>
      <c r="AD85" s="619"/>
      <c r="AE85" s="619"/>
      <c r="AF85" s="619"/>
      <c r="AG85" s="619"/>
      <c r="AH85" s="619"/>
    </row>
    <row r="86" spans="1:98" ht="13.15">
      <c r="D86" s="334"/>
      <c r="Z86" s="619"/>
      <c r="AA86" s="619"/>
      <c r="AB86" s="3265"/>
      <c r="AC86" s="3265"/>
      <c r="AD86" s="3265"/>
      <c r="AE86" s="3265"/>
      <c r="AF86" s="3265"/>
      <c r="AG86" s="619"/>
      <c r="AH86" s="619"/>
    </row>
    <row r="87" spans="1:98" ht="13.5" thickBot="1">
      <c r="D87" s="334"/>
      <c r="Z87" s="619"/>
      <c r="AA87" s="619"/>
      <c r="AB87" s="3263"/>
      <c r="AC87" s="3263"/>
      <c r="AD87" s="3263"/>
      <c r="AE87" s="3263"/>
      <c r="AF87" s="3263"/>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1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54" sqref="G54"/>
    </sheetView>
  </sheetViews>
  <sheetFormatPr defaultColWidth="9" defaultRowHeight="13.5" zeroHeight="1"/>
  <cols>
    <col min="1" max="2" width="2.59765625" style="1425" customWidth="1"/>
    <col min="3" max="3" width="3.86328125" style="1425" customWidth="1"/>
    <col min="4" max="4" width="15.3984375" style="1425" customWidth="1"/>
    <col min="5" max="5" width="32.59765625" style="1425" customWidth="1"/>
    <col min="6" max="8" width="15.59765625" style="1425" customWidth="1"/>
    <col min="9" max="9" width="40.59765625" style="1425" customWidth="1"/>
    <col min="10" max="10" width="30.59765625" style="1425" customWidth="1"/>
    <col min="11" max="13" width="2.59765625" style="1425" customWidth="1"/>
    <col min="14" max="14" width="29.73046875" style="1425" customWidth="1"/>
    <col min="15" max="24" width="2.59765625" style="1425" customWidth="1"/>
    <col min="25" max="33" width="9" style="1425" customWidth="1"/>
    <col min="34" max="16384" width="9" style="1425"/>
  </cols>
  <sheetData>
    <row r="1" spans="1:33" ht="13.9">
      <c r="A1" s="3337" t="s">
        <v>1948</v>
      </c>
      <c r="B1" s="3337"/>
      <c r="C1" s="3337"/>
      <c r="D1" s="3337"/>
      <c r="E1" s="3337"/>
      <c r="F1" s="3337"/>
      <c r="G1" s="3337"/>
      <c r="H1" s="3337"/>
      <c r="I1" s="3337"/>
      <c r="J1" s="3337"/>
      <c r="K1" s="3337"/>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ht="13.9">
      <c r="A2" s="3337"/>
      <c r="B2" s="3337"/>
      <c r="C2" s="3337"/>
      <c r="D2" s="3337"/>
      <c r="E2" s="3337"/>
      <c r="F2" s="3337"/>
      <c r="G2" s="3337"/>
      <c r="H2" s="3337"/>
      <c r="I2" s="3337"/>
      <c r="J2" s="3337"/>
      <c r="K2" s="3337"/>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38" t="s">
        <v>1949</v>
      </c>
      <c r="D4" s="3338"/>
      <c r="E4" s="3338"/>
      <c r="F4" s="3338"/>
      <c r="G4" s="3338"/>
      <c r="H4" s="3338"/>
      <c r="I4" s="3338"/>
      <c r="J4" s="3338"/>
    </row>
    <row r="5" spans="1:33">
      <c r="C5" s="3338"/>
      <c r="D5" s="3338"/>
      <c r="E5" s="3338"/>
      <c r="F5" s="3338"/>
      <c r="G5" s="3338"/>
      <c r="H5" s="3338"/>
      <c r="I5" s="3338"/>
      <c r="J5" s="3338"/>
    </row>
    <row r="6" spans="1:33">
      <c r="C6" s="1427"/>
      <c r="D6" s="1427"/>
      <c r="E6" s="1427"/>
      <c r="F6" s="1427"/>
      <c r="G6" s="1427"/>
      <c r="H6" s="1427"/>
      <c r="I6" s="1427"/>
      <c r="J6" s="1427"/>
    </row>
    <row r="7" spans="1:33">
      <c r="C7" s="1428" t="s">
        <v>1950</v>
      </c>
      <c r="D7" s="1427"/>
      <c r="E7" s="3339" t="str">
        <f>Application!H16</f>
        <v>Mission Paradise, L.P.</v>
      </c>
      <c r="F7" s="3339"/>
      <c r="G7" s="3339"/>
      <c r="H7" s="1427"/>
      <c r="I7" s="1428" t="s">
        <v>1951</v>
      </c>
      <c r="J7" s="1429">
        <f>Application!AG437+Application!AG439</f>
        <v>75</v>
      </c>
    </row>
    <row r="8" spans="1:33">
      <c r="C8" s="1428" t="s">
        <v>1952</v>
      </c>
      <c r="D8" s="1427"/>
      <c r="E8" s="3339" t="str">
        <f>Application!H18</f>
        <v>Mission Paradise</v>
      </c>
      <c r="F8" s="3339"/>
      <c r="G8" s="3339"/>
      <c r="H8" s="1427"/>
      <c r="I8" s="1428" t="s">
        <v>1953</v>
      </c>
      <c r="J8" s="1430">
        <f>Application!CS663</f>
        <v>85</v>
      </c>
    </row>
    <row r="9" spans="1:33" ht="14.25" customHeight="1">
      <c r="C9" s="1428" t="s">
        <v>1954</v>
      </c>
      <c r="D9" s="1427"/>
      <c r="E9" s="3340" t="str">
        <f>Application!D210</f>
        <v>Seniors</v>
      </c>
      <c r="F9" s="3340"/>
      <c r="G9" s="3340"/>
      <c r="H9" s="1427"/>
      <c r="I9" s="1428" t="s">
        <v>1955</v>
      </c>
      <c r="J9" s="1431">
        <f>13+4</f>
        <v>17</v>
      </c>
      <c r="N9" s="1432"/>
    </row>
    <row r="10" spans="1:33" ht="26.85" customHeight="1">
      <c r="C10" s="3338" t="s">
        <v>1956</v>
      </c>
      <c r="D10" s="3338"/>
      <c r="E10" s="3341" t="str">
        <f>Application!D213</f>
        <v>N/A</v>
      </c>
      <c r="F10" s="3341"/>
      <c r="G10" s="3341"/>
      <c r="H10" s="1427"/>
      <c r="I10" s="1433" t="s">
        <v>1957</v>
      </c>
      <c r="J10" s="1434">
        <f>IF(J9&gt;0,J8-J9,J8)</f>
        <v>68</v>
      </c>
      <c r="N10" s="1432"/>
    </row>
    <row r="11" spans="1:33">
      <c r="C11" s="1435"/>
      <c r="N11" s="1432"/>
    </row>
    <row r="12" spans="1:33" ht="15" customHeight="1">
      <c r="C12" s="3342" t="s">
        <v>1958</v>
      </c>
      <c r="D12" s="3343"/>
      <c r="E12" s="3344"/>
      <c r="F12" s="3335" t="s">
        <v>1959</v>
      </c>
      <c r="G12" s="3335" t="s">
        <v>1960</v>
      </c>
      <c r="H12" s="3348" t="s">
        <v>2175</v>
      </c>
      <c r="I12" s="3335" t="s">
        <v>2174</v>
      </c>
      <c r="J12" s="3335" t="s">
        <v>1961</v>
      </c>
      <c r="N12" s="1432"/>
    </row>
    <row r="13" spans="1:33" ht="68.25" customHeight="1">
      <c r="C13" s="3345"/>
      <c r="D13" s="3346"/>
      <c r="E13" s="3347"/>
      <c r="F13" s="3336"/>
      <c r="G13" s="3336"/>
      <c r="H13" s="3349"/>
      <c r="I13" s="3336"/>
      <c r="J13" s="3336"/>
    </row>
    <row r="14" spans="1:33" ht="15" customHeight="1">
      <c r="C14" s="1436" t="s">
        <v>1962</v>
      </c>
      <c r="D14" s="1437"/>
      <c r="E14" s="1437"/>
      <c r="F14" s="1438"/>
      <c r="G14" s="1438"/>
      <c r="H14" s="1439"/>
      <c r="I14" s="1439"/>
      <c r="J14" s="1439"/>
    </row>
    <row r="15" spans="1:33">
      <c r="C15" s="1440" t="s">
        <v>1963</v>
      </c>
      <c r="D15" s="1425" t="s">
        <v>1964</v>
      </c>
      <c r="F15" s="1441" t="s">
        <v>2615</v>
      </c>
      <c r="G15" s="1442">
        <f>34366-2000</f>
        <v>32366</v>
      </c>
      <c r="H15" s="1443" t="s">
        <v>2613</v>
      </c>
      <c r="I15" s="1443" t="s">
        <v>2614</v>
      </c>
      <c r="J15" s="1443" t="s">
        <v>2486</v>
      </c>
    </row>
    <row r="16" spans="1:33">
      <c r="C16" s="1440" t="s">
        <v>1965</v>
      </c>
      <c r="D16" s="1425" t="s">
        <v>1966</v>
      </c>
      <c r="F16" s="1441"/>
      <c r="G16" s="1444"/>
      <c r="H16" s="1443"/>
      <c r="I16" s="1443"/>
      <c r="J16" s="1443"/>
    </row>
    <row r="17" spans="3:10">
      <c r="C17" s="1440" t="s">
        <v>1848</v>
      </c>
      <c r="D17" s="1425" t="s">
        <v>1967</v>
      </c>
      <c r="F17" s="1441" t="s">
        <v>2616</v>
      </c>
      <c r="G17" s="1444">
        <v>2000</v>
      </c>
      <c r="H17" s="1443"/>
      <c r="I17" s="1443"/>
      <c r="J17" s="1443"/>
    </row>
    <row r="18" spans="3:10">
      <c r="C18" s="1440" t="s">
        <v>1968</v>
      </c>
      <c r="D18" s="1426" t="s">
        <v>1969</v>
      </c>
      <c r="E18" s="1426"/>
      <c r="F18" s="1441"/>
      <c r="G18" s="1444"/>
      <c r="H18" s="1443"/>
      <c r="I18" s="1443"/>
      <c r="J18" s="1443"/>
    </row>
    <row r="19" spans="3:10">
      <c r="C19" s="1440" t="s">
        <v>1970</v>
      </c>
      <c r="D19" s="1426" t="s">
        <v>1971</v>
      </c>
      <c r="E19" s="1426"/>
      <c r="F19" s="1441"/>
      <c r="G19" s="1444"/>
      <c r="H19" s="1443"/>
      <c r="I19" s="1443"/>
      <c r="J19" s="1443"/>
    </row>
    <row r="20" spans="3:10">
      <c r="C20" s="1440" t="s">
        <v>1972</v>
      </c>
      <c r="D20" s="1426" t="s">
        <v>1973</v>
      </c>
      <c r="E20" s="1445"/>
      <c r="F20" s="1446"/>
      <c r="G20" s="1444"/>
      <c r="H20" s="1443"/>
      <c r="I20" s="1443"/>
      <c r="J20" s="1443"/>
    </row>
    <row r="21" spans="3:10">
      <c r="C21" s="1447"/>
      <c r="D21" s="1448"/>
      <c r="E21" s="1449"/>
      <c r="F21" s="1446"/>
      <c r="G21" s="1444"/>
      <c r="H21" s="1443"/>
      <c r="I21" s="1443"/>
      <c r="J21" s="1443"/>
    </row>
    <row r="22" spans="3:10" ht="13.9">
      <c r="C22" s="1450" t="s">
        <v>1974</v>
      </c>
      <c r="D22" s="1451"/>
      <c r="E22" s="1451"/>
      <c r="F22" s="1452"/>
      <c r="G22" s="1453"/>
      <c r="H22" s="1454"/>
      <c r="I22" s="1454"/>
      <c r="J22" s="1454"/>
    </row>
    <row r="23" spans="3:10">
      <c r="C23" s="1440" t="s">
        <v>1975</v>
      </c>
      <c r="D23" s="1426" t="s">
        <v>1976</v>
      </c>
      <c r="E23" s="1426"/>
      <c r="F23" s="1441" t="s">
        <v>2620</v>
      </c>
      <c r="G23" s="1444">
        <v>50000</v>
      </c>
      <c r="H23" s="1443" t="s">
        <v>2617</v>
      </c>
      <c r="I23" s="1443" t="s">
        <v>2618</v>
      </c>
      <c r="J23" s="1443" t="s">
        <v>2619</v>
      </c>
    </row>
    <row r="24" spans="3:10">
      <c r="C24" s="1440" t="s">
        <v>1977</v>
      </c>
      <c r="D24" s="1426" t="s">
        <v>1978</v>
      </c>
      <c r="E24" s="1426"/>
      <c r="F24" s="1441"/>
      <c r="G24" s="1444"/>
      <c r="H24" s="1443"/>
      <c r="I24" s="1443"/>
      <c r="J24" s="1443"/>
    </row>
    <row r="25" spans="3:10">
      <c r="C25" s="1440" t="s">
        <v>1979</v>
      </c>
      <c r="D25" s="1425" t="s">
        <v>1967</v>
      </c>
      <c r="E25" s="1426"/>
      <c r="F25" s="1441"/>
      <c r="G25" s="1444"/>
      <c r="H25" s="1443"/>
      <c r="I25" s="1443"/>
      <c r="J25" s="1443"/>
    </row>
    <row r="26" spans="3:10">
      <c r="C26" s="1440" t="s">
        <v>1980</v>
      </c>
      <c r="D26" s="1426" t="s">
        <v>1981</v>
      </c>
      <c r="E26" s="1426"/>
      <c r="F26" s="1441"/>
      <c r="G26" s="1444"/>
      <c r="H26" s="1443"/>
      <c r="I26" s="1443"/>
      <c r="J26" s="1443"/>
    </row>
    <row r="27" spans="3:10">
      <c r="C27" s="1440" t="s">
        <v>1982</v>
      </c>
      <c r="D27" s="1426" t="s">
        <v>1971</v>
      </c>
      <c r="E27" s="1426"/>
      <c r="F27" s="1441"/>
      <c r="G27" s="1444"/>
      <c r="H27" s="1443"/>
      <c r="I27" s="1443"/>
      <c r="J27" s="1443"/>
    </row>
    <row r="28" spans="3:10">
      <c r="C28" s="1440" t="s">
        <v>1983</v>
      </c>
      <c r="D28" s="1426" t="s">
        <v>1973</v>
      </c>
      <c r="E28" s="1426"/>
      <c r="F28" s="1441"/>
      <c r="G28" s="1444"/>
      <c r="H28" s="1443"/>
      <c r="I28" s="1443"/>
      <c r="J28" s="1443"/>
    </row>
    <row r="29" spans="3:10">
      <c r="C29" s="1455"/>
      <c r="D29" s="1435"/>
      <c r="E29" s="1435"/>
      <c r="F29" s="1441"/>
      <c r="G29" s="1444"/>
      <c r="H29" s="1443"/>
      <c r="I29" s="1443"/>
      <c r="J29" s="1443"/>
    </row>
    <row r="30" spans="3:10" ht="13.9">
      <c r="C30" s="1456" t="s">
        <v>1984</v>
      </c>
      <c r="D30" s="1451"/>
      <c r="E30" s="1451"/>
      <c r="F30" s="1457"/>
      <c r="G30" s="1458"/>
      <c r="H30" s="1459"/>
      <c r="I30" s="1459"/>
      <c r="J30" s="1459"/>
    </row>
    <row r="31" spans="3:10">
      <c r="C31" s="1440"/>
      <c r="D31" s="1460"/>
      <c r="E31" s="1460"/>
      <c r="F31" s="1441"/>
      <c r="G31" s="1444"/>
      <c r="H31" s="1443"/>
      <c r="I31" s="1443"/>
      <c r="J31" s="1443"/>
    </row>
    <row r="32" spans="3:10">
      <c r="C32" s="1440"/>
      <c r="D32" s="1460"/>
      <c r="E32" s="1460"/>
      <c r="F32" s="1441"/>
      <c r="G32" s="1444"/>
      <c r="H32" s="1443"/>
      <c r="I32" s="1443"/>
      <c r="J32" s="1443"/>
    </row>
    <row r="33" spans="3:10">
      <c r="C33" s="1440"/>
      <c r="D33" s="1461"/>
      <c r="E33" s="1460"/>
      <c r="F33" s="1441"/>
      <c r="G33" s="1444"/>
      <c r="H33" s="1443"/>
      <c r="I33" s="1443"/>
      <c r="J33" s="1443"/>
    </row>
    <row r="34" spans="3:10">
      <c r="C34" s="1440"/>
      <c r="F34" s="1462"/>
      <c r="G34" s="1462"/>
      <c r="H34" s="1462"/>
      <c r="I34" s="1462"/>
      <c r="J34" s="1462"/>
    </row>
    <row r="35" spans="3:10" ht="13.9">
      <c r="C35" s="1463" t="s">
        <v>971</v>
      </c>
      <c r="D35" s="1464"/>
      <c r="E35" s="1464"/>
      <c r="F35" s="1465"/>
      <c r="G35" s="1466">
        <f>SUM(G15:G33)</f>
        <v>84366</v>
      </c>
      <c r="H35" s="1467"/>
      <c r="I35" s="1467"/>
      <c r="J35" s="1467"/>
    </row>
    <row r="36" spans="3:10"/>
    <row r="37" spans="3:10" ht="15.4">
      <c r="C37" s="1468" t="s">
        <v>1985</v>
      </c>
    </row>
    <row r="38" spans="3:10" s="1470" customFormat="1" ht="17.25" customHeight="1">
      <c r="C38" s="1469" t="s">
        <v>1986</v>
      </c>
    </row>
    <row r="39" spans="3:10" s="1470" customFormat="1" ht="14.25">
      <c r="C39" s="1470" t="s">
        <v>1987</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FD216"/>
  <sheetViews>
    <sheetView topLeftCell="A43" zoomScaleNormal="100" zoomScaleSheetLayoutView="100" workbookViewId="0">
      <selection activeCell="K71" sqref="K71"/>
    </sheetView>
  </sheetViews>
  <sheetFormatPr defaultColWidth="0" defaultRowHeight="12.75" zeroHeight="1"/>
  <cols>
    <col min="1" max="1" width="3.73046875" customWidth="1"/>
    <col min="2" max="2" width="27.73046875" customWidth="1"/>
    <col min="3" max="3" width="9.1328125" style="347"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340" t="s">
        <v>940</v>
      </c>
      <c r="B1" s="340"/>
    </row>
    <row r="2" spans="1:34"/>
    <row r="3" spans="1:34" ht="15">
      <c r="A3" s="341" t="s">
        <v>886</v>
      </c>
      <c r="B3" s="341"/>
      <c r="C3" s="371" t="s">
        <v>887</v>
      </c>
      <c r="D3" s="346"/>
      <c r="E3" s="372" t="s">
        <v>888</v>
      </c>
      <c r="F3" s="324"/>
      <c r="G3" s="372" t="s">
        <v>889</v>
      </c>
      <c r="H3" s="324"/>
      <c r="I3" s="372" t="s">
        <v>890</v>
      </c>
      <c r="J3" s="324"/>
      <c r="K3" s="372" t="s">
        <v>891</v>
      </c>
      <c r="L3" s="324"/>
      <c r="M3" s="372" t="s">
        <v>892</v>
      </c>
      <c r="N3" s="324"/>
      <c r="O3" s="372" t="s">
        <v>893</v>
      </c>
      <c r="P3" s="324"/>
      <c r="Q3" s="372" t="s">
        <v>894</v>
      </c>
      <c r="R3" s="324"/>
      <c r="S3" s="372" t="s">
        <v>895</v>
      </c>
      <c r="T3" s="324"/>
      <c r="U3" s="372" t="s">
        <v>896</v>
      </c>
      <c r="V3" s="324"/>
      <c r="W3" s="372" t="s">
        <v>897</v>
      </c>
      <c r="X3" s="324"/>
      <c r="Y3" s="372" t="s">
        <v>898</v>
      </c>
      <c r="Z3" s="324"/>
      <c r="AA3" s="372" t="s">
        <v>899</v>
      </c>
      <c r="AB3" s="324"/>
      <c r="AC3" s="372" t="s">
        <v>900</v>
      </c>
      <c r="AD3" s="324"/>
      <c r="AE3" s="372" t="s">
        <v>901</v>
      </c>
      <c r="AF3" s="324"/>
      <c r="AG3" s="372" t="s">
        <v>902</v>
      </c>
      <c r="AH3" s="346"/>
    </row>
    <row r="4" spans="1:34" s="354" customFormat="1" ht="13.5">
      <c r="A4" s="354" t="s">
        <v>903</v>
      </c>
      <c r="C4" s="374">
        <v>1.0249999999999999</v>
      </c>
      <c r="E4" s="354">
        <f>Application!Y799</f>
        <v>762576</v>
      </c>
      <c r="G4" s="354">
        <f>E4*$C$4</f>
        <v>781640.39999999991</v>
      </c>
      <c r="I4" s="354">
        <f>G4*$C$4</f>
        <v>801181.4099999998</v>
      </c>
      <c r="K4" s="354">
        <f>I4*$C$4</f>
        <v>821210.94524999976</v>
      </c>
      <c r="M4" s="354">
        <f>K4*$C$4</f>
        <v>841741.21888124966</v>
      </c>
      <c r="O4" s="354">
        <f>M4*$C$4</f>
        <v>862784.74935328087</v>
      </c>
      <c r="Q4" s="354">
        <f>O4*$C$4</f>
        <v>884354.36808711279</v>
      </c>
      <c r="S4" s="354">
        <f>Q4*$C$4</f>
        <v>906463.22728929052</v>
      </c>
      <c r="U4" s="354">
        <f>S4*$C$4</f>
        <v>929124.80797152268</v>
      </c>
      <c r="W4" s="354">
        <f>U4*$C$4</f>
        <v>952352.92817081069</v>
      </c>
      <c r="Y4" s="354">
        <f>W4*$C$4</f>
        <v>976161.7513750809</v>
      </c>
      <c r="AA4" s="354">
        <f>Y4*$C$4</f>
        <v>1000565.7951594578</v>
      </c>
      <c r="AC4" s="354">
        <f>AA4*$C$4</f>
        <v>1025579.9400384442</v>
      </c>
      <c r="AE4" s="354">
        <f>AC4*$C$4</f>
        <v>1051219.4385394054</v>
      </c>
      <c r="AG4" s="354">
        <f>AE4*$C$4</f>
        <v>1077499.9245028903</v>
      </c>
    </row>
    <row r="5" spans="1:34" s="339" customFormat="1" ht="13.5">
      <c r="B5" s="339" t="s">
        <v>904</v>
      </c>
      <c r="C5" s="375">
        <f>+[9]EVERYTHING!$AB$28</f>
        <v>5.733333333333334E-2</v>
      </c>
      <c r="E5" s="356">
        <f>-E4*$C$5</f>
        <v>-43721.024000000005</v>
      </c>
      <c r="F5" s="356"/>
      <c r="G5" s="356">
        <f>-G4*$C$5</f>
        <v>-44814.049599999998</v>
      </c>
      <c r="H5" s="356"/>
      <c r="I5" s="356">
        <f>-I4*$C$5</f>
        <v>-45934.400839999995</v>
      </c>
      <c r="J5" s="356"/>
      <c r="K5" s="356">
        <f>-K4*$C$5</f>
        <v>-47082.760860999995</v>
      </c>
      <c r="L5" s="356"/>
      <c r="M5" s="356">
        <f>-M4*$C$5</f>
        <v>-48259.829882524988</v>
      </c>
      <c r="N5" s="356"/>
      <c r="O5" s="356">
        <f>-O4*$C$5</f>
        <v>-49466.325629588107</v>
      </c>
      <c r="P5" s="356"/>
      <c r="Q5" s="356">
        <f>-Q4*$C$5</f>
        <v>-50702.983770327803</v>
      </c>
      <c r="R5" s="356"/>
      <c r="S5" s="356">
        <f>-S4*$C$5</f>
        <v>-51970.558364585995</v>
      </c>
      <c r="T5" s="356"/>
      <c r="U5" s="356">
        <f>-U4*$C$5</f>
        <v>-53269.822323700639</v>
      </c>
      <c r="V5" s="356"/>
      <c r="W5" s="356">
        <f>-W4*$C$5</f>
        <v>-54601.567881793155</v>
      </c>
      <c r="X5" s="356"/>
      <c r="Y5" s="356">
        <f>-Y4*$C$5</f>
        <v>-55966.60707883798</v>
      </c>
      <c r="Z5" s="356"/>
      <c r="AA5" s="356">
        <f>-AA4*$C$5</f>
        <v>-57365.772255808923</v>
      </c>
      <c r="AB5" s="356"/>
      <c r="AC5" s="356">
        <f>-AC4*$C$5</f>
        <v>-58799.91656220414</v>
      </c>
      <c r="AD5" s="356"/>
      <c r="AE5" s="356">
        <f>-AE4*$C$5</f>
        <v>-60269.914476259248</v>
      </c>
      <c r="AF5" s="356"/>
      <c r="AG5" s="356">
        <f>-AG4*$C$5</f>
        <v>-61776.662338165719</v>
      </c>
    </row>
    <row r="6" spans="1:34" s="339" customFormat="1" ht="13.5">
      <c r="A6" s="339" t="s">
        <v>2633</v>
      </c>
      <c r="C6" s="374">
        <v>1</v>
      </c>
      <c r="E6" s="357">
        <f>+[9]EVERYTHING!$AS$14</f>
        <v>53033.841958666657</v>
      </c>
      <c r="F6" s="357"/>
      <c r="G6" s="357">
        <f>+[9]EVERYTHING!$AT$14</f>
        <v>59150.879459886652</v>
      </c>
      <c r="H6" s="357"/>
      <c r="I6" s="357">
        <f>+[9]EVERYTHING!$AU$14</f>
        <v>60937.437773649348</v>
      </c>
      <c r="J6" s="357"/>
      <c r="K6" s="357">
        <f>+[9]EVERYTHING!$AV$14</f>
        <v>62796.182440893739</v>
      </c>
      <c r="L6" s="357"/>
      <c r="M6" s="357">
        <f>+[9]EVERYTHING!$AW$14</f>
        <v>64729.878005304177</v>
      </c>
      <c r="N6" s="357"/>
      <c r="O6" s="357">
        <f>+[9]EVERYTHING!$AX$14</f>
        <v>66741.391618156806</v>
      </c>
      <c r="P6" s="357"/>
      <c r="Q6" s="357">
        <f>+[9]EVERYTHING!$AY$14</f>
        <v>68833.696772740179</v>
      </c>
      <c r="R6" s="357"/>
      <c r="S6" s="357">
        <f>+[9]EVERYTHING!$AZ$14</f>
        <v>71009.877172967826</v>
      </c>
      <c r="T6" s="357"/>
      <c r="U6" s="357">
        <f>+[9]EVERYTHING!$BA$14</f>
        <v>73273.130740963708</v>
      </c>
      <c r="V6" s="357"/>
      <c r="W6" s="357">
        <f>+[9]EVERYTHING!$BB$14</f>
        <v>75626.773768571118</v>
      </c>
      <c r="X6" s="357"/>
      <c r="Y6" s="357">
        <f>+[9]EVERYTHING!$BC$14</f>
        <v>78074.245217911041</v>
      </c>
      <c r="Z6" s="357"/>
      <c r="AA6" s="357">
        <f>+[9]EVERYTHING!$BD$14+4</f>
        <v>80623.111176296923</v>
      </c>
      <c r="AB6" s="357"/>
      <c r="AC6" s="357">
        <f>+[9]EVERYTHING!$BE$14</f>
        <v>83265.069471001916</v>
      </c>
      <c r="AD6" s="357"/>
      <c r="AE6" s="357">
        <f>+[9]EVERYTHING!$BF$14</f>
        <v>86015.954449567507</v>
      </c>
      <c r="AF6" s="357"/>
      <c r="AG6" s="357">
        <f>+[9]EVERYTHING!$BG$14</f>
        <v>88875.741931545679</v>
      </c>
    </row>
    <row r="7" spans="1:34" s="339" customFormat="1" ht="13.5">
      <c r="B7" s="339" t="s">
        <v>904</v>
      </c>
      <c r="C7" s="375">
        <f>IF(Application!$D$210="Special Needs",0.1,0.05)*0</f>
        <v>0</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5">
      <c r="A8" s="339" t="s">
        <v>298</v>
      </c>
      <c r="C8" s="374">
        <v>1.0249999999999999</v>
      </c>
      <c r="E8" s="357">
        <f>Application!Z815</f>
        <v>5472</v>
      </c>
      <c r="F8" s="357"/>
      <c r="G8" s="357">
        <f>E8*$C$8</f>
        <v>5608.7999999999993</v>
      </c>
      <c r="H8" s="357"/>
      <c r="I8" s="357">
        <f>G8*$C$8</f>
        <v>5749.0199999999986</v>
      </c>
      <c r="J8" s="357"/>
      <c r="K8" s="357">
        <f>I8*$C$8</f>
        <v>5892.7454999999982</v>
      </c>
      <c r="L8" s="357"/>
      <c r="M8" s="357">
        <f>K8*$C$8</f>
        <v>6040.0641374999977</v>
      </c>
      <c r="N8" s="357"/>
      <c r="O8" s="357">
        <f>M8*$C$8</f>
        <v>6191.0657409374971</v>
      </c>
      <c r="P8" s="357"/>
      <c r="Q8" s="357">
        <f>O8*$C$8</f>
        <v>6345.8423844609342</v>
      </c>
      <c r="R8" s="357"/>
      <c r="S8" s="357">
        <f>Q8*$C$8</f>
        <v>6504.4884440724572</v>
      </c>
      <c r="T8" s="357"/>
      <c r="U8" s="357">
        <f>S8*$C$8</f>
        <v>6667.1006551742685</v>
      </c>
      <c r="V8" s="357"/>
      <c r="W8" s="357">
        <f>U8*$C$8</f>
        <v>6833.7781715536248</v>
      </c>
      <c r="X8" s="357"/>
      <c r="Y8" s="357">
        <f>W8*$C$8</f>
        <v>7004.6226258424649</v>
      </c>
      <c r="Z8" s="357"/>
      <c r="AA8" s="357">
        <f>Y8*$C$8</f>
        <v>7179.7381914885264</v>
      </c>
      <c r="AB8" s="357"/>
      <c r="AC8" s="357">
        <f>AA8*$C$8</f>
        <v>7359.231646275739</v>
      </c>
      <c r="AD8" s="357"/>
      <c r="AE8" s="357">
        <f>AC8*$C$8</f>
        <v>7543.2124374326322</v>
      </c>
      <c r="AF8" s="357"/>
      <c r="AG8" s="357">
        <f>AE8*$C$8</f>
        <v>7731.7927483684471</v>
      </c>
    </row>
    <row r="9" spans="1:34" s="339" customFormat="1" ht="13.5">
      <c r="B9" s="339" t="s">
        <v>904</v>
      </c>
      <c r="C9" s="375">
        <f>+C5</f>
        <v>5.733333333333334E-2</v>
      </c>
      <c r="E9" s="373">
        <f>-E8*$C$9</f>
        <v>-313.72800000000007</v>
      </c>
      <c r="F9" s="356"/>
      <c r="G9" s="373">
        <f>-G8*$C$9</f>
        <v>-321.57119999999998</v>
      </c>
      <c r="H9" s="356"/>
      <c r="I9" s="373">
        <f>-I8*$C$9</f>
        <v>-329.61047999999994</v>
      </c>
      <c r="J9" s="356"/>
      <c r="K9" s="373">
        <f>-K8*$C$9</f>
        <v>-337.85074199999991</v>
      </c>
      <c r="L9" s="356"/>
      <c r="M9" s="373">
        <f>-M8*$C$9</f>
        <v>-346.29701054999992</v>
      </c>
      <c r="N9" s="356"/>
      <c r="O9" s="373">
        <f>-O8*$C$9</f>
        <v>-354.95443581374985</v>
      </c>
      <c r="P9" s="356"/>
      <c r="Q9" s="373">
        <f>-Q8*$C$9</f>
        <v>-363.82829670909359</v>
      </c>
      <c r="R9" s="356"/>
      <c r="S9" s="373">
        <f>-S8*$C$9</f>
        <v>-372.92400412682093</v>
      </c>
      <c r="T9" s="356"/>
      <c r="U9" s="373">
        <f>-U8*$C$9</f>
        <v>-382.24710422999146</v>
      </c>
      <c r="V9" s="356"/>
      <c r="W9" s="373">
        <f>-W8*$C$9</f>
        <v>-391.80328183574119</v>
      </c>
      <c r="X9" s="356"/>
      <c r="Y9" s="373">
        <f>-Y8*$C$9</f>
        <v>-401.59836388163473</v>
      </c>
      <c r="Z9" s="356"/>
      <c r="AA9" s="373">
        <f>-AA8*$C$9</f>
        <v>-411.63832297867555</v>
      </c>
      <c r="AB9" s="356"/>
      <c r="AC9" s="373">
        <f>-AC8*$C$9</f>
        <v>-421.9292810531424</v>
      </c>
      <c r="AD9" s="356"/>
      <c r="AE9" s="373">
        <f>-AE8*$C$9</f>
        <v>-432.47751307947095</v>
      </c>
      <c r="AF9" s="356"/>
      <c r="AG9" s="373">
        <f>-AG8*$C$9</f>
        <v>-443.28945090645766</v>
      </c>
    </row>
    <row r="10" spans="1:34" s="358" customFormat="1" ht="13.9">
      <c r="A10" s="358" t="s">
        <v>925</v>
      </c>
      <c r="C10" s="349"/>
      <c r="E10" s="358">
        <f>SUM(E4:E9)</f>
        <v>777047.08995866671</v>
      </c>
      <c r="G10" s="358">
        <f>SUM(G4:G9)</f>
        <v>801264.45865988662</v>
      </c>
      <c r="I10" s="358">
        <f>SUM(I4:I9)</f>
        <v>821603.85645364912</v>
      </c>
      <c r="K10" s="358">
        <f>SUM(K4:K9)</f>
        <v>842479.26158789336</v>
      </c>
      <c r="M10" s="358">
        <f>SUM(M4:M9)</f>
        <v>863905.03413097875</v>
      </c>
      <c r="O10" s="358">
        <f>SUM(O4:O9)</f>
        <v>885895.92664697336</v>
      </c>
      <c r="Q10" s="358">
        <f>SUM(Q4:Q9)</f>
        <v>908467.09517727711</v>
      </c>
      <c r="S10" s="358">
        <f>SUM(S4:S9)</f>
        <v>931634.11053761793</v>
      </c>
      <c r="U10" s="358">
        <f>SUM(U4:U9)</f>
        <v>955412.96993973001</v>
      </c>
      <c r="W10" s="358">
        <f>SUM(W4:W9)</f>
        <v>979820.10894730652</v>
      </c>
      <c r="Y10" s="358">
        <f>SUM(Y4:Y9)</f>
        <v>1004872.4137761149</v>
      </c>
      <c r="AA10" s="358">
        <f>SUM(AA4:AA9)</f>
        <v>1030591.2339484558</v>
      </c>
      <c r="AC10" s="358">
        <f>SUM(AC4:AC9)</f>
        <v>1056982.3953124648</v>
      </c>
      <c r="AE10" s="358">
        <f>SUM(AE4:AE9)</f>
        <v>1084076.2134370669</v>
      </c>
      <c r="AG10" s="358">
        <f>SUM(AG4:AG9)</f>
        <v>1111887.5073937322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905</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906</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907</v>
      </c>
      <c r="C14" s="369"/>
      <c r="E14" s="354">
        <f>Application!W845</f>
        <v>58568</v>
      </c>
      <c r="G14" s="354">
        <f>E14*$C$13</f>
        <v>60617.88</v>
      </c>
      <c r="I14" s="354">
        <f>G14*$C$13</f>
        <v>62739.505799999992</v>
      </c>
      <c r="K14" s="354">
        <f>I14*$C$13</f>
        <v>64935.388502999987</v>
      </c>
      <c r="M14" s="354">
        <f>K14*$C$13</f>
        <v>67208.127100604979</v>
      </c>
      <c r="O14" s="354">
        <f>M14*$C$13</f>
        <v>69560.411549126147</v>
      </c>
      <c r="Q14" s="354">
        <f>O14*$C$13</f>
        <v>71995.025953345554</v>
      </c>
      <c r="S14" s="354">
        <f>Q14*$C$13</f>
        <v>74514.851861712639</v>
      </c>
      <c r="U14" s="354">
        <f>S14*$C$13</f>
        <v>77122.871676872572</v>
      </c>
      <c r="W14" s="354">
        <f>U14*$C$13</f>
        <v>79822.172185563104</v>
      </c>
      <c r="Y14" s="354">
        <f>W14*$C$13</f>
        <v>82615.948212057803</v>
      </c>
      <c r="AA14" s="354">
        <f>Y14*$C$13</f>
        <v>85507.506399479826</v>
      </c>
      <c r="AC14" s="354">
        <f>AA14*$C$13</f>
        <v>88500.269123461607</v>
      </c>
      <c r="AE14" s="354">
        <f>AC14*$C$13</f>
        <v>91597.778542782762</v>
      </c>
      <c r="AG14" s="354">
        <f>AE14*$C$13</f>
        <v>94803.700791780153</v>
      </c>
    </row>
    <row r="15" spans="1:34" s="339" customFormat="1" ht="13.5">
      <c r="A15" s="339" t="s">
        <v>356</v>
      </c>
      <c r="C15" s="368"/>
      <c r="E15" s="357">
        <f>Application!W847</f>
        <v>46286</v>
      </c>
      <c r="F15" s="357"/>
      <c r="G15" s="357">
        <f t="shared" ref="G15:AG20" si="0">E15*$C$13</f>
        <v>47906.009999999995</v>
      </c>
      <c r="H15" s="357"/>
      <c r="I15" s="357">
        <f t="shared" si="0"/>
        <v>49582.720349999989</v>
      </c>
      <c r="J15" s="357"/>
      <c r="K15" s="357">
        <f t="shared" si="0"/>
        <v>51318.115562249986</v>
      </c>
      <c r="L15" s="357"/>
      <c r="M15" s="357">
        <f t="shared" si="0"/>
        <v>53114.24960692873</v>
      </c>
      <c r="N15" s="357"/>
      <c r="O15" s="357">
        <f t="shared" si="0"/>
        <v>54973.248343171232</v>
      </c>
      <c r="P15" s="357"/>
      <c r="Q15" s="357">
        <f t="shared" si="0"/>
        <v>56897.312035182222</v>
      </c>
      <c r="R15" s="357"/>
      <c r="S15" s="357">
        <f t="shared" si="0"/>
        <v>58888.717956413595</v>
      </c>
      <c r="T15" s="357"/>
      <c r="U15" s="357">
        <f t="shared" si="0"/>
        <v>60949.823084888063</v>
      </c>
      <c r="V15" s="357"/>
      <c r="W15" s="357">
        <f t="shared" si="0"/>
        <v>63083.06689285914</v>
      </c>
      <c r="X15" s="357"/>
      <c r="Y15" s="357">
        <f t="shared" si="0"/>
        <v>65290.974234109206</v>
      </c>
      <c r="Z15" s="357"/>
      <c r="AA15" s="357">
        <f t="shared" si="0"/>
        <v>67576.158332303021</v>
      </c>
      <c r="AB15" s="357"/>
      <c r="AC15" s="357">
        <f t="shared" si="0"/>
        <v>69941.323873933623</v>
      </c>
      <c r="AD15" s="357"/>
      <c r="AE15" s="357">
        <f t="shared" si="0"/>
        <v>72389.270209521288</v>
      </c>
      <c r="AF15" s="357"/>
      <c r="AG15" s="357">
        <f t="shared" si="0"/>
        <v>74922.894666854525</v>
      </c>
    </row>
    <row r="16" spans="1:34" s="339" customFormat="1" ht="13.5">
      <c r="A16" s="339" t="s">
        <v>596</v>
      </c>
      <c r="C16" s="368"/>
      <c r="E16" s="357">
        <f>Application!W853</f>
        <v>50969</v>
      </c>
      <c r="F16" s="357"/>
      <c r="G16" s="357">
        <f t="shared" si="0"/>
        <v>52752.914999999994</v>
      </c>
      <c r="H16" s="357"/>
      <c r="I16" s="357">
        <f t="shared" si="0"/>
        <v>54599.267024999986</v>
      </c>
      <c r="J16" s="357"/>
      <c r="K16" s="357">
        <f t="shared" si="0"/>
        <v>56510.241370874981</v>
      </c>
      <c r="L16" s="357"/>
      <c r="M16" s="357">
        <f t="shared" si="0"/>
        <v>58488.099818855604</v>
      </c>
      <c r="N16" s="357"/>
      <c r="O16" s="357">
        <f t="shared" si="0"/>
        <v>60535.183312515546</v>
      </c>
      <c r="P16" s="357"/>
      <c r="Q16" s="357">
        <f t="shared" si="0"/>
        <v>62653.914728453587</v>
      </c>
      <c r="R16" s="357"/>
      <c r="S16" s="357">
        <f t="shared" si="0"/>
        <v>64846.801743949458</v>
      </c>
      <c r="T16" s="357"/>
      <c r="U16" s="357">
        <f t="shared" si="0"/>
        <v>67116.439804987691</v>
      </c>
      <c r="V16" s="357"/>
      <c r="W16" s="357">
        <f t="shared" si="0"/>
        <v>69465.515198162248</v>
      </c>
      <c r="X16" s="357"/>
      <c r="Y16" s="357">
        <f t="shared" si="0"/>
        <v>71896.808230097915</v>
      </c>
      <c r="Z16" s="357"/>
      <c r="AA16" s="357">
        <f t="shared" si="0"/>
        <v>74413.196518151337</v>
      </c>
      <c r="AB16" s="357"/>
      <c r="AC16" s="357">
        <f t="shared" si="0"/>
        <v>77017.658396286628</v>
      </c>
      <c r="AD16" s="357"/>
      <c r="AE16" s="357">
        <f t="shared" si="0"/>
        <v>79713.276440156653</v>
      </c>
      <c r="AF16" s="357"/>
      <c r="AG16" s="357">
        <f t="shared" si="0"/>
        <v>82503.241115562123</v>
      </c>
    </row>
    <row r="17" spans="1:16384" s="339" customFormat="1" ht="13.5">
      <c r="A17" s="339" t="s">
        <v>908</v>
      </c>
      <c r="C17" s="368"/>
      <c r="E17" s="357">
        <f>Application!W860</f>
        <v>141253</v>
      </c>
      <c r="F17" s="357"/>
      <c r="G17" s="357">
        <f t="shared" si="0"/>
        <v>146196.85499999998</v>
      </c>
      <c r="H17" s="357"/>
      <c r="I17" s="357">
        <f t="shared" si="0"/>
        <v>151313.74492499998</v>
      </c>
      <c r="J17" s="357"/>
      <c r="K17" s="357">
        <f t="shared" si="0"/>
        <v>156609.72599737498</v>
      </c>
      <c r="L17" s="357"/>
      <c r="M17" s="357">
        <f t="shared" si="0"/>
        <v>162091.0664072831</v>
      </c>
      <c r="N17" s="357"/>
      <c r="O17" s="357">
        <f t="shared" si="0"/>
        <v>167764.25373153799</v>
      </c>
      <c r="P17" s="357"/>
      <c r="Q17" s="357">
        <f t="shared" si="0"/>
        <v>173636.00261214181</v>
      </c>
      <c r="R17" s="357"/>
      <c r="S17" s="357">
        <f t="shared" si="0"/>
        <v>179713.26270356675</v>
      </c>
      <c r="T17" s="357"/>
      <c r="U17" s="357">
        <f t="shared" si="0"/>
        <v>186003.22689819158</v>
      </c>
      <c r="V17" s="357"/>
      <c r="W17" s="357">
        <f t="shared" si="0"/>
        <v>192513.33983962829</v>
      </c>
      <c r="X17" s="357"/>
      <c r="Y17" s="357">
        <f t="shared" si="0"/>
        <v>199251.30673401526</v>
      </c>
      <c r="Z17" s="357"/>
      <c r="AA17" s="357">
        <f t="shared" si="0"/>
        <v>206225.10246970577</v>
      </c>
      <c r="AB17" s="357"/>
      <c r="AC17" s="357">
        <f t="shared" si="0"/>
        <v>213442.98105614545</v>
      </c>
      <c r="AD17" s="357"/>
      <c r="AE17" s="357">
        <f t="shared" si="0"/>
        <v>220913.48539311052</v>
      </c>
      <c r="AF17" s="357"/>
      <c r="AG17" s="357">
        <f t="shared" si="0"/>
        <v>228645.45738186938</v>
      </c>
    </row>
    <row r="18" spans="1:16384" s="339" customFormat="1" ht="13.5">
      <c r="A18" s="339" t="s">
        <v>160</v>
      </c>
      <c r="C18" s="368"/>
      <c r="E18" s="357">
        <f>Application!W861</f>
        <v>45687</v>
      </c>
      <c r="F18" s="357"/>
      <c r="G18" s="357">
        <f t="shared" si="0"/>
        <v>47286.044999999998</v>
      </c>
      <c r="H18" s="357"/>
      <c r="I18" s="357">
        <f t="shared" si="0"/>
        <v>48941.056574999995</v>
      </c>
      <c r="J18" s="357"/>
      <c r="K18" s="357">
        <f t="shared" si="0"/>
        <v>50653.993555124995</v>
      </c>
      <c r="L18" s="357"/>
      <c r="M18" s="357">
        <f t="shared" si="0"/>
        <v>52426.883329554366</v>
      </c>
      <c r="N18" s="357"/>
      <c r="O18" s="357">
        <f t="shared" si="0"/>
        <v>54261.824246088763</v>
      </c>
      <c r="P18" s="357"/>
      <c r="Q18" s="357">
        <f t="shared" si="0"/>
        <v>56160.988094701868</v>
      </c>
      <c r="R18" s="357"/>
      <c r="S18" s="357">
        <f t="shared" si="0"/>
        <v>58126.622678016429</v>
      </c>
      <c r="T18" s="357"/>
      <c r="U18" s="357">
        <f t="shared" si="0"/>
        <v>60161.054471746997</v>
      </c>
      <c r="V18" s="357"/>
      <c r="W18" s="357">
        <f t="shared" si="0"/>
        <v>62266.69137825814</v>
      </c>
      <c r="X18" s="357"/>
      <c r="Y18" s="357">
        <f t="shared" si="0"/>
        <v>64446.025576497166</v>
      </c>
      <c r="Z18" s="357"/>
      <c r="AA18" s="357">
        <f t="shared" si="0"/>
        <v>66701.636471674559</v>
      </c>
      <c r="AB18" s="357"/>
      <c r="AC18" s="357">
        <f t="shared" si="0"/>
        <v>69036.19374818317</v>
      </c>
      <c r="AD18" s="357"/>
      <c r="AE18" s="357">
        <f t="shared" si="0"/>
        <v>71452.460529369579</v>
      </c>
      <c r="AF18" s="357"/>
      <c r="AG18" s="357">
        <f t="shared" si="0"/>
        <v>73953.296647897514</v>
      </c>
    </row>
    <row r="19" spans="1:16384" s="339" customFormat="1" ht="13.5">
      <c r="A19" s="339" t="s">
        <v>411</v>
      </c>
      <c r="C19" s="368"/>
      <c r="E19" s="357">
        <f>Application!W870</f>
        <v>118564</v>
      </c>
      <c r="F19" s="357"/>
      <c r="G19" s="357">
        <f t="shared" si="0"/>
        <v>122713.73999999999</v>
      </c>
      <c r="H19" s="357"/>
      <c r="I19" s="357">
        <f t="shared" si="0"/>
        <v>127008.72089999999</v>
      </c>
      <c r="J19" s="357"/>
      <c r="K19" s="357">
        <f t="shared" si="0"/>
        <v>131454.02613149997</v>
      </c>
      <c r="L19" s="357"/>
      <c r="M19" s="357">
        <f t="shared" si="0"/>
        <v>136054.91704610246</v>
      </c>
      <c r="N19" s="357"/>
      <c r="O19" s="357">
        <f t="shared" si="0"/>
        <v>140816.83914271602</v>
      </c>
      <c r="P19" s="357"/>
      <c r="Q19" s="357">
        <f t="shared" si="0"/>
        <v>145745.42851271108</v>
      </c>
      <c r="R19" s="357"/>
      <c r="S19" s="357">
        <f t="shared" si="0"/>
        <v>150846.51851065597</v>
      </c>
      <c r="T19" s="357"/>
      <c r="U19" s="357">
        <f t="shared" si="0"/>
        <v>156126.14665852892</v>
      </c>
      <c r="V19" s="357"/>
      <c r="W19" s="357">
        <f t="shared" si="0"/>
        <v>161590.56179157741</v>
      </c>
      <c r="X19" s="357"/>
      <c r="Y19" s="357">
        <f t="shared" si="0"/>
        <v>167246.23145428259</v>
      </c>
      <c r="Z19" s="357"/>
      <c r="AA19" s="357">
        <f t="shared" si="0"/>
        <v>173099.84955518247</v>
      </c>
      <c r="AB19" s="357"/>
      <c r="AC19" s="357">
        <f t="shared" si="0"/>
        <v>179158.34428961386</v>
      </c>
      <c r="AD19" s="357"/>
      <c r="AE19" s="357">
        <f t="shared" si="0"/>
        <v>185428.88633975032</v>
      </c>
      <c r="AF19" s="357"/>
      <c r="AG19" s="357">
        <f t="shared" si="0"/>
        <v>191918.89736164158</v>
      </c>
    </row>
    <row r="20" spans="1:16384" s="339" customFormat="1" ht="13.5">
      <c r="A20" s="361" t="s">
        <v>1042</v>
      </c>
      <c r="B20" s="361"/>
      <c r="C20" s="368"/>
      <c r="E20" s="367">
        <f>Application!W877</f>
        <v>2473</v>
      </c>
      <c r="F20" s="357"/>
      <c r="G20" s="367">
        <f t="shared" si="0"/>
        <v>2559.5549999999998</v>
      </c>
      <c r="H20" s="357"/>
      <c r="I20" s="367">
        <f t="shared" si="0"/>
        <v>2649.1394249999998</v>
      </c>
      <c r="J20" s="357"/>
      <c r="K20" s="367">
        <f t="shared" si="0"/>
        <v>2741.8593048749995</v>
      </c>
      <c r="L20" s="357"/>
      <c r="M20" s="367">
        <f t="shared" si="0"/>
        <v>2837.8243805456241</v>
      </c>
      <c r="N20" s="357"/>
      <c r="O20" s="367">
        <f t="shared" si="0"/>
        <v>2937.1482338647206</v>
      </c>
      <c r="P20" s="357"/>
      <c r="Q20" s="367">
        <f t="shared" si="0"/>
        <v>3039.9484220499858</v>
      </c>
      <c r="R20" s="357"/>
      <c r="S20" s="367">
        <f t="shared" si="0"/>
        <v>3146.3466168217351</v>
      </c>
      <c r="T20" s="357"/>
      <c r="U20" s="367">
        <f t="shared" si="0"/>
        <v>3256.4687484104957</v>
      </c>
      <c r="V20" s="357"/>
      <c r="W20" s="367">
        <f t="shared" si="0"/>
        <v>3370.4451546048626</v>
      </c>
      <c r="X20" s="357"/>
      <c r="Y20" s="367">
        <f t="shared" si="0"/>
        <v>3488.4107350160325</v>
      </c>
      <c r="Z20" s="357"/>
      <c r="AA20" s="367">
        <f t="shared" si="0"/>
        <v>3610.5051107415934</v>
      </c>
      <c r="AB20" s="357"/>
      <c r="AC20" s="367">
        <f t="shared" si="0"/>
        <v>3736.8727896175487</v>
      </c>
      <c r="AD20" s="357"/>
      <c r="AE20" s="367">
        <f t="shared" si="0"/>
        <v>3867.6633372541628</v>
      </c>
      <c r="AF20" s="357"/>
      <c r="AG20" s="367">
        <f t="shared" si="0"/>
        <v>4003.0315540580582</v>
      </c>
    </row>
    <row r="21" spans="1:16384" s="358" customFormat="1" ht="13.9">
      <c r="A21" s="358" t="s">
        <v>909</v>
      </c>
      <c r="C21" s="368"/>
      <c r="E21" s="358">
        <f>SUM(E14:E20)</f>
        <v>463800</v>
      </c>
      <c r="G21" s="358">
        <f>SUM(G14:G20)</f>
        <v>480032.99999999994</v>
      </c>
      <c r="I21" s="358">
        <f>SUM(I14:I20)</f>
        <v>496834.15499999997</v>
      </c>
      <c r="K21" s="358">
        <f>SUM(K14:K20)</f>
        <v>514223.3504249999</v>
      </c>
      <c r="M21" s="358">
        <f>SUM(M14:M20)</f>
        <v>532221.16768987488</v>
      </c>
      <c r="O21" s="358">
        <f>SUM(O14:O20)</f>
        <v>550848.90855902038</v>
      </c>
      <c r="Q21" s="358">
        <f>SUM(Q14:Q20)</f>
        <v>570128.62035858608</v>
      </c>
      <c r="S21" s="358">
        <f>SUM(S14:S20)</f>
        <v>590083.1220711366</v>
      </c>
      <c r="U21" s="358">
        <f>SUM(U14:U20)</f>
        <v>610736.03134362632</v>
      </c>
      <c r="W21" s="358">
        <f>SUM(W14:W20)</f>
        <v>632111.7924406532</v>
      </c>
      <c r="Y21" s="358">
        <f>SUM(Y14:Y20)</f>
        <v>654235.70517607592</v>
      </c>
      <c r="AA21" s="358">
        <f>SUM(AA14:AA20)</f>
        <v>677133.95485723857</v>
      </c>
      <c r="AC21" s="358">
        <f>SUM(AC14:AC20)</f>
        <v>700833.64327724185</v>
      </c>
      <c r="AE21" s="358">
        <f>SUM(AE14:AE20)</f>
        <v>725362.82079194533</v>
      </c>
      <c r="AG21" s="358">
        <f>SUM(AG14:AG20)</f>
        <v>750750.5195196633</v>
      </c>
    </row>
    <row r="22" spans="1:16384"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16384" s="339" customFormat="1" ht="13.5">
      <c r="A23" s="339" t="s">
        <v>2173</v>
      </c>
      <c r="C23" s="368"/>
      <c r="E23" s="1606"/>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16384"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16384" s="339" customFormat="1" ht="13.5">
      <c r="A25" s="339" t="s">
        <v>1355</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16384" s="339" customFormat="1" ht="13.5">
      <c r="A26" s="339" t="s">
        <v>911</v>
      </c>
      <c r="C26" s="376">
        <v>1.0349999999999999</v>
      </c>
      <c r="E26" s="357">
        <f>Application!AC886</f>
        <v>34366</v>
      </c>
      <c r="F26" s="357"/>
      <c r="G26" s="357">
        <f>E26*$C$26</f>
        <v>35568.81</v>
      </c>
      <c r="H26" s="357"/>
      <c r="I26" s="357">
        <f>G26*$C$26</f>
        <v>36813.718349999996</v>
      </c>
      <c r="J26" s="357"/>
      <c r="K26" s="357">
        <f>I26*$C$26</f>
        <v>38102.198492249991</v>
      </c>
      <c r="L26" s="357"/>
      <c r="M26" s="357">
        <f>K26*$C$26</f>
        <v>39435.775439478741</v>
      </c>
      <c r="N26" s="357"/>
      <c r="O26" s="357">
        <f>M26*$C$26</f>
        <v>40816.027579860493</v>
      </c>
      <c r="P26" s="357"/>
      <c r="Q26" s="357">
        <f>O26*$C$26</f>
        <v>42244.58854515561</v>
      </c>
      <c r="R26" s="357"/>
      <c r="S26" s="357">
        <f>Q26*$C$26</f>
        <v>43723.149144236049</v>
      </c>
      <c r="T26" s="357"/>
      <c r="U26" s="357">
        <f>S26*$C$26</f>
        <v>45253.45936428431</v>
      </c>
      <c r="V26" s="357"/>
      <c r="W26" s="357">
        <f>U26*$C$26</f>
        <v>46837.330442034254</v>
      </c>
      <c r="X26" s="357"/>
      <c r="Y26" s="357">
        <f>W26*$C$26</f>
        <v>48476.637007505451</v>
      </c>
      <c r="Z26" s="357"/>
      <c r="AA26" s="357">
        <f>Y26*$C$26</f>
        <v>50173.319302768141</v>
      </c>
      <c r="AB26" s="357"/>
      <c r="AC26" s="357">
        <f>AA26*$C$26</f>
        <v>51929.385478365024</v>
      </c>
      <c r="AD26" s="357"/>
      <c r="AE26" s="357">
        <f>AC26*$C$26</f>
        <v>53746.913970107795</v>
      </c>
      <c r="AF26" s="357"/>
      <c r="AG26" s="357">
        <f>AE26*$C$26</f>
        <v>55628.055959061567</v>
      </c>
    </row>
    <row r="27" spans="1:16384" s="339" customFormat="1" ht="13.5">
      <c r="A27" s="339" t="s">
        <v>912</v>
      </c>
      <c r="C27" s="376"/>
      <c r="E27" s="357">
        <f>Application!AC887</f>
        <v>38000</v>
      </c>
      <c r="F27" s="357"/>
      <c r="G27" s="357">
        <f>$E$27</f>
        <v>38000</v>
      </c>
      <c r="H27" s="357"/>
      <c r="I27" s="357">
        <f>$E$27</f>
        <v>38000</v>
      </c>
      <c r="J27" s="357"/>
      <c r="K27" s="357">
        <f>$E$27</f>
        <v>38000</v>
      </c>
      <c r="L27" s="357"/>
      <c r="M27" s="357">
        <f>$E$27</f>
        <v>38000</v>
      </c>
      <c r="N27" s="357"/>
      <c r="O27" s="357">
        <f>$E$27</f>
        <v>38000</v>
      </c>
      <c r="P27" s="357"/>
      <c r="Q27" s="357">
        <f>$E$27</f>
        <v>38000</v>
      </c>
      <c r="R27" s="357"/>
      <c r="S27" s="357">
        <f>$E$27</f>
        <v>38000</v>
      </c>
      <c r="T27" s="357"/>
      <c r="U27" s="357">
        <f>$E$27</f>
        <v>38000</v>
      </c>
      <c r="V27" s="357"/>
      <c r="W27" s="357">
        <f>$E$27</f>
        <v>38000</v>
      </c>
      <c r="X27" s="357"/>
      <c r="Y27" s="357">
        <f>$E$27</f>
        <v>38000</v>
      </c>
      <c r="Z27" s="357"/>
      <c r="AA27" s="357">
        <f>$E$27</f>
        <v>38000</v>
      </c>
      <c r="AB27" s="357"/>
      <c r="AC27" s="357">
        <f>$E$27</f>
        <v>38000</v>
      </c>
      <c r="AD27" s="357"/>
      <c r="AE27" s="357">
        <f>$E$27</f>
        <v>38000</v>
      </c>
      <c r="AF27" s="357"/>
      <c r="AG27" s="357">
        <f>$E$27</f>
        <v>38000</v>
      </c>
    </row>
    <row r="28" spans="1:16384" s="357" customFormat="1" ht="13.5">
      <c r="A28" s="339" t="s">
        <v>2171</v>
      </c>
      <c r="B28" s="339"/>
      <c r="C28" s="374"/>
      <c r="D28" s="339"/>
      <c r="E28" s="357">
        <f>Application!AC888</f>
        <v>84786.4516</v>
      </c>
      <c r="G28" s="357">
        <f>+E28</f>
        <v>84786.4516</v>
      </c>
      <c r="I28" s="357">
        <f t="shared" ref="I28:BS28" si="1">+G28</f>
        <v>84786.4516</v>
      </c>
      <c r="K28" s="357">
        <f t="shared" si="1"/>
        <v>84786.4516</v>
      </c>
      <c r="M28" s="357">
        <f t="shared" si="1"/>
        <v>84786.4516</v>
      </c>
      <c r="O28" s="357">
        <f t="shared" si="1"/>
        <v>84786.4516</v>
      </c>
      <c r="Q28" s="357">
        <f t="shared" si="1"/>
        <v>84786.4516</v>
      </c>
      <c r="S28" s="357">
        <f t="shared" si="1"/>
        <v>84786.4516</v>
      </c>
      <c r="U28" s="357">
        <f t="shared" si="1"/>
        <v>84786.4516</v>
      </c>
      <c r="W28" s="357">
        <f t="shared" si="1"/>
        <v>84786.4516</v>
      </c>
      <c r="Y28" s="357">
        <f t="shared" si="1"/>
        <v>84786.4516</v>
      </c>
      <c r="AA28" s="357">
        <f t="shared" si="1"/>
        <v>84786.4516</v>
      </c>
      <c r="AC28" s="357">
        <f t="shared" si="1"/>
        <v>84786.4516</v>
      </c>
      <c r="AE28" s="357">
        <f t="shared" si="1"/>
        <v>84786.4516</v>
      </c>
      <c r="AG28" s="357">
        <f t="shared" si="1"/>
        <v>84786.4516</v>
      </c>
      <c r="AI28" s="357">
        <f t="shared" si="1"/>
        <v>84786.4516</v>
      </c>
      <c r="AJ28" s="357">
        <f t="shared" si="1"/>
        <v>0</v>
      </c>
      <c r="AK28" s="357">
        <f t="shared" si="1"/>
        <v>84786.4516</v>
      </c>
      <c r="AL28" s="357">
        <f t="shared" si="1"/>
        <v>0</v>
      </c>
      <c r="AM28" s="357">
        <f t="shared" si="1"/>
        <v>84786.4516</v>
      </c>
      <c r="AN28" s="357">
        <f t="shared" si="1"/>
        <v>0</v>
      </c>
      <c r="AO28" s="357">
        <f t="shared" si="1"/>
        <v>84786.4516</v>
      </c>
      <c r="AP28" s="357">
        <f t="shared" si="1"/>
        <v>0</v>
      </c>
      <c r="AQ28" s="357">
        <f t="shared" si="1"/>
        <v>84786.4516</v>
      </c>
      <c r="AR28" s="357">
        <f t="shared" si="1"/>
        <v>0</v>
      </c>
      <c r="AS28" s="357">
        <f t="shared" si="1"/>
        <v>84786.4516</v>
      </c>
      <c r="AT28" s="357">
        <f t="shared" si="1"/>
        <v>0</v>
      </c>
      <c r="AU28" s="357">
        <f t="shared" si="1"/>
        <v>84786.4516</v>
      </c>
      <c r="AV28" s="357">
        <f t="shared" si="1"/>
        <v>0</v>
      </c>
      <c r="AW28" s="357">
        <f t="shared" si="1"/>
        <v>84786.4516</v>
      </c>
      <c r="AX28" s="357">
        <f t="shared" si="1"/>
        <v>0</v>
      </c>
      <c r="AY28" s="357">
        <f t="shared" si="1"/>
        <v>84786.4516</v>
      </c>
      <c r="AZ28" s="357">
        <f t="shared" si="1"/>
        <v>0</v>
      </c>
      <c r="BA28" s="357">
        <f t="shared" si="1"/>
        <v>84786.4516</v>
      </c>
      <c r="BB28" s="357">
        <f t="shared" si="1"/>
        <v>0</v>
      </c>
      <c r="BC28" s="357">
        <f t="shared" si="1"/>
        <v>84786.4516</v>
      </c>
      <c r="BD28" s="357">
        <f t="shared" si="1"/>
        <v>0</v>
      </c>
      <c r="BE28" s="357">
        <f t="shared" si="1"/>
        <v>84786.4516</v>
      </c>
      <c r="BF28" s="357">
        <f t="shared" si="1"/>
        <v>0</v>
      </c>
      <c r="BG28" s="357">
        <f t="shared" si="1"/>
        <v>84786.4516</v>
      </c>
      <c r="BH28" s="357">
        <f t="shared" si="1"/>
        <v>0</v>
      </c>
      <c r="BI28" s="357">
        <f t="shared" si="1"/>
        <v>84786.4516</v>
      </c>
      <c r="BJ28" s="357">
        <f t="shared" si="1"/>
        <v>0</v>
      </c>
      <c r="BK28" s="357">
        <f t="shared" si="1"/>
        <v>84786.4516</v>
      </c>
      <c r="BL28" s="357">
        <f t="shared" si="1"/>
        <v>0</v>
      </c>
      <c r="BM28" s="357">
        <f t="shared" si="1"/>
        <v>84786.4516</v>
      </c>
      <c r="BN28" s="357">
        <f t="shared" si="1"/>
        <v>0</v>
      </c>
      <c r="BO28" s="357">
        <f t="shared" si="1"/>
        <v>84786.4516</v>
      </c>
      <c r="BP28" s="357">
        <f t="shared" si="1"/>
        <v>0</v>
      </c>
      <c r="BQ28" s="357">
        <f t="shared" si="1"/>
        <v>84786.4516</v>
      </c>
      <c r="BR28" s="357">
        <f t="shared" si="1"/>
        <v>0</v>
      </c>
      <c r="BS28" s="357">
        <f t="shared" si="1"/>
        <v>84786.4516</v>
      </c>
      <c r="BT28" s="357">
        <f t="shared" ref="BT28:EE28" si="2">+BR28</f>
        <v>0</v>
      </c>
      <c r="BU28" s="357">
        <f t="shared" si="2"/>
        <v>84786.4516</v>
      </c>
      <c r="BV28" s="357">
        <f t="shared" si="2"/>
        <v>0</v>
      </c>
      <c r="BW28" s="357">
        <f t="shared" si="2"/>
        <v>84786.4516</v>
      </c>
      <c r="BX28" s="357">
        <f t="shared" si="2"/>
        <v>0</v>
      </c>
      <c r="BY28" s="357">
        <f t="shared" si="2"/>
        <v>84786.4516</v>
      </c>
      <c r="BZ28" s="357">
        <f t="shared" si="2"/>
        <v>0</v>
      </c>
      <c r="CA28" s="357">
        <f t="shared" si="2"/>
        <v>84786.4516</v>
      </c>
      <c r="CB28" s="357">
        <f t="shared" si="2"/>
        <v>0</v>
      </c>
      <c r="CC28" s="357">
        <f t="shared" si="2"/>
        <v>84786.4516</v>
      </c>
      <c r="CD28" s="357">
        <f t="shared" si="2"/>
        <v>0</v>
      </c>
      <c r="CE28" s="357">
        <f t="shared" si="2"/>
        <v>84786.4516</v>
      </c>
      <c r="CF28" s="357">
        <f t="shared" si="2"/>
        <v>0</v>
      </c>
      <c r="CG28" s="357">
        <f t="shared" si="2"/>
        <v>84786.4516</v>
      </c>
      <c r="CH28" s="357">
        <f t="shared" si="2"/>
        <v>0</v>
      </c>
      <c r="CI28" s="357">
        <f t="shared" si="2"/>
        <v>84786.4516</v>
      </c>
      <c r="CJ28" s="357">
        <f t="shared" si="2"/>
        <v>0</v>
      </c>
      <c r="CK28" s="357">
        <f t="shared" si="2"/>
        <v>84786.4516</v>
      </c>
      <c r="CL28" s="357">
        <f t="shared" si="2"/>
        <v>0</v>
      </c>
      <c r="CM28" s="357">
        <f t="shared" si="2"/>
        <v>84786.4516</v>
      </c>
      <c r="CN28" s="357">
        <f t="shared" si="2"/>
        <v>0</v>
      </c>
      <c r="CO28" s="357">
        <f t="shared" si="2"/>
        <v>84786.4516</v>
      </c>
      <c r="CP28" s="357">
        <f t="shared" si="2"/>
        <v>0</v>
      </c>
      <c r="CQ28" s="357">
        <f t="shared" si="2"/>
        <v>84786.4516</v>
      </c>
      <c r="CR28" s="357">
        <f t="shared" si="2"/>
        <v>0</v>
      </c>
      <c r="CS28" s="357">
        <f t="shared" si="2"/>
        <v>84786.4516</v>
      </c>
      <c r="CT28" s="357">
        <f t="shared" si="2"/>
        <v>0</v>
      </c>
      <c r="CU28" s="357">
        <f t="shared" si="2"/>
        <v>84786.4516</v>
      </c>
      <c r="CV28" s="357">
        <f t="shared" si="2"/>
        <v>0</v>
      </c>
      <c r="CW28" s="357">
        <f t="shared" si="2"/>
        <v>84786.4516</v>
      </c>
      <c r="CX28" s="357">
        <f t="shared" si="2"/>
        <v>0</v>
      </c>
      <c r="CY28" s="357">
        <f t="shared" si="2"/>
        <v>84786.4516</v>
      </c>
      <c r="CZ28" s="357">
        <f t="shared" si="2"/>
        <v>0</v>
      </c>
      <c r="DA28" s="357">
        <f t="shared" si="2"/>
        <v>84786.4516</v>
      </c>
      <c r="DB28" s="357">
        <f t="shared" si="2"/>
        <v>0</v>
      </c>
      <c r="DC28" s="357">
        <f t="shared" si="2"/>
        <v>84786.4516</v>
      </c>
      <c r="DD28" s="357">
        <f t="shared" si="2"/>
        <v>0</v>
      </c>
      <c r="DE28" s="357">
        <f t="shared" si="2"/>
        <v>84786.4516</v>
      </c>
      <c r="DF28" s="357">
        <f t="shared" si="2"/>
        <v>0</v>
      </c>
      <c r="DG28" s="357">
        <f t="shared" si="2"/>
        <v>84786.4516</v>
      </c>
      <c r="DH28" s="357">
        <f t="shared" si="2"/>
        <v>0</v>
      </c>
      <c r="DI28" s="357">
        <f t="shared" si="2"/>
        <v>84786.4516</v>
      </c>
      <c r="DJ28" s="357">
        <f t="shared" si="2"/>
        <v>0</v>
      </c>
      <c r="DK28" s="357">
        <f t="shared" si="2"/>
        <v>84786.4516</v>
      </c>
      <c r="DL28" s="357">
        <f t="shared" si="2"/>
        <v>0</v>
      </c>
      <c r="DM28" s="357">
        <f t="shared" si="2"/>
        <v>84786.4516</v>
      </c>
      <c r="DN28" s="357">
        <f t="shared" si="2"/>
        <v>0</v>
      </c>
      <c r="DO28" s="357">
        <f t="shared" si="2"/>
        <v>84786.4516</v>
      </c>
      <c r="DP28" s="357">
        <f t="shared" si="2"/>
        <v>0</v>
      </c>
      <c r="DQ28" s="357">
        <f t="shared" si="2"/>
        <v>84786.4516</v>
      </c>
      <c r="DR28" s="357">
        <f t="shared" si="2"/>
        <v>0</v>
      </c>
      <c r="DS28" s="357">
        <f t="shared" si="2"/>
        <v>84786.4516</v>
      </c>
      <c r="DT28" s="357">
        <f t="shared" si="2"/>
        <v>0</v>
      </c>
      <c r="DU28" s="357">
        <f t="shared" si="2"/>
        <v>84786.4516</v>
      </c>
      <c r="DV28" s="357">
        <f t="shared" si="2"/>
        <v>0</v>
      </c>
      <c r="DW28" s="357">
        <f t="shared" si="2"/>
        <v>84786.4516</v>
      </c>
      <c r="DX28" s="357">
        <f t="shared" si="2"/>
        <v>0</v>
      </c>
      <c r="DY28" s="357">
        <f t="shared" si="2"/>
        <v>84786.4516</v>
      </c>
      <c r="DZ28" s="357">
        <f t="shared" si="2"/>
        <v>0</v>
      </c>
      <c r="EA28" s="357">
        <f t="shared" si="2"/>
        <v>84786.4516</v>
      </c>
      <c r="EB28" s="357">
        <f t="shared" si="2"/>
        <v>0</v>
      </c>
      <c r="EC28" s="357">
        <f t="shared" si="2"/>
        <v>84786.4516</v>
      </c>
      <c r="ED28" s="357">
        <f t="shared" si="2"/>
        <v>0</v>
      </c>
      <c r="EE28" s="357">
        <f t="shared" si="2"/>
        <v>84786.4516</v>
      </c>
      <c r="EF28" s="357">
        <f t="shared" ref="EF28:GQ28" si="3">+ED28</f>
        <v>0</v>
      </c>
      <c r="EG28" s="357">
        <f t="shared" si="3"/>
        <v>84786.4516</v>
      </c>
      <c r="EH28" s="357">
        <f t="shared" si="3"/>
        <v>0</v>
      </c>
      <c r="EI28" s="357">
        <f t="shared" si="3"/>
        <v>84786.4516</v>
      </c>
      <c r="EJ28" s="357">
        <f t="shared" si="3"/>
        <v>0</v>
      </c>
      <c r="EK28" s="357">
        <f t="shared" si="3"/>
        <v>84786.4516</v>
      </c>
      <c r="EL28" s="357">
        <f t="shared" si="3"/>
        <v>0</v>
      </c>
      <c r="EM28" s="357">
        <f t="shared" si="3"/>
        <v>84786.4516</v>
      </c>
      <c r="EN28" s="357">
        <f t="shared" si="3"/>
        <v>0</v>
      </c>
      <c r="EO28" s="357">
        <f t="shared" si="3"/>
        <v>84786.4516</v>
      </c>
      <c r="EP28" s="357">
        <f t="shared" si="3"/>
        <v>0</v>
      </c>
      <c r="EQ28" s="357">
        <f t="shared" si="3"/>
        <v>84786.4516</v>
      </c>
      <c r="ER28" s="357">
        <f t="shared" si="3"/>
        <v>0</v>
      </c>
      <c r="ES28" s="357">
        <f t="shared" si="3"/>
        <v>84786.4516</v>
      </c>
      <c r="ET28" s="357">
        <f t="shared" si="3"/>
        <v>0</v>
      </c>
      <c r="EU28" s="357">
        <f t="shared" si="3"/>
        <v>84786.4516</v>
      </c>
      <c r="EV28" s="357">
        <f t="shared" si="3"/>
        <v>0</v>
      </c>
      <c r="EW28" s="357">
        <f t="shared" si="3"/>
        <v>84786.4516</v>
      </c>
      <c r="EX28" s="357">
        <f t="shared" si="3"/>
        <v>0</v>
      </c>
      <c r="EY28" s="357">
        <f t="shared" si="3"/>
        <v>84786.4516</v>
      </c>
      <c r="EZ28" s="357">
        <f t="shared" si="3"/>
        <v>0</v>
      </c>
      <c r="FA28" s="357">
        <f t="shared" si="3"/>
        <v>84786.4516</v>
      </c>
      <c r="FB28" s="357">
        <f t="shared" si="3"/>
        <v>0</v>
      </c>
      <c r="FC28" s="357">
        <f t="shared" si="3"/>
        <v>84786.4516</v>
      </c>
      <c r="FD28" s="357">
        <f t="shared" si="3"/>
        <v>0</v>
      </c>
      <c r="FE28" s="357">
        <f t="shared" si="3"/>
        <v>84786.4516</v>
      </c>
      <c r="FF28" s="357">
        <f t="shared" si="3"/>
        <v>0</v>
      </c>
      <c r="FG28" s="357">
        <f t="shared" si="3"/>
        <v>84786.4516</v>
      </c>
      <c r="FH28" s="357">
        <f t="shared" si="3"/>
        <v>0</v>
      </c>
      <c r="FI28" s="357">
        <f t="shared" si="3"/>
        <v>84786.4516</v>
      </c>
      <c r="FJ28" s="357">
        <f t="shared" si="3"/>
        <v>0</v>
      </c>
      <c r="FK28" s="357">
        <f t="shared" si="3"/>
        <v>84786.4516</v>
      </c>
      <c r="FL28" s="357">
        <f t="shared" si="3"/>
        <v>0</v>
      </c>
      <c r="FM28" s="357">
        <f t="shared" si="3"/>
        <v>84786.4516</v>
      </c>
      <c r="FN28" s="357">
        <f t="shared" si="3"/>
        <v>0</v>
      </c>
      <c r="FO28" s="357">
        <f t="shared" si="3"/>
        <v>84786.4516</v>
      </c>
      <c r="FP28" s="357">
        <f t="shared" si="3"/>
        <v>0</v>
      </c>
      <c r="FQ28" s="357">
        <f t="shared" si="3"/>
        <v>84786.4516</v>
      </c>
      <c r="FR28" s="357">
        <f t="shared" si="3"/>
        <v>0</v>
      </c>
      <c r="FS28" s="357">
        <f t="shared" si="3"/>
        <v>84786.4516</v>
      </c>
      <c r="FT28" s="357">
        <f t="shared" si="3"/>
        <v>0</v>
      </c>
      <c r="FU28" s="357">
        <f t="shared" si="3"/>
        <v>84786.4516</v>
      </c>
      <c r="FV28" s="357">
        <f t="shared" si="3"/>
        <v>0</v>
      </c>
      <c r="FW28" s="357">
        <f t="shared" si="3"/>
        <v>84786.4516</v>
      </c>
      <c r="FX28" s="357">
        <f t="shared" si="3"/>
        <v>0</v>
      </c>
      <c r="FY28" s="357">
        <f t="shared" si="3"/>
        <v>84786.4516</v>
      </c>
      <c r="FZ28" s="357">
        <f t="shared" si="3"/>
        <v>0</v>
      </c>
      <c r="GA28" s="357">
        <f t="shared" si="3"/>
        <v>84786.4516</v>
      </c>
      <c r="GB28" s="357">
        <f t="shared" si="3"/>
        <v>0</v>
      </c>
      <c r="GC28" s="357">
        <f t="shared" si="3"/>
        <v>84786.4516</v>
      </c>
      <c r="GD28" s="357">
        <f t="shared" si="3"/>
        <v>0</v>
      </c>
      <c r="GE28" s="357">
        <f t="shared" si="3"/>
        <v>84786.4516</v>
      </c>
      <c r="GF28" s="357">
        <f t="shared" si="3"/>
        <v>0</v>
      </c>
      <c r="GG28" s="357">
        <f t="shared" si="3"/>
        <v>84786.4516</v>
      </c>
      <c r="GH28" s="357">
        <f t="shared" si="3"/>
        <v>0</v>
      </c>
      <c r="GI28" s="357">
        <f t="shared" si="3"/>
        <v>84786.4516</v>
      </c>
      <c r="GJ28" s="357">
        <f t="shared" si="3"/>
        <v>0</v>
      </c>
      <c r="GK28" s="357">
        <f t="shared" si="3"/>
        <v>84786.4516</v>
      </c>
      <c r="GL28" s="357">
        <f t="shared" si="3"/>
        <v>0</v>
      </c>
      <c r="GM28" s="357">
        <f t="shared" si="3"/>
        <v>84786.4516</v>
      </c>
      <c r="GN28" s="357">
        <f t="shared" si="3"/>
        <v>0</v>
      </c>
      <c r="GO28" s="357">
        <f t="shared" si="3"/>
        <v>84786.4516</v>
      </c>
      <c r="GP28" s="357">
        <f t="shared" si="3"/>
        <v>0</v>
      </c>
      <c r="GQ28" s="357">
        <f t="shared" si="3"/>
        <v>84786.4516</v>
      </c>
      <c r="GR28" s="357">
        <f t="shared" ref="GR28:JC28" si="4">+GP28</f>
        <v>0</v>
      </c>
      <c r="GS28" s="357">
        <f t="shared" si="4"/>
        <v>84786.4516</v>
      </c>
      <c r="GT28" s="357">
        <f t="shared" si="4"/>
        <v>0</v>
      </c>
      <c r="GU28" s="357">
        <f t="shared" si="4"/>
        <v>84786.4516</v>
      </c>
      <c r="GV28" s="357">
        <f t="shared" si="4"/>
        <v>0</v>
      </c>
      <c r="GW28" s="357">
        <f t="shared" si="4"/>
        <v>84786.4516</v>
      </c>
      <c r="GX28" s="357">
        <f t="shared" si="4"/>
        <v>0</v>
      </c>
      <c r="GY28" s="357">
        <f t="shared" si="4"/>
        <v>84786.4516</v>
      </c>
      <c r="GZ28" s="357">
        <f t="shared" si="4"/>
        <v>0</v>
      </c>
      <c r="HA28" s="357">
        <f t="shared" si="4"/>
        <v>84786.4516</v>
      </c>
      <c r="HB28" s="357">
        <f t="shared" si="4"/>
        <v>0</v>
      </c>
      <c r="HC28" s="357">
        <f t="shared" si="4"/>
        <v>84786.4516</v>
      </c>
      <c r="HD28" s="357">
        <f t="shared" si="4"/>
        <v>0</v>
      </c>
      <c r="HE28" s="357">
        <f t="shared" si="4"/>
        <v>84786.4516</v>
      </c>
      <c r="HF28" s="357">
        <f t="shared" si="4"/>
        <v>0</v>
      </c>
      <c r="HG28" s="357">
        <f t="shared" si="4"/>
        <v>84786.4516</v>
      </c>
      <c r="HH28" s="357">
        <f t="shared" si="4"/>
        <v>0</v>
      </c>
      <c r="HI28" s="357">
        <f t="shared" si="4"/>
        <v>84786.4516</v>
      </c>
      <c r="HJ28" s="357">
        <f t="shared" si="4"/>
        <v>0</v>
      </c>
      <c r="HK28" s="357">
        <f t="shared" si="4"/>
        <v>84786.4516</v>
      </c>
      <c r="HL28" s="357">
        <f t="shared" si="4"/>
        <v>0</v>
      </c>
      <c r="HM28" s="357">
        <f t="shared" si="4"/>
        <v>84786.4516</v>
      </c>
      <c r="HN28" s="357">
        <f t="shared" si="4"/>
        <v>0</v>
      </c>
      <c r="HO28" s="357">
        <f t="shared" si="4"/>
        <v>84786.4516</v>
      </c>
      <c r="HP28" s="357">
        <f t="shared" si="4"/>
        <v>0</v>
      </c>
      <c r="HQ28" s="357">
        <f t="shared" si="4"/>
        <v>84786.4516</v>
      </c>
      <c r="HR28" s="357">
        <f t="shared" si="4"/>
        <v>0</v>
      </c>
      <c r="HS28" s="357">
        <f t="shared" si="4"/>
        <v>84786.4516</v>
      </c>
      <c r="HT28" s="357">
        <f t="shared" si="4"/>
        <v>0</v>
      </c>
      <c r="HU28" s="357">
        <f t="shared" si="4"/>
        <v>84786.4516</v>
      </c>
      <c r="HV28" s="357">
        <f t="shared" si="4"/>
        <v>0</v>
      </c>
      <c r="HW28" s="357">
        <f t="shared" si="4"/>
        <v>84786.4516</v>
      </c>
      <c r="HX28" s="357">
        <f t="shared" si="4"/>
        <v>0</v>
      </c>
      <c r="HY28" s="357">
        <f t="shared" si="4"/>
        <v>84786.4516</v>
      </c>
      <c r="HZ28" s="357">
        <f t="shared" si="4"/>
        <v>0</v>
      </c>
      <c r="IA28" s="357">
        <f t="shared" si="4"/>
        <v>84786.4516</v>
      </c>
      <c r="IB28" s="357">
        <f t="shared" si="4"/>
        <v>0</v>
      </c>
      <c r="IC28" s="357">
        <f t="shared" si="4"/>
        <v>84786.4516</v>
      </c>
      <c r="ID28" s="357">
        <f t="shared" si="4"/>
        <v>0</v>
      </c>
      <c r="IE28" s="357">
        <f t="shared" si="4"/>
        <v>84786.4516</v>
      </c>
      <c r="IF28" s="357">
        <f t="shared" si="4"/>
        <v>0</v>
      </c>
      <c r="IG28" s="357">
        <f t="shared" si="4"/>
        <v>84786.4516</v>
      </c>
      <c r="IH28" s="357">
        <f t="shared" si="4"/>
        <v>0</v>
      </c>
      <c r="II28" s="357">
        <f t="shared" si="4"/>
        <v>84786.4516</v>
      </c>
      <c r="IJ28" s="357">
        <f t="shared" si="4"/>
        <v>0</v>
      </c>
      <c r="IK28" s="357">
        <f t="shared" si="4"/>
        <v>84786.4516</v>
      </c>
      <c r="IL28" s="357">
        <f t="shared" si="4"/>
        <v>0</v>
      </c>
      <c r="IM28" s="357">
        <f t="shared" si="4"/>
        <v>84786.4516</v>
      </c>
      <c r="IN28" s="357">
        <f t="shared" si="4"/>
        <v>0</v>
      </c>
      <c r="IO28" s="357">
        <f t="shared" si="4"/>
        <v>84786.4516</v>
      </c>
      <c r="IP28" s="357">
        <f t="shared" si="4"/>
        <v>0</v>
      </c>
      <c r="IQ28" s="357">
        <f t="shared" si="4"/>
        <v>84786.4516</v>
      </c>
      <c r="IR28" s="357">
        <f t="shared" si="4"/>
        <v>0</v>
      </c>
      <c r="IS28" s="357">
        <f t="shared" si="4"/>
        <v>84786.4516</v>
      </c>
      <c r="IT28" s="357">
        <f t="shared" si="4"/>
        <v>0</v>
      </c>
      <c r="IU28" s="357">
        <f t="shared" si="4"/>
        <v>84786.4516</v>
      </c>
      <c r="IV28" s="357">
        <f t="shared" si="4"/>
        <v>0</v>
      </c>
      <c r="IW28" s="357">
        <f t="shared" si="4"/>
        <v>84786.4516</v>
      </c>
      <c r="IX28" s="357">
        <f t="shared" si="4"/>
        <v>0</v>
      </c>
      <c r="IY28" s="357">
        <f t="shared" si="4"/>
        <v>84786.4516</v>
      </c>
      <c r="IZ28" s="357">
        <f t="shared" si="4"/>
        <v>0</v>
      </c>
      <c r="JA28" s="357">
        <f t="shared" si="4"/>
        <v>84786.4516</v>
      </c>
      <c r="JB28" s="357">
        <f t="shared" si="4"/>
        <v>0</v>
      </c>
      <c r="JC28" s="357">
        <f t="shared" si="4"/>
        <v>84786.4516</v>
      </c>
      <c r="JD28" s="357">
        <f t="shared" ref="JD28:LO28" si="5">+JB28</f>
        <v>0</v>
      </c>
      <c r="JE28" s="357">
        <f t="shared" si="5"/>
        <v>84786.4516</v>
      </c>
      <c r="JF28" s="357">
        <f t="shared" si="5"/>
        <v>0</v>
      </c>
      <c r="JG28" s="357">
        <f t="shared" si="5"/>
        <v>84786.4516</v>
      </c>
      <c r="JH28" s="357">
        <f t="shared" si="5"/>
        <v>0</v>
      </c>
      <c r="JI28" s="357">
        <f t="shared" si="5"/>
        <v>84786.4516</v>
      </c>
      <c r="JJ28" s="357">
        <f t="shared" si="5"/>
        <v>0</v>
      </c>
      <c r="JK28" s="357">
        <f t="shared" si="5"/>
        <v>84786.4516</v>
      </c>
      <c r="JL28" s="357">
        <f t="shared" si="5"/>
        <v>0</v>
      </c>
      <c r="JM28" s="357">
        <f t="shared" si="5"/>
        <v>84786.4516</v>
      </c>
      <c r="JN28" s="357">
        <f t="shared" si="5"/>
        <v>0</v>
      </c>
      <c r="JO28" s="357">
        <f t="shared" si="5"/>
        <v>84786.4516</v>
      </c>
      <c r="JP28" s="357">
        <f t="shared" si="5"/>
        <v>0</v>
      </c>
      <c r="JQ28" s="357">
        <f t="shared" si="5"/>
        <v>84786.4516</v>
      </c>
      <c r="JR28" s="357">
        <f t="shared" si="5"/>
        <v>0</v>
      </c>
      <c r="JS28" s="357">
        <f t="shared" si="5"/>
        <v>84786.4516</v>
      </c>
      <c r="JT28" s="357">
        <f t="shared" si="5"/>
        <v>0</v>
      </c>
      <c r="JU28" s="357">
        <f t="shared" si="5"/>
        <v>84786.4516</v>
      </c>
      <c r="JV28" s="357">
        <f t="shared" si="5"/>
        <v>0</v>
      </c>
      <c r="JW28" s="357">
        <f t="shared" si="5"/>
        <v>84786.4516</v>
      </c>
      <c r="JX28" s="357">
        <f t="shared" si="5"/>
        <v>0</v>
      </c>
      <c r="JY28" s="357">
        <f t="shared" si="5"/>
        <v>84786.4516</v>
      </c>
      <c r="JZ28" s="357">
        <f t="shared" si="5"/>
        <v>0</v>
      </c>
      <c r="KA28" s="357">
        <f t="shared" si="5"/>
        <v>84786.4516</v>
      </c>
      <c r="KB28" s="357">
        <f t="shared" si="5"/>
        <v>0</v>
      </c>
      <c r="KC28" s="357">
        <f t="shared" si="5"/>
        <v>84786.4516</v>
      </c>
      <c r="KD28" s="357">
        <f t="shared" si="5"/>
        <v>0</v>
      </c>
      <c r="KE28" s="357">
        <f t="shared" si="5"/>
        <v>84786.4516</v>
      </c>
      <c r="KF28" s="357">
        <f t="shared" si="5"/>
        <v>0</v>
      </c>
      <c r="KG28" s="357">
        <f t="shared" si="5"/>
        <v>84786.4516</v>
      </c>
      <c r="KH28" s="357">
        <f t="shared" si="5"/>
        <v>0</v>
      </c>
      <c r="KI28" s="357">
        <f t="shared" si="5"/>
        <v>84786.4516</v>
      </c>
      <c r="KJ28" s="357">
        <f t="shared" si="5"/>
        <v>0</v>
      </c>
      <c r="KK28" s="357">
        <f t="shared" si="5"/>
        <v>84786.4516</v>
      </c>
      <c r="KL28" s="357">
        <f t="shared" si="5"/>
        <v>0</v>
      </c>
      <c r="KM28" s="357">
        <f t="shared" si="5"/>
        <v>84786.4516</v>
      </c>
      <c r="KN28" s="357">
        <f t="shared" si="5"/>
        <v>0</v>
      </c>
      <c r="KO28" s="357">
        <f t="shared" si="5"/>
        <v>84786.4516</v>
      </c>
      <c r="KP28" s="357">
        <f t="shared" si="5"/>
        <v>0</v>
      </c>
      <c r="KQ28" s="357">
        <f t="shared" si="5"/>
        <v>84786.4516</v>
      </c>
      <c r="KR28" s="357">
        <f t="shared" si="5"/>
        <v>0</v>
      </c>
      <c r="KS28" s="357">
        <f t="shared" si="5"/>
        <v>84786.4516</v>
      </c>
      <c r="KT28" s="357">
        <f t="shared" si="5"/>
        <v>0</v>
      </c>
      <c r="KU28" s="357">
        <f t="shared" si="5"/>
        <v>84786.4516</v>
      </c>
      <c r="KV28" s="357">
        <f t="shared" si="5"/>
        <v>0</v>
      </c>
      <c r="KW28" s="357">
        <f t="shared" si="5"/>
        <v>84786.4516</v>
      </c>
      <c r="KX28" s="357">
        <f t="shared" si="5"/>
        <v>0</v>
      </c>
      <c r="KY28" s="357">
        <f t="shared" si="5"/>
        <v>84786.4516</v>
      </c>
      <c r="KZ28" s="357">
        <f t="shared" si="5"/>
        <v>0</v>
      </c>
      <c r="LA28" s="357">
        <f t="shared" si="5"/>
        <v>84786.4516</v>
      </c>
      <c r="LB28" s="357">
        <f t="shared" si="5"/>
        <v>0</v>
      </c>
      <c r="LC28" s="357">
        <f t="shared" si="5"/>
        <v>84786.4516</v>
      </c>
      <c r="LD28" s="357">
        <f t="shared" si="5"/>
        <v>0</v>
      </c>
      <c r="LE28" s="357">
        <f t="shared" si="5"/>
        <v>84786.4516</v>
      </c>
      <c r="LF28" s="357">
        <f t="shared" si="5"/>
        <v>0</v>
      </c>
      <c r="LG28" s="357">
        <f t="shared" si="5"/>
        <v>84786.4516</v>
      </c>
      <c r="LH28" s="357">
        <f t="shared" si="5"/>
        <v>0</v>
      </c>
      <c r="LI28" s="357">
        <f t="shared" si="5"/>
        <v>84786.4516</v>
      </c>
      <c r="LJ28" s="357">
        <f t="shared" si="5"/>
        <v>0</v>
      </c>
      <c r="LK28" s="357">
        <f t="shared" si="5"/>
        <v>84786.4516</v>
      </c>
      <c r="LL28" s="357">
        <f t="shared" si="5"/>
        <v>0</v>
      </c>
      <c r="LM28" s="357">
        <f t="shared" si="5"/>
        <v>84786.4516</v>
      </c>
      <c r="LN28" s="357">
        <f t="shared" si="5"/>
        <v>0</v>
      </c>
      <c r="LO28" s="357">
        <f t="shared" si="5"/>
        <v>84786.4516</v>
      </c>
      <c r="LP28" s="357">
        <f t="shared" ref="LP28:OA28" si="6">+LN28</f>
        <v>0</v>
      </c>
      <c r="LQ28" s="357">
        <f t="shared" si="6"/>
        <v>84786.4516</v>
      </c>
      <c r="LR28" s="357">
        <f t="shared" si="6"/>
        <v>0</v>
      </c>
      <c r="LS28" s="357">
        <f t="shared" si="6"/>
        <v>84786.4516</v>
      </c>
      <c r="LT28" s="357">
        <f t="shared" si="6"/>
        <v>0</v>
      </c>
      <c r="LU28" s="357">
        <f t="shared" si="6"/>
        <v>84786.4516</v>
      </c>
      <c r="LV28" s="357">
        <f t="shared" si="6"/>
        <v>0</v>
      </c>
      <c r="LW28" s="357">
        <f t="shared" si="6"/>
        <v>84786.4516</v>
      </c>
      <c r="LX28" s="357">
        <f t="shared" si="6"/>
        <v>0</v>
      </c>
      <c r="LY28" s="357">
        <f t="shared" si="6"/>
        <v>84786.4516</v>
      </c>
      <c r="LZ28" s="357">
        <f t="shared" si="6"/>
        <v>0</v>
      </c>
      <c r="MA28" s="357">
        <f t="shared" si="6"/>
        <v>84786.4516</v>
      </c>
      <c r="MB28" s="357">
        <f t="shared" si="6"/>
        <v>0</v>
      </c>
      <c r="MC28" s="357">
        <f t="shared" si="6"/>
        <v>84786.4516</v>
      </c>
      <c r="MD28" s="357">
        <f t="shared" si="6"/>
        <v>0</v>
      </c>
      <c r="ME28" s="357">
        <f t="shared" si="6"/>
        <v>84786.4516</v>
      </c>
      <c r="MF28" s="357">
        <f t="shared" si="6"/>
        <v>0</v>
      </c>
      <c r="MG28" s="357">
        <f t="shared" si="6"/>
        <v>84786.4516</v>
      </c>
      <c r="MH28" s="357">
        <f t="shared" si="6"/>
        <v>0</v>
      </c>
      <c r="MI28" s="357">
        <f t="shared" si="6"/>
        <v>84786.4516</v>
      </c>
      <c r="MJ28" s="357">
        <f t="shared" si="6"/>
        <v>0</v>
      </c>
      <c r="MK28" s="357">
        <f t="shared" si="6"/>
        <v>84786.4516</v>
      </c>
      <c r="ML28" s="357">
        <f t="shared" si="6"/>
        <v>0</v>
      </c>
      <c r="MM28" s="357">
        <f t="shared" si="6"/>
        <v>84786.4516</v>
      </c>
      <c r="MN28" s="357">
        <f t="shared" si="6"/>
        <v>0</v>
      </c>
      <c r="MO28" s="357">
        <f t="shared" si="6"/>
        <v>84786.4516</v>
      </c>
      <c r="MP28" s="357">
        <f t="shared" si="6"/>
        <v>0</v>
      </c>
      <c r="MQ28" s="357">
        <f t="shared" si="6"/>
        <v>84786.4516</v>
      </c>
      <c r="MR28" s="357">
        <f t="shared" si="6"/>
        <v>0</v>
      </c>
      <c r="MS28" s="357">
        <f t="shared" si="6"/>
        <v>84786.4516</v>
      </c>
      <c r="MT28" s="357">
        <f t="shared" si="6"/>
        <v>0</v>
      </c>
      <c r="MU28" s="357">
        <f t="shared" si="6"/>
        <v>84786.4516</v>
      </c>
      <c r="MV28" s="357">
        <f t="shared" si="6"/>
        <v>0</v>
      </c>
      <c r="MW28" s="357">
        <f t="shared" si="6"/>
        <v>84786.4516</v>
      </c>
      <c r="MX28" s="357">
        <f t="shared" si="6"/>
        <v>0</v>
      </c>
      <c r="MY28" s="357">
        <f t="shared" si="6"/>
        <v>84786.4516</v>
      </c>
      <c r="MZ28" s="357">
        <f t="shared" si="6"/>
        <v>0</v>
      </c>
      <c r="NA28" s="357">
        <f t="shared" si="6"/>
        <v>84786.4516</v>
      </c>
      <c r="NB28" s="357">
        <f t="shared" si="6"/>
        <v>0</v>
      </c>
      <c r="NC28" s="357">
        <f t="shared" si="6"/>
        <v>84786.4516</v>
      </c>
      <c r="ND28" s="357">
        <f t="shared" si="6"/>
        <v>0</v>
      </c>
      <c r="NE28" s="357">
        <f t="shared" si="6"/>
        <v>84786.4516</v>
      </c>
      <c r="NF28" s="357">
        <f t="shared" si="6"/>
        <v>0</v>
      </c>
      <c r="NG28" s="357">
        <f t="shared" si="6"/>
        <v>84786.4516</v>
      </c>
      <c r="NH28" s="357">
        <f t="shared" si="6"/>
        <v>0</v>
      </c>
      <c r="NI28" s="357">
        <f t="shared" si="6"/>
        <v>84786.4516</v>
      </c>
      <c r="NJ28" s="357">
        <f t="shared" si="6"/>
        <v>0</v>
      </c>
      <c r="NK28" s="357">
        <f t="shared" si="6"/>
        <v>84786.4516</v>
      </c>
      <c r="NL28" s="357">
        <f t="shared" si="6"/>
        <v>0</v>
      </c>
      <c r="NM28" s="357">
        <f t="shared" si="6"/>
        <v>84786.4516</v>
      </c>
      <c r="NN28" s="357">
        <f t="shared" si="6"/>
        <v>0</v>
      </c>
      <c r="NO28" s="357">
        <f t="shared" si="6"/>
        <v>84786.4516</v>
      </c>
      <c r="NP28" s="357">
        <f t="shared" si="6"/>
        <v>0</v>
      </c>
      <c r="NQ28" s="357">
        <f t="shared" si="6"/>
        <v>84786.4516</v>
      </c>
      <c r="NR28" s="357">
        <f t="shared" si="6"/>
        <v>0</v>
      </c>
      <c r="NS28" s="357">
        <f t="shared" si="6"/>
        <v>84786.4516</v>
      </c>
      <c r="NT28" s="357">
        <f t="shared" si="6"/>
        <v>0</v>
      </c>
      <c r="NU28" s="357">
        <f t="shared" si="6"/>
        <v>84786.4516</v>
      </c>
      <c r="NV28" s="357">
        <f t="shared" si="6"/>
        <v>0</v>
      </c>
      <c r="NW28" s="357">
        <f t="shared" si="6"/>
        <v>84786.4516</v>
      </c>
      <c r="NX28" s="357">
        <f t="shared" si="6"/>
        <v>0</v>
      </c>
      <c r="NY28" s="357">
        <f t="shared" si="6"/>
        <v>84786.4516</v>
      </c>
      <c r="NZ28" s="357">
        <f t="shared" si="6"/>
        <v>0</v>
      </c>
      <c r="OA28" s="357">
        <f t="shared" si="6"/>
        <v>84786.4516</v>
      </c>
      <c r="OB28" s="357">
        <f t="shared" ref="OB28:QM28" si="7">+NZ28</f>
        <v>0</v>
      </c>
      <c r="OC28" s="357">
        <f t="shared" si="7"/>
        <v>84786.4516</v>
      </c>
      <c r="OD28" s="357">
        <f t="shared" si="7"/>
        <v>0</v>
      </c>
      <c r="OE28" s="357">
        <f t="shared" si="7"/>
        <v>84786.4516</v>
      </c>
      <c r="OF28" s="357">
        <f t="shared" si="7"/>
        <v>0</v>
      </c>
      <c r="OG28" s="357">
        <f t="shared" si="7"/>
        <v>84786.4516</v>
      </c>
      <c r="OH28" s="357">
        <f t="shared" si="7"/>
        <v>0</v>
      </c>
      <c r="OI28" s="357">
        <f t="shared" si="7"/>
        <v>84786.4516</v>
      </c>
      <c r="OJ28" s="357">
        <f t="shared" si="7"/>
        <v>0</v>
      </c>
      <c r="OK28" s="357">
        <f t="shared" si="7"/>
        <v>84786.4516</v>
      </c>
      <c r="OL28" s="357">
        <f t="shared" si="7"/>
        <v>0</v>
      </c>
      <c r="OM28" s="357">
        <f t="shared" si="7"/>
        <v>84786.4516</v>
      </c>
      <c r="ON28" s="357">
        <f t="shared" si="7"/>
        <v>0</v>
      </c>
      <c r="OO28" s="357">
        <f t="shared" si="7"/>
        <v>84786.4516</v>
      </c>
      <c r="OP28" s="357">
        <f t="shared" si="7"/>
        <v>0</v>
      </c>
      <c r="OQ28" s="357">
        <f t="shared" si="7"/>
        <v>84786.4516</v>
      </c>
      <c r="OR28" s="357">
        <f t="shared" si="7"/>
        <v>0</v>
      </c>
      <c r="OS28" s="357">
        <f t="shared" si="7"/>
        <v>84786.4516</v>
      </c>
      <c r="OT28" s="357">
        <f t="shared" si="7"/>
        <v>0</v>
      </c>
      <c r="OU28" s="357">
        <f t="shared" si="7"/>
        <v>84786.4516</v>
      </c>
      <c r="OV28" s="357">
        <f t="shared" si="7"/>
        <v>0</v>
      </c>
      <c r="OW28" s="357">
        <f t="shared" si="7"/>
        <v>84786.4516</v>
      </c>
      <c r="OX28" s="357">
        <f t="shared" si="7"/>
        <v>0</v>
      </c>
      <c r="OY28" s="357">
        <f t="shared" si="7"/>
        <v>84786.4516</v>
      </c>
      <c r="OZ28" s="357">
        <f t="shared" si="7"/>
        <v>0</v>
      </c>
      <c r="PA28" s="357">
        <f t="shared" si="7"/>
        <v>84786.4516</v>
      </c>
      <c r="PB28" s="357">
        <f t="shared" si="7"/>
        <v>0</v>
      </c>
      <c r="PC28" s="357">
        <f t="shared" si="7"/>
        <v>84786.4516</v>
      </c>
      <c r="PD28" s="357">
        <f t="shared" si="7"/>
        <v>0</v>
      </c>
      <c r="PE28" s="357">
        <f t="shared" si="7"/>
        <v>84786.4516</v>
      </c>
      <c r="PF28" s="357">
        <f t="shared" si="7"/>
        <v>0</v>
      </c>
      <c r="PG28" s="357">
        <f t="shared" si="7"/>
        <v>84786.4516</v>
      </c>
      <c r="PH28" s="357">
        <f t="shared" si="7"/>
        <v>0</v>
      </c>
      <c r="PI28" s="357">
        <f t="shared" si="7"/>
        <v>84786.4516</v>
      </c>
      <c r="PJ28" s="357">
        <f t="shared" si="7"/>
        <v>0</v>
      </c>
      <c r="PK28" s="357">
        <f t="shared" si="7"/>
        <v>84786.4516</v>
      </c>
      <c r="PL28" s="357">
        <f t="shared" si="7"/>
        <v>0</v>
      </c>
      <c r="PM28" s="357">
        <f t="shared" si="7"/>
        <v>84786.4516</v>
      </c>
      <c r="PN28" s="357">
        <f t="shared" si="7"/>
        <v>0</v>
      </c>
      <c r="PO28" s="357">
        <f t="shared" si="7"/>
        <v>84786.4516</v>
      </c>
      <c r="PP28" s="357">
        <f t="shared" si="7"/>
        <v>0</v>
      </c>
      <c r="PQ28" s="357">
        <f t="shared" si="7"/>
        <v>84786.4516</v>
      </c>
      <c r="PR28" s="357">
        <f t="shared" si="7"/>
        <v>0</v>
      </c>
      <c r="PS28" s="357">
        <f t="shared" si="7"/>
        <v>84786.4516</v>
      </c>
      <c r="PT28" s="357">
        <f t="shared" si="7"/>
        <v>0</v>
      </c>
      <c r="PU28" s="357">
        <f t="shared" si="7"/>
        <v>84786.4516</v>
      </c>
      <c r="PV28" s="357">
        <f t="shared" si="7"/>
        <v>0</v>
      </c>
      <c r="PW28" s="357">
        <f t="shared" si="7"/>
        <v>84786.4516</v>
      </c>
      <c r="PX28" s="357">
        <f t="shared" si="7"/>
        <v>0</v>
      </c>
      <c r="PY28" s="357">
        <f t="shared" si="7"/>
        <v>84786.4516</v>
      </c>
      <c r="PZ28" s="357">
        <f t="shared" si="7"/>
        <v>0</v>
      </c>
      <c r="QA28" s="357">
        <f t="shared" si="7"/>
        <v>84786.4516</v>
      </c>
      <c r="QB28" s="357">
        <f t="shared" si="7"/>
        <v>0</v>
      </c>
      <c r="QC28" s="357">
        <f t="shared" si="7"/>
        <v>84786.4516</v>
      </c>
      <c r="QD28" s="357">
        <f t="shared" si="7"/>
        <v>0</v>
      </c>
      <c r="QE28" s="357">
        <f t="shared" si="7"/>
        <v>84786.4516</v>
      </c>
      <c r="QF28" s="357">
        <f t="shared" si="7"/>
        <v>0</v>
      </c>
      <c r="QG28" s="357">
        <f t="shared" si="7"/>
        <v>84786.4516</v>
      </c>
      <c r="QH28" s="357">
        <f t="shared" si="7"/>
        <v>0</v>
      </c>
      <c r="QI28" s="357">
        <f t="shared" si="7"/>
        <v>84786.4516</v>
      </c>
      <c r="QJ28" s="357">
        <f t="shared" si="7"/>
        <v>0</v>
      </c>
      <c r="QK28" s="357">
        <f t="shared" si="7"/>
        <v>84786.4516</v>
      </c>
      <c r="QL28" s="357">
        <f t="shared" si="7"/>
        <v>0</v>
      </c>
      <c r="QM28" s="357">
        <f t="shared" si="7"/>
        <v>84786.4516</v>
      </c>
      <c r="QN28" s="357">
        <f t="shared" ref="QN28:SY28" si="8">+QL28</f>
        <v>0</v>
      </c>
      <c r="QO28" s="357">
        <f t="shared" si="8"/>
        <v>84786.4516</v>
      </c>
      <c r="QP28" s="357">
        <f t="shared" si="8"/>
        <v>0</v>
      </c>
      <c r="QQ28" s="357">
        <f t="shared" si="8"/>
        <v>84786.4516</v>
      </c>
      <c r="QR28" s="357">
        <f t="shared" si="8"/>
        <v>0</v>
      </c>
      <c r="QS28" s="357">
        <f t="shared" si="8"/>
        <v>84786.4516</v>
      </c>
      <c r="QT28" s="357">
        <f t="shared" si="8"/>
        <v>0</v>
      </c>
      <c r="QU28" s="357">
        <f t="shared" si="8"/>
        <v>84786.4516</v>
      </c>
      <c r="QV28" s="357">
        <f t="shared" si="8"/>
        <v>0</v>
      </c>
      <c r="QW28" s="357">
        <f t="shared" si="8"/>
        <v>84786.4516</v>
      </c>
      <c r="QX28" s="357">
        <f t="shared" si="8"/>
        <v>0</v>
      </c>
      <c r="QY28" s="357">
        <f t="shared" si="8"/>
        <v>84786.4516</v>
      </c>
      <c r="QZ28" s="357">
        <f t="shared" si="8"/>
        <v>0</v>
      </c>
      <c r="RA28" s="357">
        <f t="shared" si="8"/>
        <v>84786.4516</v>
      </c>
      <c r="RB28" s="357">
        <f t="shared" si="8"/>
        <v>0</v>
      </c>
      <c r="RC28" s="357">
        <f t="shared" si="8"/>
        <v>84786.4516</v>
      </c>
      <c r="RD28" s="357">
        <f t="shared" si="8"/>
        <v>0</v>
      </c>
      <c r="RE28" s="357">
        <f t="shared" si="8"/>
        <v>84786.4516</v>
      </c>
      <c r="RF28" s="357">
        <f t="shared" si="8"/>
        <v>0</v>
      </c>
      <c r="RG28" s="357">
        <f t="shared" si="8"/>
        <v>84786.4516</v>
      </c>
      <c r="RH28" s="357">
        <f t="shared" si="8"/>
        <v>0</v>
      </c>
      <c r="RI28" s="357">
        <f t="shared" si="8"/>
        <v>84786.4516</v>
      </c>
      <c r="RJ28" s="357">
        <f t="shared" si="8"/>
        <v>0</v>
      </c>
      <c r="RK28" s="357">
        <f t="shared" si="8"/>
        <v>84786.4516</v>
      </c>
      <c r="RL28" s="357">
        <f t="shared" si="8"/>
        <v>0</v>
      </c>
      <c r="RM28" s="357">
        <f t="shared" si="8"/>
        <v>84786.4516</v>
      </c>
      <c r="RN28" s="357">
        <f t="shared" si="8"/>
        <v>0</v>
      </c>
      <c r="RO28" s="357">
        <f t="shared" si="8"/>
        <v>84786.4516</v>
      </c>
      <c r="RP28" s="357">
        <f t="shared" si="8"/>
        <v>0</v>
      </c>
      <c r="RQ28" s="357">
        <f t="shared" si="8"/>
        <v>84786.4516</v>
      </c>
      <c r="RR28" s="357">
        <f t="shared" si="8"/>
        <v>0</v>
      </c>
      <c r="RS28" s="357">
        <f t="shared" si="8"/>
        <v>84786.4516</v>
      </c>
      <c r="RT28" s="357">
        <f t="shared" si="8"/>
        <v>0</v>
      </c>
      <c r="RU28" s="357">
        <f t="shared" si="8"/>
        <v>84786.4516</v>
      </c>
      <c r="RV28" s="357">
        <f t="shared" si="8"/>
        <v>0</v>
      </c>
      <c r="RW28" s="357">
        <f t="shared" si="8"/>
        <v>84786.4516</v>
      </c>
      <c r="RX28" s="357">
        <f t="shared" si="8"/>
        <v>0</v>
      </c>
      <c r="RY28" s="357">
        <f t="shared" si="8"/>
        <v>84786.4516</v>
      </c>
      <c r="RZ28" s="357">
        <f t="shared" si="8"/>
        <v>0</v>
      </c>
      <c r="SA28" s="357">
        <f t="shared" si="8"/>
        <v>84786.4516</v>
      </c>
      <c r="SB28" s="357">
        <f t="shared" si="8"/>
        <v>0</v>
      </c>
      <c r="SC28" s="357">
        <f t="shared" si="8"/>
        <v>84786.4516</v>
      </c>
      <c r="SD28" s="357">
        <f t="shared" si="8"/>
        <v>0</v>
      </c>
      <c r="SE28" s="357">
        <f t="shared" si="8"/>
        <v>84786.4516</v>
      </c>
      <c r="SF28" s="357">
        <f t="shared" si="8"/>
        <v>0</v>
      </c>
      <c r="SG28" s="357">
        <f t="shared" si="8"/>
        <v>84786.4516</v>
      </c>
      <c r="SH28" s="357">
        <f t="shared" si="8"/>
        <v>0</v>
      </c>
      <c r="SI28" s="357">
        <f t="shared" si="8"/>
        <v>84786.4516</v>
      </c>
      <c r="SJ28" s="357">
        <f t="shared" si="8"/>
        <v>0</v>
      </c>
      <c r="SK28" s="357">
        <f t="shared" si="8"/>
        <v>84786.4516</v>
      </c>
      <c r="SL28" s="357">
        <f t="shared" si="8"/>
        <v>0</v>
      </c>
      <c r="SM28" s="357">
        <f t="shared" si="8"/>
        <v>84786.4516</v>
      </c>
      <c r="SN28" s="357">
        <f t="shared" si="8"/>
        <v>0</v>
      </c>
      <c r="SO28" s="357">
        <f t="shared" si="8"/>
        <v>84786.4516</v>
      </c>
      <c r="SP28" s="357">
        <f t="shared" si="8"/>
        <v>0</v>
      </c>
      <c r="SQ28" s="357">
        <f t="shared" si="8"/>
        <v>84786.4516</v>
      </c>
      <c r="SR28" s="357">
        <f t="shared" si="8"/>
        <v>0</v>
      </c>
      <c r="SS28" s="357">
        <f t="shared" si="8"/>
        <v>84786.4516</v>
      </c>
      <c r="ST28" s="357">
        <f t="shared" si="8"/>
        <v>0</v>
      </c>
      <c r="SU28" s="357">
        <f t="shared" si="8"/>
        <v>84786.4516</v>
      </c>
      <c r="SV28" s="357">
        <f t="shared" si="8"/>
        <v>0</v>
      </c>
      <c r="SW28" s="357">
        <f t="shared" si="8"/>
        <v>84786.4516</v>
      </c>
      <c r="SX28" s="357">
        <f t="shared" si="8"/>
        <v>0</v>
      </c>
      <c r="SY28" s="357">
        <f t="shared" si="8"/>
        <v>84786.4516</v>
      </c>
      <c r="SZ28" s="357">
        <f t="shared" ref="SZ28:VK28" si="9">+SX28</f>
        <v>0</v>
      </c>
      <c r="TA28" s="357">
        <f t="shared" si="9"/>
        <v>84786.4516</v>
      </c>
      <c r="TB28" s="357">
        <f t="shared" si="9"/>
        <v>0</v>
      </c>
      <c r="TC28" s="357">
        <f t="shared" si="9"/>
        <v>84786.4516</v>
      </c>
      <c r="TD28" s="357">
        <f t="shared" si="9"/>
        <v>0</v>
      </c>
      <c r="TE28" s="357">
        <f t="shared" si="9"/>
        <v>84786.4516</v>
      </c>
      <c r="TF28" s="357">
        <f t="shared" si="9"/>
        <v>0</v>
      </c>
      <c r="TG28" s="357">
        <f t="shared" si="9"/>
        <v>84786.4516</v>
      </c>
      <c r="TH28" s="357">
        <f t="shared" si="9"/>
        <v>0</v>
      </c>
      <c r="TI28" s="357">
        <f t="shared" si="9"/>
        <v>84786.4516</v>
      </c>
      <c r="TJ28" s="357">
        <f t="shared" si="9"/>
        <v>0</v>
      </c>
      <c r="TK28" s="357">
        <f t="shared" si="9"/>
        <v>84786.4516</v>
      </c>
      <c r="TL28" s="357">
        <f t="shared" si="9"/>
        <v>0</v>
      </c>
      <c r="TM28" s="357">
        <f t="shared" si="9"/>
        <v>84786.4516</v>
      </c>
      <c r="TN28" s="357">
        <f t="shared" si="9"/>
        <v>0</v>
      </c>
      <c r="TO28" s="357">
        <f t="shared" si="9"/>
        <v>84786.4516</v>
      </c>
      <c r="TP28" s="357">
        <f t="shared" si="9"/>
        <v>0</v>
      </c>
      <c r="TQ28" s="357">
        <f t="shared" si="9"/>
        <v>84786.4516</v>
      </c>
      <c r="TR28" s="357">
        <f t="shared" si="9"/>
        <v>0</v>
      </c>
      <c r="TS28" s="357">
        <f t="shared" si="9"/>
        <v>84786.4516</v>
      </c>
      <c r="TT28" s="357">
        <f t="shared" si="9"/>
        <v>0</v>
      </c>
      <c r="TU28" s="357">
        <f t="shared" si="9"/>
        <v>84786.4516</v>
      </c>
      <c r="TV28" s="357">
        <f t="shared" si="9"/>
        <v>0</v>
      </c>
      <c r="TW28" s="357">
        <f t="shared" si="9"/>
        <v>84786.4516</v>
      </c>
      <c r="TX28" s="357">
        <f t="shared" si="9"/>
        <v>0</v>
      </c>
      <c r="TY28" s="357">
        <f t="shared" si="9"/>
        <v>84786.4516</v>
      </c>
      <c r="TZ28" s="357">
        <f t="shared" si="9"/>
        <v>0</v>
      </c>
      <c r="UA28" s="357">
        <f t="shared" si="9"/>
        <v>84786.4516</v>
      </c>
      <c r="UB28" s="357">
        <f t="shared" si="9"/>
        <v>0</v>
      </c>
      <c r="UC28" s="357">
        <f t="shared" si="9"/>
        <v>84786.4516</v>
      </c>
      <c r="UD28" s="357">
        <f t="shared" si="9"/>
        <v>0</v>
      </c>
      <c r="UE28" s="357">
        <f t="shared" si="9"/>
        <v>84786.4516</v>
      </c>
      <c r="UF28" s="357">
        <f t="shared" si="9"/>
        <v>0</v>
      </c>
      <c r="UG28" s="357">
        <f t="shared" si="9"/>
        <v>84786.4516</v>
      </c>
      <c r="UH28" s="357">
        <f t="shared" si="9"/>
        <v>0</v>
      </c>
      <c r="UI28" s="357">
        <f t="shared" si="9"/>
        <v>84786.4516</v>
      </c>
      <c r="UJ28" s="357">
        <f t="shared" si="9"/>
        <v>0</v>
      </c>
      <c r="UK28" s="357">
        <f t="shared" si="9"/>
        <v>84786.4516</v>
      </c>
      <c r="UL28" s="357">
        <f t="shared" si="9"/>
        <v>0</v>
      </c>
      <c r="UM28" s="357">
        <f t="shared" si="9"/>
        <v>84786.4516</v>
      </c>
      <c r="UN28" s="357">
        <f t="shared" si="9"/>
        <v>0</v>
      </c>
      <c r="UO28" s="357">
        <f t="shared" si="9"/>
        <v>84786.4516</v>
      </c>
      <c r="UP28" s="357">
        <f t="shared" si="9"/>
        <v>0</v>
      </c>
      <c r="UQ28" s="357">
        <f t="shared" si="9"/>
        <v>84786.4516</v>
      </c>
      <c r="UR28" s="357">
        <f t="shared" si="9"/>
        <v>0</v>
      </c>
      <c r="US28" s="357">
        <f t="shared" si="9"/>
        <v>84786.4516</v>
      </c>
      <c r="UT28" s="357">
        <f t="shared" si="9"/>
        <v>0</v>
      </c>
      <c r="UU28" s="357">
        <f t="shared" si="9"/>
        <v>84786.4516</v>
      </c>
      <c r="UV28" s="357">
        <f t="shared" si="9"/>
        <v>0</v>
      </c>
      <c r="UW28" s="357">
        <f t="shared" si="9"/>
        <v>84786.4516</v>
      </c>
      <c r="UX28" s="357">
        <f t="shared" si="9"/>
        <v>0</v>
      </c>
      <c r="UY28" s="357">
        <f t="shared" si="9"/>
        <v>84786.4516</v>
      </c>
      <c r="UZ28" s="357">
        <f t="shared" si="9"/>
        <v>0</v>
      </c>
      <c r="VA28" s="357">
        <f t="shared" si="9"/>
        <v>84786.4516</v>
      </c>
      <c r="VB28" s="357">
        <f t="shared" si="9"/>
        <v>0</v>
      </c>
      <c r="VC28" s="357">
        <f t="shared" si="9"/>
        <v>84786.4516</v>
      </c>
      <c r="VD28" s="357">
        <f t="shared" si="9"/>
        <v>0</v>
      </c>
      <c r="VE28" s="357">
        <f t="shared" si="9"/>
        <v>84786.4516</v>
      </c>
      <c r="VF28" s="357">
        <f t="shared" si="9"/>
        <v>0</v>
      </c>
      <c r="VG28" s="357">
        <f t="shared" si="9"/>
        <v>84786.4516</v>
      </c>
      <c r="VH28" s="357">
        <f t="shared" si="9"/>
        <v>0</v>
      </c>
      <c r="VI28" s="357">
        <f t="shared" si="9"/>
        <v>84786.4516</v>
      </c>
      <c r="VJ28" s="357">
        <f t="shared" si="9"/>
        <v>0</v>
      </c>
      <c r="VK28" s="357">
        <f t="shared" si="9"/>
        <v>84786.4516</v>
      </c>
      <c r="VL28" s="357">
        <f t="shared" ref="VL28:XW28" si="10">+VJ28</f>
        <v>0</v>
      </c>
      <c r="VM28" s="357">
        <f t="shared" si="10"/>
        <v>84786.4516</v>
      </c>
      <c r="VN28" s="357">
        <f t="shared" si="10"/>
        <v>0</v>
      </c>
      <c r="VO28" s="357">
        <f t="shared" si="10"/>
        <v>84786.4516</v>
      </c>
      <c r="VP28" s="357">
        <f t="shared" si="10"/>
        <v>0</v>
      </c>
      <c r="VQ28" s="357">
        <f t="shared" si="10"/>
        <v>84786.4516</v>
      </c>
      <c r="VR28" s="357">
        <f t="shared" si="10"/>
        <v>0</v>
      </c>
      <c r="VS28" s="357">
        <f t="shared" si="10"/>
        <v>84786.4516</v>
      </c>
      <c r="VT28" s="357">
        <f t="shared" si="10"/>
        <v>0</v>
      </c>
      <c r="VU28" s="357">
        <f t="shared" si="10"/>
        <v>84786.4516</v>
      </c>
      <c r="VV28" s="357">
        <f t="shared" si="10"/>
        <v>0</v>
      </c>
      <c r="VW28" s="357">
        <f t="shared" si="10"/>
        <v>84786.4516</v>
      </c>
      <c r="VX28" s="357">
        <f t="shared" si="10"/>
        <v>0</v>
      </c>
      <c r="VY28" s="357">
        <f t="shared" si="10"/>
        <v>84786.4516</v>
      </c>
      <c r="VZ28" s="357">
        <f t="shared" si="10"/>
        <v>0</v>
      </c>
      <c r="WA28" s="357">
        <f t="shared" si="10"/>
        <v>84786.4516</v>
      </c>
      <c r="WB28" s="357">
        <f t="shared" si="10"/>
        <v>0</v>
      </c>
      <c r="WC28" s="357">
        <f t="shared" si="10"/>
        <v>84786.4516</v>
      </c>
      <c r="WD28" s="357">
        <f t="shared" si="10"/>
        <v>0</v>
      </c>
      <c r="WE28" s="357">
        <f t="shared" si="10"/>
        <v>84786.4516</v>
      </c>
      <c r="WF28" s="357">
        <f t="shared" si="10"/>
        <v>0</v>
      </c>
      <c r="WG28" s="357">
        <f t="shared" si="10"/>
        <v>84786.4516</v>
      </c>
      <c r="WH28" s="357">
        <f t="shared" si="10"/>
        <v>0</v>
      </c>
      <c r="WI28" s="357">
        <f t="shared" si="10"/>
        <v>84786.4516</v>
      </c>
      <c r="WJ28" s="357">
        <f t="shared" si="10"/>
        <v>0</v>
      </c>
      <c r="WK28" s="357">
        <f t="shared" si="10"/>
        <v>84786.4516</v>
      </c>
      <c r="WL28" s="357">
        <f t="shared" si="10"/>
        <v>0</v>
      </c>
      <c r="WM28" s="357">
        <f t="shared" si="10"/>
        <v>84786.4516</v>
      </c>
      <c r="WN28" s="357">
        <f t="shared" si="10"/>
        <v>0</v>
      </c>
      <c r="WO28" s="357">
        <f t="shared" si="10"/>
        <v>84786.4516</v>
      </c>
      <c r="WP28" s="357">
        <f t="shared" si="10"/>
        <v>0</v>
      </c>
      <c r="WQ28" s="357">
        <f t="shared" si="10"/>
        <v>84786.4516</v>
      </c>
      <c r="WR28" s="357">
        <f t="shared" si="10"/>
        <v>0</v>
      </c>
      <c r="WS28" s="357">
        <f t="shared" si="10"/>
        <v>84786.4516</v>
      </c>
      <c r="WT28" s="357">
        <f t="shared" si="10"/>
        <v>0</v>
      </c>
      <c r="WU28" s="357">
        <f t="shared" si="10"/>
        <v>84786.4516</v>
      </c>
      <c r="WV28" s="357">
        <f t="shared" si="10"/>
        <v>0</v>
      </c>
      <c r="WW28" s="357">
        <f t="shared" si="10"/>
        <v>84786.4516</v>
      </c>
      <c r="WX28" s="357">
        <f t="shared" si="10"/>
        <v>0</v>
      </c>
      <c r="WY28" s="357">
        <f t="shared" si="10"/>
        <v>84786.4516</v>
      </c>
      <c r="WZ28" s="357">
        <f t="shared" si="10"/>
        <v>0</v>
      </c>
      <c r="XA28" s="357">
        <f t="shared" si="10"/>
        <v>84786.4516</v>
      </c>
      <c r="XB28" s="357">
        <f t="shared" si="10"/>
        <v>0</v>
      </c>
      <c r="XC28" s="357">
        <f t="shared" si="10"/>
        <v>84786.4516</v>
      </c>
      <c r="XD28" s="357">
        <f t="shared" si="10"/>
        <v>0</v>
      </c>
      <c r="XE28" s="357">
        <f t="shared" si="10"/>
        <v>84786.4516</v>
      </c>
      <c r="XF28" s="357">
        <f t="shared" si="10"/>
        <v>0</v>
      </c>
      <c r="XG28" s="357">
        <f t="shared" si="10"/>
        <v>84786.4516</v>
      </c>
      <c r="XH28" s="357">
        <f t="shared" si="10"/>
        <v>0</v>
      </c>
      <c r="XI28" s="357">
        <f t="shared" si="10"/>
        <v>84786.4516</v>
      </c>
      <c r="XJ28" s="357">
        <f t="shared" si="10"/>
        <v>0</v>
      </c>
      <c r="XK28" s="357">
        <f t="shared" si="10"/>
        <v>84786.4516</v>
      </c>
      <c r="XL28" s="357">
        <f t="shared" si="10"/>
        <v>0</v>
      </c>
      <c r="XM28" s="357">
        <f t="shared" si="10"/>
        <v>84786.4516</v>
      </c>
      <c r="XN28" s="357">
        <f t="shared" si="10"/>
        <v>0</v>
      </c>
      <c r="XO28" s="357">
        <f t="shared" si="10"/>
        <v>84786.4516</v>
      </c>
      <c r="XP28" s="357">
        <f t="shared" si="10"/>
        <v>0</v>
      </c>
      <c r="XQ28" s="357">
        <f t="shared" si="10"/>
        <v>84786.4516</v>
      </c>
      <c r="XR28" s="357">
        <f t="shared" si="10"/>
        <v>0</v>
      </c>
      <c r="XS28" s="357">
        <f t="shared" si="10"/>
        <v>84786.4516</v>
      </c>
      <c r="XT28" s="357">
        <f t="shared" si="10"/>
        <v>0</v>
      </c>
      <c r="XU28" s="357">
        <f t="shared" si="10"/>
        <v>84786.4516</v>
      </c>
      <c r="XV28" s="357">
        <f t="shared" si="10"/>
        <v>0</v>
      </c>
      <c r="XW28" s="357">
        <f t="shared" si="10"/>
        <v>84786.4516</v>
      </c>
      <c r="XX28" s="357">
        <f t="shared" ref="XX28:AAI28" si="11">+XV28</f>
        <v>0</v>
      </c>
      <c r="XY28" s="357">
        <f t="shared" si="11"/>
        <v>84786.4516</v>
      </c>
      <c r="XZ28" s="357">
        <f t="shared" si="11"/>
        <v>0</v>
      </c>
      <c r="YA28" s="357">
        <f t="shared" si="11"/>
        <v>84786.4516</v>
      </c>
      <c r="YB28" s="357">
        <f t="shared" si="11"/>
        <v>0</v>
      </c>
      <c r="YC28" s="357">
        <f t="shared" si="11"/>
        <v>84786.4516</v>
      </c>
      <c r="YD28" s="357">
        <f t="shared" si="11"/>
        <v>0</v>
      </c>
      <c r="YE28" s="357">
        <f t="shared" si="11"/>
        <v>84786.4516</v>
      </c>
      <c r="YF28" s="357">
        <f t="shared" si="11"/>
        <v>0</v>
      </c>
      <c r="YG28" s="357">
        <f t="shared" si="11"/>
        <v>84786.4516</v>
      </c>
      <c r="YH28" s="357">
        <f t="shared" si="11"/>
        <v>0</v>
      </c>
      <c r="YI28" s="357">
        <f t="shared" si="11"/>
        <v>84786.4516</v>
      </c>
      <c r="YJ28" s="357">
        <f t="shared" si="11"/>
        <v>0</v>
      </c>
      <c r="YK28" s="357">
        <f t="shared" si="11"/>
        <v>84786.4516</v>
      </c>
      <c r="YL28" s="357">
        <f t="shared" si="11"/>
        <v>0</v>
      </c>
      <c r="YM28" s="357">
        <f t="shared" si="11"/>
        <v>84786.4516</v>
      </c>
      <c r="YN28" s="357">
        <f t="shared" si="11"/>
        <v>0</v>
      </c>
      <c r="YO28" s="357">
        <f t="shared" si="11"/>
        <v>84786.4516</v>
      </c>
      <c r="YP28" s="357">
        <f t="shared" si="11"/>
        <v>0</v>
      </c>
      <c r="YQ28" s="357">
        <f t="shared" si="11"/>
        <v>84786.4516</v>
      </c>
      <c r="YR28" s="357">
        <f t="shared" si="11"/>
        <v>0</v>
      </c>
      <c r="YS28" s="357">
        <f t="shared" si="11"/>
        <v>84786.4516</v>
      </c>
      <c r="YT28" s="357">
        <f t="shared" si="11"/>
        <v>0</v>
      </c>
      <c r="YU28" s="357">
        <f t="shared" si="11"/>
        <v>84786.4516</v>
      </c>
      <c r="YV28" s="357">
        <f t="shared" si="11"/>
        <v>0</v>
      </c>
      <c r="YW28" s="357">
        <f t="shared" si="11"/>
        <v>84786.4516</v>
      </c>
      <c r="YX28" s="357">
        <f t="shared" si="11"/>
        <v>0</v>
      </c>
      <c r="YY28" s="357">
        <f t="shared" si="11"/>
        <v>84786.4516</v>
      </c>
      <c r="YZ28" s="357">
        <f t="shared" si="11"/>
        <v>0</v>
      </c>
      <c r="ZA28" s="357">
        <f t="shared" si="11"/>
        <v>84786.4516</v>
      </c>
      <c r="ZB28" s="357">
        <f t="shared" si="11"/>
        <v>0</v>
      </c>
      <c r="ZC28" s="357">
        <f t="shared" si="11"/>
        <v>84786.4516</v>
      </c>
      <c r="ZD28" s="357">
        <f t="shared" si="11"/>
        <v>0</v>
      </c>
      <c r="ZE28" s="357">
        <f t="shared" si="11"/>
        <v>84786.4516</v>
      </c>
      <c r="ZF28" s="357">
        <f t="shared" si="11"/>
        <v>0</v>
      </c>
      <c r="ZG28" s="357">
        <f t="shared" si="11"/>
        <v>84786.4516</v>
      </c>
      <c r="ZH28" s="357">
        <f t="shared" si="11"/>
        <v>0</v>
      </c>
      <c r="ZI28" s="357">
        <f t="shared" si="11"/>
        <v>84786.4516</v>
      </c>
      <c r="ZJ28" s="357">
        <f t="shared" si="11"/>
        <v>0</v>
      </c>
      <c r="ZK28" s="357">
        <f t="shared" si="11"/>
        <v>84786.4516</v>
      </c>
      <c r="ZL28" s="357">
        <f t="shared" si="11"/>
        <v>0</v>
      </c>
      <c r="ZM28" s="357">
        <f t="shared" si="11"/>
        <v>84786.4516</v>
      </c>
      <c r="ZN28" s="357">
        <f t="shared" si="11"/>
        <v>0</v>
      </c>
      <c r="ZO28" s="357">
        <f t="shared" si="11"/>
        <v>84786.4516</v>
      </c>
      <c r="ZP28" s="357">
        <f t="shared" si="11"/>
        <v>0</v>
      </c>
      <c r="ZQ28" s="357">
        <f t="shared" si="11"/>
        <v>84786.4516</v>
      </c>
      <c r="ZR28" s="357">
        <f t="shared" si="11"/>
        <v>0</v>
      </c>
      <c r="ZS28" s="357">
        <f t="shared" si="11"/>
        <v>84786.4516</v>
      </c>
      <c r="ZT28" s="357">
        <f t="shared" si="11"/>
        <v>0</v>
      </c>
      <c r="ZU28" s="357">
        <f t="shared" si="11"/>
        <v>84786.4516</v>
      </c>
      <c r="ZV28" s="357">
        <f t="shared" si="11"/>
        <v>0</v>
      </c>
      <c r="ZW28" s="357">
        <f t="shared" si="11"/>
        <v>84786.4516</v>
      </c>
      <c r="ZX28" s="357">
        <f t="shared" si="11"/>
        <v>0</v>
      </c>
      <c r="ZY28" s="357">
        <f t="shared" si="11"/>
        <v>84786.4516</v>
      </c>
      <c r="ZZ28" s="357">
        <f t="shared" si="11"/>
        <v>0</v>
      </c>
      <c r="AAA28" s="357">
        <f t="shared" si="11"/>
        <v>84786.4516</v>
      </c>
      <c r="AAB28" s="357">
        <f t="shared" si="11"/>
        <v>0</v>
      </c>
      <c r="AAC28" s="357">
        <f t="shared" si="11"/>
        <v>84786.4516</v>
      </c>
      <c r="AAD28" s="357">
        <f t="shared" si="11"/>
        <v>0</v>
      </c>
      <c r="AAE28" s="357">
        <f t="shared" si="11"/>
        <v>84786.4516</v>
      </c>
      <c r="AAF28" s="357">
        <f t="shared" si="11"/>
        <v>0</v>
      </c>
      <c r="AAG28" s="357">
        <f t="shared" si="11"/>
        <v>84786.4516</v>
      </c>
      <c r="AAH28" s="357">
        <f t="shared" si="11"/>
        <v>0</v>
      </c>
      <c r="AAI28" s="357">
        <f t="shared" si="11"/>
        <v>84786.4516</v>
      </c>
      <c r="AAJ28" s="357">
        <f t="shared" ref="AAJ28:ACU28" si="12">+AAH28</f>
        <v>0</v>
      </c>
      <c r="AAK28" s="357">
        <f t="shared" si="12"/>
        <v>84786.4516</v>
      </c>
      <c r="AAL28" s="357">
        <f t="shared" si="12"/>
        <v>0</v>
      </c>
      <c r="AAM28" s="357">
        <f t="shared" si="12"/>
        <v>84786.4516</v>
      </c>
      <c r="AAN28" s="357">
        <f t="shared" si="12"/>
        <v>0</v>
      </c>
      <c r="AAO28" s="357">
        <f t="shared" si="12"/>
        <v>84786.4516</v>
      </c>
      <c r="AAP28" s="357">
        <f t="shared" si="12"/>
        <v>0</v>
      </c>
      <c r="AAQ28" s="357">
        <f t="shared" si="12"/>
        <v>84786.4516</v>
      </c>
      <c r="AAR28" s="357">
        <f t="shared" si="12"/>
        <v>0</v>
      </c>
      <c r="AAS28" s="357">
        <f t="shared" si="12"/>
        <v>84786.4516</v>
      </c>
      <c r="AAT28" s="357">
        <f t="shared" si="12"/>
        <v>0</v>
      </c>
      <c r="AAU28" s="357">
        <f t="shared" si="12"/>
        <v>84786.4516</v>
      </c>
      <c r="AAV28" s="357">
        <f t="shared" si="12"/>
        <v>0</v>
      </c>
      <c r="AAW28" s="357">
        <f t="shared" si="12"/>
        <v>84786.4516</v>
      </c>
      <c r="AAX28" s="357">
        <f t="shared" si="12"/>
        <v>0</v>
      </c>
      <c r="AAY28" s="357">
        <f t="shared" si="12"/>
        <v>84786.4516</v>
      </c>
      <c r="AAZ28" s="357">
        <f t="shared" si="12"/>
        <v>0</v>
      </c>
      <c r="ABA28" s="357">
        <f t="shared" si="12"/>
        <v>84786.4516</v>
      </c>
      <c r="ABB28" s="357">
        <f t="shared" si="12"/>
        <v>0</v>
      </c>
      <c r="ABC28" s="357">
        <f t="shared" si="12"/>
        <v>84786.4516</v>
      </c>
      <c r="ABD28" s="357">
        <f t="shared" si="12"/>
        <v>0</v>
      </c>
      <c r="ABE28" s="357">
        <f t="shared" si="12"/>
        <v>84786.4516</v>
      </c>
      <c r="ABF28" s="357">
        <f t="shared" si="12"/>
        <v>0</v>
      </c>
      <c r="ABG28" s="357">
        <f t="shared" si="12"/>
        <v>84786.4516</v>
      </c>
      <c r="ABH28" s="357">
        <f t="shared" si="12"/>
        <v>0</v>
      </c>
      <c r="ABI28" s="357">
        <f t="shared" si="12"/>
        <v>84786.4516</v>
      </c>
      <c r="ABJ28" s="357">
        <f t="shared" si="12"/>
        <v>0</v>
      </c>
      <c r="ABK28" s="357">
        <f t="shared" si="12"/>
        <v>84786.4516</v>
      </c>
      <c r="ABL28" s="357">
        <f t="shared" si="12"/>
        <v>0</v>
      </c>
      <c r="ABM28" s="357">
        <f t="shared" si="12"/>
        <v>84786.4516</v>
      </c>
      <c r="ABN28" s="357">
        <f t="shared" si="12"/>
        <v>0</v>
      </c>
      <c r="ABO28" s="357">
        <f t="shared" si="12"/>
        <v>84786.4516</v>
      </c>
      <c r="ABP28" s="357">
        <f t="shared" si="12"/>
        <v>0</v>
      </c>
      <c r="ABQ28" s="357">
        <f t="shared" si="12"/>
        <v>84786.4516</v>
      </c>
      <c r="ABR28" s="357">
        <f t="shared" si="12"/>
        <v>0</v>
      </c>
      <c r="ABS28" s="357">
        <f t="shared" si="12"/>
        <v>84786.4516</v>
      </c>
      <c r="ABT28" s="357">
        <f t="shared" si="12"/>
        <v>0</v>
      </c>
      <c r="ABU28" s="357">
        <f t="shared" si="12"/>
        <v>84786.4516</v>
      </c>
      <c r="ABV28" s="357">
        <f t="shared" si="12"/>
        <v>0</v>
      </c>
      <c r="ABW28" s="357">
        <f t="shared" si="12"/>
        <v>84786.4516</v>
      </c>
      <c r="ABX28" s="357">
        <f t="shared" si="12"/>
        <v>0</v>
      </c>
      <c r="ABY28" s="357">
        <f t="shared" si="12"/>
        <v>84786.4516</v>
      </c>
      <c r="ABZ28" s="357">
        <f t="shared" si="12"/>
        <v>0</v>
      </c>
      <c r="ACA28" s="357">
        <f t="shared" si="12"/>
        <v>84786.4516</v>
      </c>
      <c r="ACB28" s="357">
        <f t="shared" si="12"/>
        <v>0</v>
      </c>
      <c r="ACC28" s="357">
        <f t="shared" si="12"/>
        <v>84786.4516</v>
      </c>
      <c r="ACD28" s="357">
        <f t="shared" si="12"/>
        <v>0</v>
      </c>
      <c r="ACE28" s="357">
        <f t="shared" si="12"/>
        <v>84786.4516</v>
      </c>
      <c r="ACF28" s="357">
        <f t="shared" si="12"/>
        <v>0</v>
      </c>
      <c r="ACG28" s="357">
        <f t="shared" si="12"/>
        <v>84786.4516</v>
      </c>
      <c r="ACH28" s="357">
        <f t="shared" si="12"/>
        <v>0</v>
      </c>
      <c r="ACI28" s="357">
        <f t="shared" si="12"/>
        <v>84786.4516</v>
      </c>
      <c r="ACJ28" s="357">
        <f t="shared" si="12"/>
        <v>0</v>
      </c>
      <c r="ACK28" s="357">
        <f t="shared" si="12"/>
        <v>84786.4516</v>
      </c>
      <c r="ACL28" s="357">
        <f t="shared" si="12"/>
        <v>0</v>
      </c>
      <c r="ACM28" s="357">
        <f t="shared" si="12"/>
        <v>84786.4516</v>
      </c>
      <c r="ACN28" s="357">
        <f t="shared" si="12"/>
        <v>0</v>
      </c>
      <c r="ACO28" s="357">
        <f t="shared" si="12"/>
        <v>84786.4516</v>
      </c>
      <c r="ACP28" s="357">
        <f t="shared" si="12"/>
        <v>0</v>
      </c>
      <c r="ACQ28" s="357">
        <f t="shared" si="12"/>
        <v>84786.4516</v>
      </c>
      <c r="ACR28" s="357">
        <f t="shared" si="12"/>
        <v>0</v>
      </c>
      <c r="ACS28" s="357">
        <f t="shared" si="12"/>
        <v>84786.4516</v>
      </c>
      <c r="ACT28" s="357">
        <f t="shared" si="12"/>
        <v>0</v>
      </c>
      <c r="ACU28" s="357">
        <f t="shared" si="12"/>
        <v>84786.4516</v>
      </c>
      <c r="ACV28" s="357">
        <f t="shared" ref="ACV28:AFG28" si="13">+ACT28</f>
        <v>0</v>
      </c>
      <c r="ACW28" s="357">
        <f t="shared" si="13"/>
        <v>84786.4516</v>
      </c>
      <c r="ACX28" s="357">
        <f t="shared" si="13"/>
        <v>0</v>
      </c>
      <c r="ACY28" s="357">
        <f t="shared" si="13"/>
        <v>84786.4516</v>
      </c>
      <c r="ACZ28" s="357">
        <f t="shared" si="13"/>
        <v>0</v>
      </c>
      <c r="ADA28" s="357">
        <f t="shared" si="13"/>
        <v>84786.4516</v>
      </c>
      <c r="ADB28" s="357">
        <f t="shared" si="13"/>
        <v>0</v>
      </c>
      <c r="ADC28" s="357">
        <f t="shared" si="13"/>
        <v>84786.4516</v>
      </c>
      <c r="ADD28" s="357">
        <f t="shared" si="13"/>
        <v>0</v>
      </c>
      <c r="ADE28" s="357">
        <f t="shared" si="13"/>
        <v>84786.4516</v>
      </c>
      <c r="ADF28" s="357">
        <f t="shared" si="13"/>
        <v>0</v>
      </c>
      <c r="ADG28" s="357">
        <f t="shared" si="13"/>
        <v>84786.4516</v>
      </c>
      <c r="ADH28" s="357">
        <f t="shared" si="13"/>
        <v>0</v>
      </c>
      <c r="ADI28" s="357">
        <f t="shared" si="13"/>
        <v>84786.4516</v>
      </c>
      <c r="ADJ28" s="357">
        <f t="shared" si="13"/>
        <v>0</v>
      </c>
      <c r="ADK28" s="357">
        <f t="shared" si="13"/>
        <v>84786.4516</v>
      </c>
      <c r="ADL28" s="357">
        <f t="shared" si="13"/>
        <v>0</v>
      </c>
      <c r="ADM28" s="357">
        <f t="shared" si="13"/>
        <v>84786.4516</v>
      </c>
      <c r="ADN28" s="357">
        <f t="shared" si="13"/>
        <v>0</v>
      </c>
      <c r="ADO28" s="357">
        <f t="shared" si="13"/>
        <v>84786.4516</v>
      </c>
      <c r="ADP28" s="357">
        <f t="shared" si="13"/>
        <v>0</v>
      </c>
      <c r="ADQ28" s="357">
        <f t="shared" si="13"/>
        <v>84786.4516</v>
      </c>
      <c r="ADR28" s="357">
        <f t="shared" si="13"/>
        <v>0</v>
      </c>
      <c r="ADS28" s="357">
        <f t="shared" si="13"/>
        <v>84786.4516</v>
      </c>
      <c r="ADT28" s="357">
        <f t="shared" si="13"/>
        <v>0</v>
      </c>
      <c r="ADU28" s="357">
        <f t="shared" si="13"/>
        <v>84786.4516</v>
      </c>
      <c r="ADV28" s="357">
        <f t="shared" si="13"/>
        <v>0</v>
      </c>
      <c r="ADW28" s="357">
        <f t="shared" si="13"/>
        <v>84786.4516</v>
      </c>
      <c r="ADX28" s="357">
        <f t="shared" si="13"/>
        <v>0</v>
      </c>
      <c r="ADY28" s="357">
        <f t="shared" si="13"/>
        <v>84786.4516</v>
      </c>
      <c r="ADZ28" s="357">
        <f t="shared" si="13"/>
        <v>0</v>
      </c>
      <c r="AEA28" s="357">
        <f t="shared" si="13"/>
        <v>84786.4516</v>
      </c>
      <c r="AEB28" s="357">
        <f t="shared" si="13"/>
        <v>0</v>
      </c>
      <c r="AEC28" s="357">
        <f t="shared" si="13"/>
        <v>84786.4516</v>
      </c>
      <c r="AED28" s="357">
        <f t="shared" si="13"/>
        <v>0</v>
      </c>
      <c r="AEE28" s="357">
        <f t="shared" si="13"/>
        <v>84786.4516</v>
      </c>
      <c r="AEF28" s="357">
        <f t="shared" si="13"/>
        <v>0</v>
      </c>
      <c r="AEG28" s="357">
        <f t="shared" si="13"/>
        <v>84786.4516</v>
      </c>
      <c r="AEH28" s="357">
        <f t="shared" si="13"/>
        <v>0</v>
      </c>
      <c r="AEI28" s="357">
        <f t="shared" si="13"/>
        <v>84786.4516</v>
      </c>
      <c r="AEJ28" s="357">
        <f t="shared" si="13"/>
        <v>0</v>
      </c>
      <c r="AEK28" s="357">
        <f t="shared" si="13"/>
        <v>84786.4516</v>
      </c>
      <c r="AEL28" s="357">
        <f t="shared" si="13"/>
        <v>0</v>
      </c>
      <c r="AEM28" s="357">
        <f t="shared" si="13"/>
        <v>84786.4516</v>
      </c>
      <c r="AEN28" s="357">
        <f t="shared" si="13"/>
        <v>0</v>
      </c>
      <c r="AEO28" s="357">
        <f t="shared" si="13"/>
        <v>84786.4516</v>
      </c>
      <c r="AEP28" s="357">
        <f t="shared" si="13"/>
        <v>0</v>
      </c>
      <c r="AEQ28" s="357">
        <f t="shared" si="13"/>
        <v>84786.4516</v>
      </c>
      <c r="AER28" s="357">
        <f t="shared" si="13"/>
        <v>0</v>
      </c>
      <c r="AES28" s="357">
        <f t="shared" si="13"/>
        <v>84786.4516</v>
      </c>
      <c r="AET28" s="357">
        <f t="shared" si="13"/>
        <v>0</v>
      </c>
      <c r="AEU28" s="357">
        <f t="shared" si="13"/>
        <v>84786.4516</v>
      </c>
      <c r="AEV28" s="357">
        <f t="shared" si="13"/>
        <v>0</v>
      </c>
      <c r="AEW28" s="357">
        <f t="shared" si="13"/>
        <v>84786.4516</v>
      </c>
      <c r="AEX28" s="357">
        <f t="shared" si="13"/>
        <v>0</v>
      </c>
      <c r="AEY28" s="357">
        <f t="shared" si="13"/>
        <v>84786.4516</v>
      </c>
      <c r="AEZ28" s="357">
        <f t="shared" si="13"/>
        <v>0</v>
      </c>
      <c r="AFA28" s="357">
        <f t="shared" si="13"/>
        <v>84786.4516</v>
      </c>
      <c r="AFB28" s="357">
        <f t="shared" si="13"/>
        <v>0</v>
      </c>
      <c r="AFC28" s="357">
        <f t="shared" si="13"/>
        <v>84786.4516</v>
      </c>
      <c r="AFD28" s="357">
        <f t="shared" si="13"/>
        <v>0</v>
      </c>
      <c r="AFE28" s="357">
        <f t="shared" si="13"/>
        <v>84786.4516</v>
      </c>
      <c r="AFF28" s="357">
        <f t="shared" si="13"/>
        <v>0</v>
      </c>
      <c r="AFG28" s="357">
        <f t="shared" si="13"/>
        <v>84786.4516</v>
      </c>
      <c r="AFH28" s="357">
        <f t="shared" ref="AFH28:AHS28" si="14">+AFF28</f>
        <v>0</v>
      </c>
      <c r="AFI28" s="357">
        <f t="shared" si="14"/>
        <v>84786.4516</v>
      </c>
      <c r="AFJ28" s="357">
        <f t="shared" si="14"/>
        <v>0</v>
      </c>
      <c r="AFK28" s="357">
        <f t="shared" si="14"/>
        <v>84786.4516</v>
      </c>
      <c r="AFL28" s="357">
        <f t="shared" si="14"/>
        <v>0</v>
      </c>
      <c r="AFM28" s="357">
        <f t="shared" si="14"/>
        <v>84786.4516</v>
      </c>
      <c r="AFN28" s="357">
        <f t="shared" si="14"/>
        <v>0</v>
      </c>
      <c r="AFO28" s="357">
        <f t="shared" si="14"/>
        <v>84786.4516</v>
      </c>
      <c r="AFP28" s="357">
        <f t="shared" si="14"/>
        <v>0</v>
      </c>
      <c r="AFQ28" s="357">
        <f t="shared" si="14"/>
        <v>84786.4516</v>
      </c>
      <c r="AFR28" s="357">
        <f t="shared" si="14"/>
        <v>0</v>
      </c>
      <c r="AFS28" s="357">
        <f t="shared" si="14"/>
        <v>84786.4516</v>
      </c>
      <c r="AFT28" s="357">
        <f t="shared" si="14"/>
        <v>0</v>
      </c>
      <c r="AFU28" s="357">
        <f t="shared" si="14"/>
        <v>84786.4516</v>
      </c>
      <c r="AFV28" s="357">
        <f t="shared" si="14"/>
        <v>0</v>
      </c>
      <c r="AFW28" s="357">
        <f t="shared" si="14"/>
        <v>84786.4516</v>
      </c>
      <c r="AFX28" s="357">
        <f t="shared" si="14"/>
        <v>0</v>
      </c>
      <c r="AFY28" s="357">
        <f t="shared" si="14"/>
        <v>84786.4516</v>
      </c>
      <c r="AFZ28" s="357">
        <f t="shared" si="14"/>
        <v>0</v>
      </c>
      <c r="AGA28" s="357">
        <f t="shared" si="14"/>
        <v>84786.4516</v>
      </c>
      <c r="AGB28" s="357">
        <f t="shared" si="14"/>
        <v>0</v>
      </c>
      <c r="AGC28" s="357">
        <f t="shared" si="14"/>
        <v>84786.4516</v>
      </c>
      <c r="AGD28" s="357">
        <f t="shared" si="14"/>
        <v>0</v>
      </c>
      <c r="AGE28" s="357">
        <f t="shared" si="14"/>
        <v>84786.4516</v>
      </c>
      <c r="AGF28" s="357">
        <f t="shared" si="14"/>
        <v>0</v>
      </c>
      <c r="AGG28" s="357">
        <f t="shared" si="14"/>
        <v>84786.4516</v>
      </c>
      <c r="AGH28" s="357">
        <f t="shared" si="14"/>
        <v>0</v>
      </c>
      <c r="AGI28" s="357">
        <f t="shared" si="14"/>
        <v>84786.4516</v>
      </c>
      <c r="AGJ28" s="357">
        <f t="shared" si="14"/>
        <v>0</v>
      </c>
      <c r="AGK28" s="357">
        <f t="shared" si="14"/>
        <v>84786.4516</v>
      </c>
      <c r="AGL28" s="357">
        <f t="shared" si="14"/>
        <v>0</v>
      </c>
      <c r="AGM28" s="357">
        <f t="shared" si="14"/>
        <v>84786.4516</v>
      </c>
      <c r="AGN28" s="357">
        <f t="shared" si="14"/>
        <v>0</v>
      </c>
      <c r="AGO28" s="357">
        <f t="shared" si="14"/>
        <v>84786.4516</v>
      </c>
      <c r="AGP28" s="357">
        <f t="shared" si="14"/>
        <v>0</v>
      </c>
      <c r="AGQ28" s="357">
        <f t="shared" si="14"/>
        <v>84786.4516</v>
      </c>
      <c r="AGR28" s="357">
        <f t="shared" si="14"/>
        <v>0</v>
      </c>
      <c r="AGS28" s="357">
        <f t="shared" si="14"/>
        <v>84786.4516</v>
      </c>
      <c r="AGT28" s="357">
        <f t="shared" si="14"/>
        <v>0</v>
      </c>
      <c r="AGU28" s="357">
        <f t="shared" si="14"/>
        <v>84786.4516</v>
      </c>
      <c r="AGV28" s="357">
        <f t="shared" si="14"/>
        <v>0</v>
      </c>
      <c r="AGW28" s="357">
        <f t="shared" si="14"/>
        <v>84786.4516</v>
      </c>
      <c r="AGX28" s="357">
        <f t="shared" si="14"/>
        <v>0</v>
      </c>
      <c r="AGY28" s="357">
        <f t="shared" si="14"/>
        <v>84786.4516</v>
      </c>
      <c r="AGZ28" s="357">
        <f t="shared" si="14"/>
        <v>0</v>
      </c>
      <c r="AHA28" s="357">
        <f t="shared" si="14"/>
        <v>84786.4516</v>
      </c>
      <c r="AHB28" s="357">
        <f t="shared" si="14"/>
        <v>0</v>
      </c>
      <c r="AHC28" s="357">
        <f t="shared" si="14"/>
        <v>84786.4516</v>
      </c>
      <c r="AHD28" s="357">
        <f t="shared" si="14"/>
        <v>0</v>
      </c>
      <c r="AHE28" s="357">
        <f t="shared" si="14"/>
        <v>84786.4516</v>
      </c>
      <c r="AHF28" s="357">
        <f t="shared" si="14"/>
        <v>0</v>
      </c>
      <c r="AHG28" s="357">
        <f t="shared" si="14"/>
        <v>84786.4516</v>
      </c>
      <c r="AHH28" s="357">
        <f t="shared" si="14"/>
        <v>0</v>
      </c>
      <c r="AHI28" s="357">
        <f t="shared" si="14"/>
        <v>84786.4516</v>
      </c>
      <c r="AHJ28" s="357">
        <f t="shared" si="14"/>
        <v>0</v>
      </c>
      <c r="AHK28" s="357">
        <f t="shared" si="14"/>
        <v>84786.4516</v>
      </c>
      <c r="AHL28" s="357">
        <f t="shared" si="14"/>
        <v>0</v>
      </c>
      <c r="AHM28" s="357">
        <f t="shared" si="14"/>
        <v>84786.4516</v>
      </c>
      <c r="AHN28" s="357">
        <f t="shared" si="14"/>
        <v>0</v>
      </c>
      <c r="AHO28" s="357">
        <f t="shared" si="14"/>
        <v>84786.4516</v>
      </c>
      <c r="AHP28" s="357">
        <f t="shared" si="14"/>
        <v>0</v>
      </c>
      <c r="AHQ28" s="357">
        <f t="shared" si="14"/>
        <v>84786.4516</v>
      </c>
      <c r="AHR28" s="357">
        <f t="shared" si="14"/>
        <v>0</v>
      </c>
      <c r="AHS28" s="357">
        <f t="shared" si="14"/>
        <v>84786.4516</v>
      </c>
      <c r="AHT28" s="357">
        <f t="shared" ref="AHT28:AKE28" si="15">+AHR28</f>
        <v>0</v>
      </c>
      <c r="AHU28" s="357">
        <f t="shared" si="15"/>
        <v>84786.4516</v>
      </c>
      <c r="AHV28" s="357">
        <f t="shared" si="15"/>
        <v>0</v>
      </c>
      <c r="AHW28" s="357">
        <f t="shared" si="15"/>
        <v>84786.4516</v>
      </c>
      <c r="AHX28" s="357">
        <f t="shared" si="15"/>
        <v>0</v>
      </c>
      <c r="AHY28" s="357">
        <f t="shared" si="15"/>
        <v>84786.4516</v>
      </c>
      <c r="AHZ28" s="357">
        <f t="shared" si="15"/>
        <v>0</v>
      </c>
      <c r="AIA28" s="357">
        <f t="shared" si="15"/>
        <v>84786.4516</v>
      </c>
      <c r="AIB28" s="357">
        <f t="shared" si="15"/>
        <v>0</v>
      </c>
      <c r="AIC28" s="357">
        <f t="shared" si="15"/>
        <v>84786.4516</v>
      </c>
      <c r="AID28" s="357">
        <f t="shared" si="15"/>
        <v>0</v>
      </c>
      <c r="AIE28" s="357">
        <f t="shared" si="15"/>
        <v>84786.4516</v>
      </c>
      <c r="AIF28" s="357">
        <f t="shared" si="15"/>
        <v>0</v>
      </c>
      <c r="AIG28" s="357">
        <f t="shared" si="15"/>
        <v>84786.4516</v>
      </c>
      <c r="AIH28" s="357">
        <f t="shared" si="15"/>
        <v>0</v>
      </c>
      <c r="AII28" s="357">
        <f t="shared" si="15"/>
        <v>84786.4516</v>
      </c>
      <c r="AIJ28" s="357">
        <f t="shared" si="15"/>
        <v>0</v>
      </c>
      <c r="AIK28" s="357">
        <f t="shared" si="15"/>
        <v>84786.4516</v>
      </c>
      <c r="AIL28" s="357">
        <f t="shared" si="15"/>
        <v>0</v>
      </c>
      <c r="AIM28" s="357">
        <f t="shared" si="15"/>
        <v>84786.4516</v>
      </c>
      <c r="AIN28" s="357">
        <f t="shared" si="15"/>
        <v>0</v>
      </c>
      <c r="AIO28" s="357">
        <f t="shared" si="15"/>
        <v>84786.4516</v>
      </c>
      <c r="AIP28" s="357">
        <f t="shared" si="15"/>
        <v>0</v>
      </c>
      <c r="AIQ28" s="357">
        <f t="shared" si="15"/>
        <v>84786.4516</v>
      </c>
      <c r="AIR28" s="357">
        <f t="shared" si="15"/>
        <v>0</v>
      </c>
      <c r="AIS28" s="357">
        <f t="shared" si="15"/>
        <v>84786.4516</v>
      </c>
      <c r="AIT28" s="357">
        <f t="shared" si="15"/>
        <v>0</v>
      </c>
      <c r="AIU28" s="357">
        <f t="shared" si="15"/>
        <v>84786.4516</v>
      </c>
      <c r="AIV28" s="357">
        <f t="shared" si="15"/>
        <v>0</v>
      </c>
      <c r="AIW28" s="357">
        <f t="shared" si="15"/>
        <v>84786.4516</v>
      </c>
      <c r="AIX28" s="357">
        <f t="shared" si="15"/>
        <v>0</v>
      </c>
      <c r="AIY28" s="357">
        <f t="shared" si="15"/>
        <v>84786.4516</v>
      </c>
      <c r="AIZ28" s="357">
        <f t="shared" si="15"/>
        <v>0</v>
      </c>
      <c r="AJA28" s="357">
        <f t="shared" si="15"/>
        <v>84786.4516</v>
      </c>
      <c r="AJB28" s="357">
        <f t="shared" si="15"/>
        <v>0</v>
      </c>
      <c r="AJC28" s="357">
        <f t="shared" si="15"/>
        <v>84786.4516</v>
      </c>
      <c r="AJD28" s="357">
        <f t="shared" si="15"/>
        <v>0</v>
      </c>
      <c r="AJE28" s="357">
        <f t="shared" si="15"/>
        <v>84786.4516</v>
      </c>
      <c r="AJF28" s="357">
        <f t="shared" si="15"/>
        <v>0</v>
      </c>
      <c r="AJG28" s="357">
        <f t="shared" si="15"/>
        <v>84786.4516</v>
      </c>
      <c r="AJH28" s="357">
        <f t="shared" si="15"/>
        <v>0</v>
      </c>
      <c r="AJI28" s="357">
        <f t="shared" si="15"/>
        <v>84786.4516</v>
      </c>
      <c r="AJJ28" s="357">
        <f t="shared" si="15"/>
        <v>0</v>
      </c>
      <c r="AJK28" s="357">
        <f t="shared" si="15"/>
        <v>84786.4516</v>
      </c>
      <c r="AJL28" s="357">
        <f t="shared" si="15"/>
        <v>0</v>
      </c>
      <c r="AJM28" s="357">
        <f t="shared" si="15"/>
        <v>84786.4516</v>
      </c>
      <c r="AJN28" s="357">
        <f t="shared" si="15"/>
        <v>0</v>
      </c>
      <c r="AJO28" s="357">
        <f t="shared" si="15"/>
        <v>84786.4516</v>
      </c>
      <c r="AJP28" s="357">
        <f t="shared" si="15"/>
        <v>0</v>
      </c>
      <c r="AJQ28" s="357">
        <f t="shared" si="15"/>
        <v>84786.4516</v>
      </c>
      <c r="AJR28" s="357">
        <f t="shared" si="15"/>
        <v>0</v>
      </c>
      <c r="AJS28" s="357">
        <f t="shared" si="15"/>
        <v>84786.4516</v>
      </c>
      <c r="AJT28" s="357">
        <f t="shared" si="15"/>
        <v>0</v>
      </c>
      <c r="AJU28" s="357">
        <f t="shared" si="15"/>
        <v>84786.4516</v>
      </c>
      <c r="AJV28" s="357">
        <f t="shared" si="15"/>
        <v>0</v>
      </c>
      <c r="AJW28" s="357">
        <f t="shared" si="15"/>
        <v>84786.4516</v>
      </c>
      <c r="AJX28" s="357">
        <f t="shared" si="15"/>
        <v>0</v>
      </c>
      <c r="AJY28" s="357">
        <f t="shared" si="15"/>
        <v>84786.4516</v>
      </c>
      <c r="AJZ28" s="357">
        <f t="shared" si="15"/>
        <v>0</v>
      </c>
      <c r="AKA28" s="357">
        <f t="shared" si="15"/>
        <v>84786.4516</v>
      </c>
      <c r="AKB28" s="357">
        <f t="shared" si="15"/>
        <v>0</v>
      </c>
      <c r="AKC28" s="357">
        <f t="shared" si="15"/>
        <v>84786.4516</v>
      </c>
      <c r="AKD28" s="357">
        <f t="shared" si="15"/>
        <v>0</v>
      </c>
      <c r="AKE28" s="357">
        <f t="shared" si="15"/>
        <v>84786.4516</v>
      </c>
      <c r="AKF28" s="357">
        <f t="shared" ref="AKF28:AMQ28" si="16">+AKD28</f>
        <v>0</v>
      </c>
      <c r="AKG28" s="357">
        <f t="shared" si="16"/>
        <v>84786.4516</v>
      </c>
      <c r="AKH28" s="357">
        <f t="shared" si="16"/>
        <v>0</v>
      </c>
      <c r="AKI28" s="357">
        <f t="shared" si="16"/>
        <v>84786.4516</v>
      </c>
      <c r="AKJ28" s="357">
        <f t="shared" si="16"/>
        <v>0</v>
      </c>
      <c r="AKK28" s="357">
        <f t="shared" si="16"/>
        <v>84786.4516</v>
      </c>
      <c r="AKL28" s="357">
        <f t="shared" si="16"/>
        <v>0</v>
      </c>
      <c r="AKM28" s="357">
        <f t="shared" si="16"/>
        <v>84786.4516</v>
      </c>
      <c r="AKN28" s="357">
        <f t="shared" si="16"/>
        <v>0</v>
      </c>
      <c r="AKO28" s="357">
        <f t="shared" si="16"/>
        <v>84786.4516</v>
      </c>
      <c r="AKP28" s="357">
        <f t="shared" si="16"/>
        <v>0</v>
      </c>
      <c r="AKQ28" s="357">
        <f t="shared" si="16"/>
        <v>84786.4516</v>
      </c>
      <c r="AKR28" s="357">
        <f t="shared" si="16"/>
        <v>0</v>
      </c>
      <c r="AKS28" s="357">
        <f t="shared" si="16"/>
        <v>84786.4516</v>
      </c>
      <c r="AKT28" s="357">
        <f t="shared" si="16"/>
        <v>0</v>
      </c>
      <c r="AKU28" s="357">
        <f t="shared" si="16"/>
        <v>84786.4516</v>
      </c>
      <c r="AKV28" s="357">
        <f t="shared" si="16"/>
        <v>0</v>
      </c>
      <c r="AKW28" s="357">
        <f t="shared" si="16"/>
        <v>84786.4516</v>
      </c>
      <c r="AKX28" s="357">
        <f t="shared" si="16"/>
        <v>0</v>
      </c>
      <c r="AKY28" s="357">
        <f t="shared" si="16"/>
        <v>84786.4516</v>
      </c>
      <c r="AKZ28" s="357">
        <f t="shared" si="16"/>
        <v>0</v>
      </c>
      <c r="ALA28" s="357">
        <f t="shared" si="16"/>
        <v>84786.4516</v>
      </c>
      <c r="ALB28" s="357">
        <f t="shared" si="16"/>
        <v>0</v>
      </c>
      <c r="ALC28" s="357">
        <f t="shared" si="16"/>
        <v>84786.4516</v>
      </c>
      <c r="ALD28" s="357">
        <f t="shared" si="16"/>
        <v>0</v>
      </c>
      <c r="ALE28" s="357">
        <f t="shared" si="16"/>
        <v>84786.4516</v>
      </c>
      <c r="ALF28" s="357">
        <f t="shared" si="16"/>
        <v>0</v>
      </c>
      <c r="ALG28" s="357">
        <f t="shared" si="16"/>
        <v>84786.4516</v>
      </c>
      <c r="ALH28" s="357">
        <f t="shared" si="16"/>
        <v>0</v>
      </c>
      <c r="ALI28" s="357">
        <f t="shared" si="16"/>
        <v>84786.4516</v>
      </c>
      <c r="ALJ28" s="357">
        <f t="shared" si="16"/>
        <v>0</v>
      </c>
      <c r="ALK28" s="357">
        <f t="shared" si="16"/>
        <v>84786.4516</v>
      </c>
      <c r="ALL28" s="357">
        <f t="shared" si="16"/>
        <v>0</v>
      </c>
      <c r="ALM28" s="357">
        <f t="shared" si="16"/>
        <v>84786.4516</v>
      </c>
      <c r="ALN28" s="357">
        <f t="shared" si="16"/>
        <v>0</v>
      </c>
      <c r="ALO28" s="357">
        <f t="shared" si="16"/>
        <v>84786.4516</v>
      </c>
      <c r="ALP28" s="357">
        <f t="shared" si="16"/>
        <v>0</v>
      </c>
      <c r="ALQ28" s="357">
        <f t="shared" si="16"/>
        <v>84786.4516</v>
      </c>
      <c r="ALR28" s="357">
        <f t="shared" si="16"/>
        <v>0</v>
      </c>
      <c r="ALS28" s="357">
        <f t="shared" si="16"/>
        <v>84786.4516</v>
      </c>
      <c r="ALT28" s="357">
        <f t="shared" si="16"/>
        <v>0</v>
      </c>
      <c r="ALU28" s="357">
        <f t="shared" si="16"/>
        <v>84786.4516</v>
      </c>
      <c r="ALV28" s="357">
        <f t="shared" si="16"/>
        <v>0</v>
      </c>
      <c r="ALW28" s="357">
        <f t="shared" si="16"/>
        <v>84786.4516</v>
      </c>
      <c r="ALX28" s="357">
        <f t="shared" si="16"/>
        <v>0</v>
      </c>
      <c r="ALY28" s="357">
        <f t="shared" si="16"/>
        <v>84786.4516</v>
      </c>
      <c r="ALZ28" s="357">
        <f t="shared" si="16"/>
        <v>0</v>
      </c>
      <c r="AMA28" s="357">
        <f t="shared" si="16"/>
        <v>84786.4516</v>
      </c>
      <c r="AMB28" s="357">
        <f t="shared" si="16"/>
        <v>0</v>
      </c>
      <c r="AMC28" s="357">
        <f t="shared" si="16"/>
        <v>84786.4516</v>
      </c>
      <c r="AMD28" s="357">
        <f t="shared" si="16"/>
        <v>0</v>
      </c>
      <c r="AME28" s="357">
        <f t="shared" si="16"/>
        <v>84786.4516</v>
      </c>
      <c r="AMF28" s="357">
        <f t="shared" si="16"/>
        <v>0</v>
      </c>
      <c r="AMG28" s="357">
        <f t="shared" si="16"/>
        <v>84786.4516</v>
      </c>
      <c r="AMH28" s="357">
        <f t="shared" si="16"/>
        <v>0</v>
      </c>
      <c r="AMI28" s="357">
        <f t="shared" si="16"/>
        <v>84786.4516</v>
      </c>
      <c r="AMJ28" s="357">
        <f t="shared" si="16"/>
        <v>0</v>
      </c>
      <c r="AMK28" s="357">
        <f t="shared" si="16"/>
        <v>84786.4516</v>
      </c>
      <c r="AML28" s="357">
        <f t="shared" si="16"/>
        <v>0</v>
      </c>
      <c r="AMM28" s="357">
        <f t="shared" si="16"/>
        <v>84786.4516</v>
      </c>
      <c r="AMN28" s="357">
        <f t="shared" si="16"/>
        <v>0</v>
      </c>
      <c r="AMO28" s="357">
        <f t="shared" si="16"/>
        <v>84786.4516</v>
      </c>
      <c r="AMP28" s="357">
        <f t="shared" si="16"/>
        <v>0</v>
      </c>
      <c r="AMQ28" s="357">
        <f t="shared" si="16"/>
        <v>84786.4516</v>
      </c>
      <c r="AMR28" s="357">
        <f t="shared" ref="AMR28:APC28" si="17">+AMP28</f>
        <v>0</v>
      </c>
      <c r="AMS28" s="357">
        <f t="shared" si="17"/>
        <v>84786.4516</v>
      </c>
      <c r="AMT28" s="357">
        <f t="shared" si="17"/>
        <v>0</v>
      </c>
      <c r="AMU28" s="357">
        <f t="shared" si="17"/>
        <v>84786.4516</v>
      </c>
      <c r="AMV28" s="357">
        <f t="shared" si="17"/>
        <v>0</v>
      </c>
      <c r="AMW28" s="357">
        <f t="shared" si="17"/>
        <v>84786.4516</v>
      </c>
      <c r="AMX28" s="357">
        <f t="shared" si="17"/>
        <v>0</v>
      </c>
      <c r="AMY28" s="357">
        <f t="shared" si="17"/>
        <v>84786.4516</v>
      </c>
      <c r="AMZ28" s="357">
        <f t="shared" si="17"/>
        <v>0</v>
      </c>
      <c r="ANA28" s="357">
        <f t="shared" si="17"/>
        <v>84786.4516</v>
      </c>
      <c r="ANB28" s="357">
        <f t="shared" si="17"/>
        <v>0</v>
      </c>
      <c r="ANC28" s="357">
        <f t="shared" si="17"/>
        <v>84786.4516</v>
      </c>
      <c r="AND28" s="357">
        <f t="shared" si="17"/>
        <v>0</v>
      </c>
      <c r="ANE28" s="357">
        <f t="shared" si="17"/>
        <v>84786.4516</v>
      </c>
      <c r="ANF28" s="357">
        <f t="shared" si="17"/>
        <v>0</v>
      </c>
      <c r="ANG28" s="357">
        <f t="shared" si="17"/>
        <v>84786.4516</v>
      </c>
      <c r="ANH28" s="357">
        <f t="shared" si="17"/>
        <v>0</v>
      </c>
      <c r="ANI28" s="357">
        <f t="shared" si="17"/>
        <v>84786.4516</v>
      </c>
      <c r="ANJ28" s="357">
        <f t="shared" si="17"/>
        <v>0</v>
      </c>
      <c r="ANK28" s="357">
        <f t="shared" si="17"/>
        <v>84786.4516</v>
      </c>
      <c r="ANL28" s="357">
        <f t="shared" si="17"/>
        <v>0</v>
      </c>
      <c r="ANM28" s="357">
        <f t="shared" si="17"/>
        <v>84786.4516</v>
      </c>
      <c r="ANN28" s="357">
        <f t="shared" si="17"/>
        <v>0</v>
      </c>
      <c r="ANO28" s="357">
        <f t="shared" si="17"/>
        <v>84786.4516</v>
      </c>
      <c r="ANP28" s="357">
        <f t="shared" si="17"/>
        <v>0</v>
      </c>
      <c r="ANQ28" s="357">
        <f t="shared" si="17"/>
        <v>84786.4516</v>
      </c>
      <c r="ANR28" s="357">
        <f t="shared" si="17"/>
        <v>0</v>
      </c>
      <c r="ANS28" s="357">
        <f t="shared" si="17"/>
        <v>84786.4516</v>
      </c>
      <c r="ANT28" s="357">
        <f t="shared" si="17"/>
        <v>0</v>
      </c>
      <c r="ANU28" s="357">
        <f t="shared" si="17"/>
        <v>84786.4516</v>
      </c>
      <c r="ANV28" s="357">
        <f t="shared" si="17"/>
        <v>0</v>
      </c>
      <c r="ANW28" s="357">
        <f t="shared" si="17"/>
        <v>84786.4516</v>
      </c>
      <c r="ANX28" s="357">
        <f t="shared" si="17"/>
        <v>0</v>
      </c>
      <c r="ANY28" s="357">
        <f t="shared" si="17"/>
        <v>84786.4516</v>
      </c>
      <c r="ANZ28" s="357">
        <f t="shared" si="17"/>
        <v>0</v>
      </c>
      <c r="AOA28" s="357">
        <f t="shared" si="17"/>
        <v>84786.4516</v>
      </c>
      <c r="AOB28" s="357">
        <f t="shared" si="17"/>
        <v>0</v>
      </c>
      <c r="AOC28" s="357">
        <f t="shared" si="17"/>
        <v>84786.4516</v>
      </c>
      <c r="AOD28" s="357">
        <f t="shared" si="17"/>
        <v>0</v>
      </c>
      <c r="AOE28" s="357">
        <f t="shared" si="17"/>
        <v>84786.4516</v>
      </c>
      <c r="AOF28" s="357">
        <f t="shared" si="17"/>
        <v>0</v>
      </c>
      <c r="AOG28" s="357">
        <f t="shared" si="17"/>
        <v>84786.4516</v>
      </c>
      <c r="AOH28" s="357">
        <f t="shared" si="17"/>
        <v>0</v>
      </c>
      <c r="AOI28" s="357">
        <f t="shared" si="17"/>
        <v>84786.4516</v>
      </c>
      <c r="AOJ28" s="357">
        <f t="shared" si="17"/>
        <v>0</v>
      </c>
      <c r="AOK28" s="357">
        <f t="shared" si="17"/>
        <v>84786.4516</v>
      </c>
      <c r="AOL28" s="357">
        <f t="shared" si="17"/>
        <v>0</v>
      </c>
      <c r="AOM28" s="357">
        <f t="shared" si="17"/>
        <v>84786.4516</v>
      </c>
      <c r="AON28" s="357">
        <f t="shared" si="17"/>
        <v>0</v>
      </c>
      <c r="AOO28" s="357">
        <f t="shared" si="17"/>
        <v>84786.4516</v>
      </c>
      <c r="AOP28" s="357">
        <f t="shared" si="17"/>
        <v>0</v>
      </c>
      <c r="AOQ28" s="357">
        <f t="shared" si="17"/>
        <v>84786.4516</v>
      </c>
      <c r="AOR28" s="357">
        <f t="shared" si="17"/>
        <v>0</v>
      </c>
      <c r="AOS28" s="357">
        <f t="shared" si="17"/>
        <v>84786.4516</v>
      </c>
      <c r="AOT28" s="357">
        <f t="shared" si="17"/>
        <v>0</v>
      </c>
      <c r="AOU28" s="357">
        <f t="shared" si="17"/>
        <v>84786.4516</v>
      </c>
      <c r="AOV28" s="357">
        <f t="shared" si="17"/>
        <v>0</v>
      </c>
      <c r="AOW28" s="357">
        <f t="shared" si="17"/>
        <v>84786.4516</v>
      </c>
      <c r="AOX28" s="357">
        <f t="shared" si="17"/>
        <v>0</v>
      </c>
      <c r="AOY28" s="357">
        <f t="shared" si="17"/>
        <v>84786.4516</v>
      </c>
      <c r="AOZ28" s="357">
        <f t="shared" si="17"/>
        <v>0</v>
      </c>
      <c r="APA28" s="357">
        <f t="shared" si="17"/>
        <v>84786.4516</v>
      </c>
      <c r="APB28" s="357">
        <f t="shared" si="17"/>
        <v>0</v>
      </c>
      <c r="APC28" s="357">
        <f t="shared" si="17"/>
        <v>84786.4516</v>
      </c>
      <c r="APD28" s="357">
        <f t="shared" ref="APD28:ARO28" si="18">+APB28</f>
        <v>0</v>
      </c>
      <c r="APE28" s="357">
        <f t="shared" si="18"/>
        <v>84786.4516</v>
      </c>
      <c r="APF28" s="357">
        <f t="shared" si="18"/>
        <v>0</v>
      </c>
      <c r="APG28" s="357">
        <f t="shared" si="18"/>
        <v>84786.4516</v>
      </c>
      <c r="APH28" s="357">
        <f t="shared" si="18"/>
        <v>0</v>
      </c>
      <c r="API28" s="357">
        <f t="shared" si="18"/>
        <v>84786.4516</v>
      </c>
      <c r="APJ28" s="357">
        <f t="shared" si="18"/>
        <v>0</v>
      </c>
      <c r="APK28" s="357">
        <f t="shared" si="18"/>
        <v>84786.4516</v>
      </c>
      <c r="APL28" s="357">
        <f t="shared" si="18"/>
        <v>0</v>
      </c>
      <c r="APM28" s="357">
        <f t="shared" si="18"/>
        <v>84786.4516</v>
      </c>
      <c r="APN28" s="357">
        <f t="shared" si="18"/>
        <v>0</v>
      </c>
      <c r="APO28" s="357">
        <f t="shared" si="18"/>
        <v>84786.4516</v>
      </c>
      <c r="APP28" s="357">
        <f t="shared" si="18"/>
        <v>0</v>
      </c>
      <c r="APQ28" s="357">
        <f t="shared" si="18"/>
        <v>84786.4516</v>
      </c>
      <c r="APR28" s="357">
        <f t="shared" si="18"/>
        <v>0</v>
      </c>
      <c r="APS28" s="357">
        <f t="shared" si="18"/>
        <v>84786.4516</v>
      </c>
      <c r="APT28" s="357">
        <f t="shared" si="18"/>
        <v>0</v>
      </c>
      <c r="APU28" s="357">
        <f t="shared" si="18"/>
        <v>84786.4516</v>
      </c>
      <c r="APV28" s="357">
        <f t="shared" si="18"/>
        <v>0</v>
      </c>
      <c r="APW28" s="357">
        <f t="shared" si="18"/>
        <v>84786.4516</v>
      </c>
      <c r="APX28" s="357">
        <f t="shared" si="18"/>
        <v>0</v>
      </c>
      <c r="APY28" s="357">
        <f t="shared" si="18"/>
        <v>84786.4516</v>
      </c>
      <c r="APZ28" s="357">
        <f t="shared" si="18"/>
        <v>0</v>
      </c>
      <c r="AQA28" s="357">
        <f t="shared" si="18"/>
        <v>84786.4516</v>
      </c>
      <c r="AQB28" s="357">
        <f t="shared" si="18"/>
        <v>0</v>
      </c>
      <c r="AQC28" s="357">
        <f t="shared" si="18"/>
        <v>84786.4516</v>
      </c>
      <c r="AQD28" s="357">
        <f t="shared" si="18"/>
        <v>0</v>
      </c>
      <c r="AQE28" s="357">
        <f t="shared" si="18"/>
        <v>84786.4516</v>
      </c>
      <c r="AQF28" s="357">
        <f t="shared" si="18"/>
        <v>0</v>
      </c>
      <c r="AQG28" s="357">
        <f t="shared" si="18"/>
        <v>84786.4516</v>
      </c>
      <c r="AQH28" s="357">
        <f t="shared" si="18"/>
        <v>0</v>
      </c>
      <c r="AQI28" s="357">
        <f t="shared" si="18"/>
        <v>84786.4516</v>
      </c>
      <c r="AQJ28" s="357">
        <f t="shared" si="18"/>
        <v>0</v>
      </c>
      <c r="AQK28" s="357">
        <f t="shared" si="18"/>
        <v>84786.4516</v>
      </c>
      <c r="AQL28" s="357">
        <f t="shared" si="18"/>
        <v>0</v>
      </c>
      <c r="AQM28" s="357">
        <f t="shared" si="18"/>
        <v>84786.4516</v>
      </c>
      <c r="AQN28" s="357">
        <f t="shared" si="18"/>
        <v>0</v>
      </c>
      <c r="AQO28" s="357">
        <f t="shared" si="18"/>
        <v>84786.4516</v>
      </c>
      <c r="AQP28" s="357">
        <f t="shared" si="18"/>
        <v>0</v>
      </c>
      <c r="AQQ28" s="357">
        <f t="shared" si="18"/>
        <v>84786.4516</v>
      </c>
      <c r="AQR28" s="357">
        <f t="shared" si="18"/>
        <v>0</v>
      </c>
      <c r="AQS28" s="357">
        <f t="shared" si="18"/>
        <v>84786.4516</v>
      </c>
      <c r="AQT28" s="357">
        <f t="shared" si="18"/>
        <v>0</v>
      </c>
      <c r="AQU28" s="357">
        <f t="shared" si="18"/>
        <v>84786.4516</v>
      </c>
      <c r="AQV28" s="357">
        <f t="shared" si="18"/>
        <v>0</v>
      </c>
      <c r="AQW28" s="357">
        <f t="shared" si="18"/>
        <v>84786.4516</v>
      </c>
      <c r="AQX28" s="357">
        <f t="shared" si="18"/>
        <v>0</v>
      </c>
      <c r="AQY28" s="357">
        <f t="shared" si="18"/>
        <v>84786.4516</v>
      </c>
      <c r="AQZ28" s="357">
        <f t="shared" si="18"/>
        <v>0</v>
      </c>
      <c r="ARA28" s="357">
        <f t="shared" si="18"/>
        <v>84786.4516</v>
      </c>
      <c r="ARB28" s="357">
        <f t="shared" si="18"/>
        <v>0</v>
      </c>
      <c r="ARC28" s="357">
        <f t="shared" si="18"/>
        <v>84786.4516</v>
      </c>
      <c r="ARD28" s="357">
        <f t="shared" si="18"/>
        <v>0</v>
      </c>
      <c r="ARE28" s="357">
        <f t="shared" si="18"/>
        <v>84786.4516</v>
      </c>
      <c r="ARF28" s="357">
        <f t="shared" si="18"/>
        <v>0</v>
      </c>
      <c r="ARG28" s="357">
        <f t="shared" si="18"/>
        <v>84786.4516</v>
      </c>
      <c r="ARH28" s="357">
        <f t="shared" si="18"/>
        <v>0</v>
      </c>
      <c r="ARI28" s="357">
        <f t="shared" si="18"/>
        <v>84786.4516</v>
      </c>
      <c r="ARJ28" s="357">
        <f t="shared" si="18"/>
        <v>0</v>
      </c>
      <c r="ARK28" s="357">
        <f t="shared" si="18"/>
        <v>84786.4516</v>
      </c>
      <c r="ARL28" s="357">
        <f t="shared" si="18"/>
        <v>0</v>
      </c>
      <c r="ARM28" s="357">
        <f t="shared" si="18"/>
        <v>84786.4516</v>
      </c>
      <c r="ARN28" s="357">
        <f t="shared" si="18"/>
        <v>0</v>
      </c>
      <c r="ARO28" s="357">
        <f t="shared" si="18"/>
        <v>84786.4516</v>
      </c>
      <c r="ARP28" s="357">
        <f t="shared" ref="ARP28:AUA28" si="19">+ARN28</f>
        <v>0</v>
      </c>
      <c r="ARQ28" s="357">
        <f t="shared" si="19"/>
        <v>84786.4516</v>
      </c>
      <c r="ARR28" s="357">
        <f t="shared" si="19"/>
        <v>0</v>
      </c>
      <c r="ARS28" s="357">
        <f t="shared" si="19"/>
        <v>84786.4516</v>
      </c>
      <c r="ART28" s="357">
        <f t="shared" si="19"/>
        <v>0</v>
      </c>
      <c r="ARU28" s="357">
        <f t="shared" si="19"/>
        <v>84786.4516</v>
      </c>
      <c r="ARV28" s="357">
        <f t="shared" si="19"/>
        <v>0</v>
      </c>
      <c r="ARW28" s="357">
        <f t="shared" si="19"/>
        <v>84786.4516</v>
      </c>
      <c r="ARX28" s="357">
        <f t="shared" si="19"/>
        <v>0</v>
      </c>
      <c r="ARY28" s="357">
        <f t="shared" si="19"/>
        <v>84786.4516</v>
      </c>
      <c r="ARZ28" s="357">
        <f t="shared" si="19"/>
        <v>0</v>
      </c>
      <c r="ASA28" s="357">
        <f t="shared" si="19"/>
        <v>84786.4516</v>
      </c>
      <c r="ASB28" s="357">
        <f t="shared" si="19"/>
        <v>0</v>
      </c>
      <c r="ASC28" s="357">
        <f t="shared" si="19"/>
        <v>84786.4516</v>
      </c>
      <c r="ASD28" s="357">
        <f t="shared" si="19"/>
        <v>0</v>
      </c>
      <c r="ASE28" s="357">
        <f t="shared" si="19"/>
        <v>84786.4516</v>
      </c>
      <c r="ASF28" s="357">
        <f t="shared" si="19"/>
        <v>0</v>
      </c>
      <c r="ASG28" s="357">
        <f t="shared" si="19"/>
        <v>84786.4516</v>
      </c>
      <c r="ASH28" s="357">
        <f t="shared" si="19"/>
        <v>0</v>
      </c>
      <c r="ASI28" s="357">
        <f t="shared" si="19"/>
        <v>84786.4516</v>
      </c>
      <c r="ASJ28" s="357">
        <f t="shared" si="19"/>
        <v>0</v>
      </c>
      <c r="ASK28" s="357">
        <f t="shared" si="19"/>
        <v>84786.4516</v>
      </c>
      <c r="ASL28" s="357">
        <f t="shared" si="19"/>
        <v>0</v>
      </c>
      <c r="ASM28" s="357">
        <f t="shared" si="19"/>
        <v>84786.4516</v>
      </c>
      <c r="ASN28" s="357">
        <f t="shared" si="19"/>
        <v>0</v>
      </c>
      <c r="ASO28" s="357">
        <f t="shared" si="19"/>
        <v>84786.4516</v>
      </c>
      <c r="ASP28" s="357">
        <f t="shared" si="19"/>
        <v>0</v>
      </c>
      <c r="ASQ28" s="357">
        <f t="shared" si="19"/>
        <v>84786.4516</v>
      </c>
      <c r="ASR28" s="357">
        <f t="shared" si="19"/>
        <v>0</v>
      </c>
      <c r="ASS28" s="357">
        <f t="shared" si="19"/>
        <v>84786.4516</v>
      </c>
      <c r="AST28" s="357">
        <f t="shared" si="19"/>
        <v>0</v>
      </c>
      <c r="ASU28" s="357">
        <f t="shared" si="19"/>
        <v>84786.4516</v>
      </c>
      <c r="ASV28" s="357">
        <f t="shared" si="19"/>
        <v>0</v>
      </c>
      <c r="ASW28" s="357">
        <f t="shared" si="19"/>
        <v>84786.4516</v>
      </c>
      <c r="ASX28" s="357">
        <f t="shared" si="19"/>
        <v>0</v>
      </c>
      <c r="ASY28" s="357">
        <f t="shared" si="19"/>
        <v>84786.4516</v>
      </c>
      <c r="ASZ28" s="357">
        <f t="shared" si="19"/>
        <v>0</v>
      </c>
      <c r="ATA28" s="357">
        <f t="shared" si="19"/>
        <v>84786.4516</v>
      </c>
      <c r="ATB28" s="357">
        <f t="shared" si="19"/>
        <v>0</v>
      </c>
      <c r="ATC28" s="357">
        <f t="shared" si="19"/>
        <v>84786.4516</v>
      </c>
      <c r="ATD28" s="357">
        <f t="shared" si="19"/>
        <v>0</v>
      </c>
      <c r="ATE28" s="357">
        <f t="shared" si="19"/>
        <v>84786.4516</v>
      </c>
      <c r="ATF28" s="357">
        <f t="shared" si="19"/>
        <v>0</v>
      </c>
      <c r="ATG28" s="357">
        <f t="shared" si="19"/>
        <v>84786.4516</v>
      </c>
      <c r="ATH28" s="357">
        <f t="shared" si="19"/>
        <v>0</v>
      </c>
      <c r="ATI28" s="357">
        <f t="shared" si="19"/>
        <v>84786.4516</v>
      </c>
      <c r="ATJ28" s="357">
        <f t="shared" si="19"/>
        <v>0</v>
      </c>
      <c r="ATK28" s="357">
        <f t="shared" si="19"/>
        <v>84786.4516</v>
      </c>
      <c r="ATL28" s="357">
        <f t="shared" si="19"/>
        <v>0</v>
      </c>
      <c r="ATM28" s="357">
        <f t="shared" si="19"/>
        <v>84786.4516</v>
      </c>
      <c r="ATN28" s="357">
        <f t="shared" si="19"/>
        <v>0</v>
      </c>
      <c r="ATO28" s="357">
        <f t="shared" si="19"/>
        <v>84786.4516</v>
      </c>
      <c r="ATP28" s="357">
        <f t="shared" si="19"/>
        <v>0</v>
      </c>
      <c r="ATQ28" s="357">
        <f t="shared" si="19"/>
        <v>84786.4516</v>
      </c>
      <c r="ATR28" s="357">
        <f t="shared" si="19"/>
        <v>0</v>
      </c>
      <c r="ATS28" s="357">
        <f t="shared" si="19"/>
        <v>84786.4516</v>
      </c>
      <c r="ATT28" s="357">
        <f t="shared" si="19"/>
        <v>0</v>
      </c>
      <c r="ATU28" s="357">
        <f t="shared" si="19"/>
        <v>84786.4516</v>
      </c>
      <c r="ATV28" s="357">
        <f t="shared" si="19"/>
        <v>0</v>
      </c>
      <c r="ATW28" s="357">
        <f t="shared" si="19"/>
        <v>84786.4516</v>
      </c>
      <c r="ATX28" s="357">
        <f t="shared" si="19"/>
        <v>0</v>
      </c>
      <c r="ATY28" s="357">
        <f t="shared" si="19"/>
        <v>84786.4516</v>
      </c>
      <c r="ATZ28" s="357">
        <f t="shared" si="19"/>
        <v>0</v>
      </c>
      <c r="AUA28" s="357">
        <f t="shared" si="19"/>
        <v>84786.4516</v>
      </c>
      <c r="AUB28" s="357">
        <f t="shared" ref="AUB28:AWM28" si="20">+ATZ28</f>
        <v>0</v>
      </c>
      <c r="AUC28" s="357">
        <f t="shared" si="20"/>
        <v>84786.4516</v>
      </c>
      <c r="AUD28" s="357">
        <f t="shared" si="20"/>
        <v>0</v>
      </c>
      <c r="AUE28" s="357">
        <f t="shared" si="20"/>
        <v>84786.4516</v>
      </c>
      <c r="AUF28" s="357">
        <f t="shared" si="20"/>
        <v>0</v>
      </c>
      <c r="AUG28" s="357">
        <f t="shared" si="20"/>
        <v>84786.4516</v>
      </c>
      <c r="AUH28" s="357">
        <f t="shared" si="20"/>
        <v>0</v>
      </c>
      <c r="AUI28" s="357">
        <f t="shared" si="20"/>
        <v>84786.4516</v>
      </c>
      <c r="AUJ28" s="357">
        <f t="shared" si="20"/>
        <v>0</v>
      </c>
      <c r="AUK28" s="357">
        <f t="shared" si="20"/>
        <v>84786.4516</v>
      </c>
      <c r="AUL28" s="357">
        <f t="shared" si="20"/>
        <v>0</v>
      </c>
      <c r="AUM28" s="357">
        <f t="shared" si="20"/>
        <v>84786.4516</v>
      </c>
      <c r="AUN28" s="357">
        <f t="shared" si="20"/>
        <v>0</v>
      </c>
      <c r="AUO28" s="357">
        <f t="shared" si="20"/>
        <v>84786.4516</v>
      </c>
      <c r="AUP28" s="357">
        <f t="shared" si="20"/>
        <v>0</v>
      </c>
      <c r="AUQ28" s="357">
        <f t="shared" si="20"/>
        <v>84786.4516</v>
      </c>
      <c r="AUR28" s="357">
        <f t="shared" si="20"/>
        <v>0</v>
      </c>
      <c r="AUS28" s="357">
        <f t="shared" si="20"/>
        <v>84786.4516</v>
      </c>
      <c r="AUT28" s="357">
        <f t="shared" si="20"/>
        <v>0</v>
      </c>
      <c r="AUU28" s="357">
        <f t="shared" si="20"/>
        <v>84786.4516</v>
      </c>
      <c r="AUV28" s="357">
        <f t="shared" si="20"/>
        <v>0</v>
      </c>
      <c r="AUW28" s="357">
        <f t="shared" si="20"/>
        <v>84786.4516</v>
      </c>
      <c r="AUX28" s="357">
        <f t="shared" si="20"/>
        <v>0</v>
      </c>
      <c r="AUY28" s="357">
        <f t="shared" si="20"/>
        <v>84786.4516</v>
      </c>
      <c r="AUZ28" s="357">
        <f t="shared" si="20"/>
        <v>0</v>
      </c>
      <c r="AVA28" s="357">
        <f t="shared" si="20"/>
        <v>84786.4516</v>
      </c>
      <c r="AVB28" s="357">
        <f t="shared" si="20"/>
        <v>0</v>
      </c>
      <c r="AVC28" s="357">
        <f t="shared" si="20"/>
        <v>84786.4516</v>
      </c>
      <c r="AVD28" s="357">
        <f t="shared" si="20"/>
        <v>0</v>
      </c>
      <c r="AVE28" s="357">
        <f t="shared" si="20"/>
        <v>84786.4516</v>
      </c>
      <c r="AVF28" s="357">
        <f t="shared" si="20"/>
        <v>0</v>
      </c>
      <c r="AVG28" s="357">
        <f t="shared" si="20"/>
        <v>84786.4516</v>
      </c>
      <c r="AVH28" s="357">
        <f t="shared" si="20"/>
        <v>0</v>
      </c>
      <c r="AVI28" s="357">
        <f t="shared" si="20"/>
        <v>84786.4516</v>
      </c>
      <c r="AVJ28" s="357">
        <f t="shared" si="20"/>
        <v>0</v>
      </c>
      <c r="AVK28" s="357">
        <f t="shared" si="20"/>
        <v>84786.4516</v>
      </c>
      <c r="AVL28" s="357">
        <f t="shared" si="20"/>
        <v>0</v>
      </c>
      <c r="AVM28" s="357">
        <f t="shared" si="20"/>
        <v>84786.4516</v>
      </c>
      <c r="AVN28" s="357">
        <f t="shared" si="20"/>
        <v>0</v>
      </c>
      <c r="AVO28" s="357">
        <f t="shared" si="20"/>
        <v>84786.4516</v>
      </c>
      <c r="AVP28" s="357">
        <f t="shared" si="20"/>
        <v>0</v>
      </c>
      <c r="AVQ28" s="357">
        <f t="shared" si="20"/>
        <v>84786.4516</v>
      </c>
      <c r="AVR28" s="357">
        <f t="shared" si="20"/>
        <v>0</v>
      </c>
      <c r="AVS28" s="357">
        <f t="shared" si="20"/>
        <v>84786.4516</v>
      </c>
      <c r="AVT28" s="357">
        <f t="shared" si="20"/>
        <v>0</v>
      </c>
      <c r="AVU28" s="357">
        <f t="shared" si="20"/>
        <v>84786.4516</v>
      </c>
      <c r="AVV28" s="357">
        <f t="shared" si="20"/>
        <v>0</v>
      </c>
      <c r="AVW28" s="357">
        <f t="shared" si="20"/>
        <v>84786.4516</v>
      </c>
      <c r="AVX28" s="357">
        <f t="shared" si="20"/>
        <v>0</v>
      </c>
      <c r="AVY28" s="357">
        <f t="shared" si="20"/>
        <v>84786.4516</v>
      </c>
      <c r="AVZ28" s="357">
        <f t="shared" si="20"/>
        <v>0</v>
      </c>
      <c r="AWA28" s="357">
        <f t="shared" si="20"/>
        <v>84786.4516</v>
      </c>
      <c r="AWB28" s="357">
        <f t="shared" si="20"/>
        <v>0</v>
      </c>
      <c r="AWC28" s="357">
        <f t="shared" si="20"/>
        <v>84786.4516</v>
      </c>
      <c r="AWD28" s="357">
        <f t="shared" si="20"/>
        <v>0</v>
      </c>
      <c r="AWE28" s="357">
        <f t="shared" si="20"/>
        <v>84786.4516</v>
      </c>
      <c r="AWF28" s="357">
        <f t="shared" si="20"/>
        <v>0</v>
      </c>
      <c r="AWG28" s="357">
        <f t="shared" si="20"/>
        <v>84786.4516</v>
      </c>
      <c r="AWH28" s="357">
        <f t="shared" si="20"/>
        <v>0</v>
      </c>
      <c r="AWI28" s="357">
        <f t="shared" si="20"/>
        <v>84786.4516</v>
      </c>
      <c r="AWJ28" s="357">
        <f t="shared" si="20"/>
        <v>0</v>
      </c>
      <c r="AWK28" s="357">
        <f t="shared" si="20"/>
        <v>84786.4516</v>
      </c>
      <c r="AWL28" s="357">
        <f t="shared" si="20"/>
        <v>0</v>
      </c>
      <c r="AWM28" s="357">
        <f t="shared" si="20"/>
        <v>84786.4516</v>
      </c>
      <c r="AWN28" s="357">
        <f t="shared" ref="AWN28:AYY28" si="21">+AWL28</f>
        <v>0</v>
      </c>
      <c r="AWO28" s="357">
        <f t="shared" si="21"/>
        <v>84786.4516</v>
      </c>
      <c r="AWP28" s="357">
        <f t="shared" si="21"/>
        <v>0</v>
      </c>
      <c r="AWQ28" s="357">
        <f t="shared" si="21"/>
        <v>84786.4516</v>
      </c>
      <c r="AWR28" s="357">
        <f t="shared" si="21"/>
        <v>0</v>
      </c>
      <c r="AWS28" s="357">
        <f t="shared" si="21"/>
        <v>84786.4516</v>
      </c>
      <c r="AWT28" s="357">
        <f t="shared" si="21"/>
        <v>0</v>
      </c>
      <c r="AWU28" s="357">
        <f t="shared" si="21"/>
        <v>84786.4516</v>
      </c>
      <c r="AWV28" s="357">
        <f t="shared" si="21"/>
        <v>0</v>
      </c>
      <c r="AWW28" s="357">
        <f t="shared" si="21"/>
        <v>84786.4516</v>
      </c>
      <c r="AWX28" s="357">
        <f t="shared" si="21"/>
        <v>0</v>
      </c>
      <c r="AWY28" s="357">
        <f t="shared" si="21"/>
        <v>84786.4516</v>
      </c>
      <c r="AWZ28" s="357">
        <f t="shared" si="21"/>
        <v>0</v>
      </c>
      <c r="AXA28" s="357">
        <f t="shared" si="21"/>
        <v>84786.4516</v>
      </c>
      <c r="AXB28" s="357">
        <f t="shared" si="21"/>
        <v>0</v>
      </c>
      <c r="AXC28" s="357">
        <f t="shared" si="21"/>
        <v>84786.4516</v>
      </c>
      <c r="AXD28" s="357">
        <f t="shared" si="21"/>
        <v>0</v>
      </c>
      <c r="AXE28" s="357">
        <f t="shared" si="21"/>
        <v>84786.4516</v>
      </c>
      <c r="AXF28" s="357">
        <f t="shared" si="21"/>
        <v>0</v>
      </c>
      <c r="AXG28" s="357">
        <f t="shared" si="21"/>
        <v>84786.4516</v>
      </c>
      <c r="AXH28" s="357">
        <f t="shared" si="21"/>
        <v>0</v>
      </c>
      <c r="AXI28" s="357">
        <f t="shared" si="21"/>
        <v>84786.4516</v>
      </c>
      <c r="AXJ28" s="357">
        <f t="shared" si="21"/>
        <v>0</v>
      </c>
      <c r="AXK28" s="357">
        <f t="shared" si="21"/>
        <v>84786.4516</v>
      </c>
      <c r="AXL28" s="357">
        <f t="shared" si="21"/>
        <v>0</v>
      </c>
      <c r="AXM28" s="357">
        <f t="shared" si="21"/>
        <v>84786.4516</v>
      </c>
      <c r="AXN28" s="357">
        <f t="shared" si="21"/>
        <v>0</v>
      </c>
      <c r="AXO28" s="357">
        <f t="shared" si="21"/>
        <v>84786.4516</v>
      </c>
      <c r="AXP28" s="357">
        <f t="shared" si="21"/>
        <v>0</v>
      </c>
      <c r="AXQ28" s="357">
        <f t="shared" si="21"/>
        <v>84786.4516</v>
      </c>
      <c r="AXR28" s="357">
        <f t="shared" si="21"/>
        <v>0</v>
      </c>
      <c r="AXS28" s="357">
        <f t="shared" si="21"/>
        <v>84786.4516</v>
      </c>
      <c r="AXT28" s="357">
        <f t="shared" si="21"/>
        <v>0</v>
      </c>
      <c r="AXU28" s="357">
        <f t="shared" si="21"/>
        <v>84786.4516</v>
      </c>
      <c r="AXV28" s="357">
        <f t="shared" si="21"/>
        <v>0</v>
      </c>
      <c r="AXW28" s="357">
        <f t="shared" si="21"/>
        <v>84786.4516</v>
      </c>
      <c r="AXX28" s="357">
        <f t="shared" si="21"/>
        <v>0</v>
      </c>
      <c r="AXY28" s="357">
        <f t="shared" si="21"/>
        <v>84786.4516</v>
      </c>
      <c r="AXZ28" s="357">
        <f t="shared" si="21"/>
        <v>0</v>
      </c>
      <c r="AYA28" s="357">
        <f t="shared" si="21"/>
        <v>84786.4516</v>
      </c>
      <c r="AYB28" s="357">
        <f t="shared" si="21"/>
        <v>0</v>
      </c>
      <c r="AYC28" s="357">
        <f t="shared" si="21"/>
        <v>84786.4516</v>
      </c>
      <c r="AYD28" s="357">
        <f t="shared" si="21"/>
        <v>0</v>
      </c>
      <c r="AYE28" s="357">
        <f t="shared" si="21"/>
        <v>84786.4516</v>
      </c>
      <c r="AYF28" s="357">
        <f t="shared" si="21"/>
        <v>0</v>
      </c>
      <c r="AYG28" s="357">
        <f t="shared" si="21"/>
        <v>84786.4516</v>
      </c>
      <c r="AYH28" s="357">
        <f t="shared" si="21"/>
        <v>0</v>
      </c>
      <c r="AYI28" s="357">
        <f t="shared" si="21"/>
        <v>84786.4516</v>
      </c>
      <c r="AYJ28" s="357">
        <f t="shared" si="21"/>
        <v>0</v>
      </c>
      <c r="AYK28" s="357">
        <f t="shared" si="21"/>
        <v>84786.4516</v>
      </c>
      <c r="AYL28" s="357">
        <f t="shared" si="21"/>
        <v>0</v>
      </c>
      <c r="AYM28" s="357">
        <f t="shared" si="21"/>
        <v>84786.4516</v>
      </c>
      <c r="AYN28" s="357">
        <f t="shared" si="21"/>
        <v>0</v>
      </c>
      <c r="AYO28" s="357">
        <f t="shared" si="21"/>
        <v>84786.4516</v>
      </c>
      <c r="AYP28" s="357">
        <f t="shared" si="21"/>
        <v>0</v>
      </c>
      <c r="AYQ28" s="357">
        <f t="shared" si="21"/>
        <v>84786.4516</v>
      </c>
      <c r="AYR28" s="357">
        <f t="shared" si="21"/>
        <v>0</v>
      </c>
      <c r="AYS28" s="357">
        <f t="shared" si="21"/>
        <v>84786.4516</v>
      </c>
      <c r="AYT28" s="357">
        <f t="shared" si="21"/>
        <v>0</v>
      </c>
      <c r="AYU28" s="357">
        <f t="shared" si="21"/>
        <v>84786.4516</v>
      </c>
      <c r="AYV28" s="357">
        <f t="shared" si="21"/>
        <v>0</v>
      </c>
      <c r="AYW28" s="357">
        <f t="shared" si="21"/>
        <v>84786.4516</v>
      </c>
      <c r="AYX28" s="357">
        <f t="shared" si="21"/>
        <v>0</v>
      </c>
      <c r="AYY28" s="357">
        <f t="shared" si="21"/>
        <v>84786.4516</v>
      </c>
      <c r="AYZ28" s="357">
        <f t="shared" ref="AYZ28:BBK28" si="22">+AYX28</f>
        <v>0</v>
      </c>
      <c r="AZA28" s="357">
        <f t="shared" si="22"/>
        <v>84786.4516</v>
      </c>
      <c r="AZB28" s="357">
        <f t="shared" si="22"/>
        <v>0</v>
      </c>
      <c r="AZC28" s="357">
        <f t="shared" si="22"/>
        <v>84786.4516</v>
      </c>
      <c r="AZD28" s="357">
        <f t="shared" si="22"/>
        <v>0</v>
      </c>
      <c r="AZE28" s="357">
        <f t="shared" si="22"/>
        <v>84786.4516</v>
      </c>
      <c r="AZF28" s="357">
        <f t="shared" si="22"/>
        <v>0</v>
      </c>
      <c r="AZG28" s="357">
        <f t="shared" si="22"/>
        <v>84786.4516</v>
      </c>
      <c r="AZH28" s="357">
        <f t="shared" si="22"/>
        <v>0</v>
      </c>
      <c r="AZI28" s="357">
        <f t="shared" si="22"/>
        <v>84786.4516</v>
      </c>
      <c r="AZJ28" s="357">
        <f t="shared" si="22"/>
        <v>0</v>
      </c>
      <c r="AZK28" s="357">
        <f t="shared" si="22"/>
        <v>84786.4516</v>
      </c>
      <c r="AZL28" s="357">
        <f t="shared" si="22"/>
        <v>0</v>
      </c>
      <c r="AZM28" s="357">
        <f t="shared" si="22"/>
        <v>84786.4516</v>
      </c>
      <c r="AZN28" s="357">
        <f t="shared" si="22"/>
        <v>0</v>
      </c>
      <c r="AZO28" s="357">
        <f t="shared" si="22"/>
        <v>84786.4516</v>
      </c>
      <c r="AZP28" s="357">
        <f t="shared" si="22"/>
        <v>0</v>
      </c>
      <c r="AZQ28" s="357">
        <f t="shared" si="22"/>
        <v>84786.4516</v>
      </c>
      <c r="AZR28" s="357">
        <f t="shared" si="22"/>
        <v>0</v>
      </c>
      <c r="AZS28" s="357">
        <f t="shared" si="22"/>
        <v>84786.4516</v>
      </c>
      <c r="AZT28" s="357">
        <f t="shared" si="22"/>
        <v>0</v>
      </c>
      <c r="AZU28" s="357">
        <f t="shared" si="22"/>
        <v>84786.4516</v>
      </c>
      <c r="AZV28" s="357">
        <f t="shared" si="22"/>
        <v>0</v>
      </c>
      <c r="AZW28" s="357">
        <f t="shared" si="22"/>
        <v>84786.4516</v>
      </c>
      <c r="AZX28" s="357">
        <f t="shared" si="22"/>
        <v>0</v>
      </c>
      <c r="AZY28" s="357">
        <f t="shared" si="22"/>
        <v>84786.4516</v>
      </c>
      <c r="AZZ28" s="357">
        <f t="shared" si="22"/>
        <v>0</v>
      </c>
      <c r="BAA28" s="357">
        <f t="shared" si="22"/>
        <v>84786.4516</v>
      </c>
      <c r="BAB28" s="357">
        <f t="shared" si="22"/>
        <v>0</v>
      </c>
      <c r="BAC28" s="357">
        <f t="shared" si="22"/>
        <v>84786.4516</v>
      </c>
      <c r="BAD28" s="357">
        <f t="shared" si="22"/>
        <v>0</v>
      </c>
      <c r="BAE28" s="357">
        <f t="shared" si="22"/>
        <v>84786.4516</v>
      </c>
      <c r="BAF28" s="357">
        <f t="shared" si="22"/>
        <v>0</v>
      </c>
      <c r="BAG28" s="357">
        <f t="shared" si="22"/>
        <v>84786.4516</v>
      </c>
      <c r="BAH28" s="357">
        <f t="shared" si="22"/>
        <v>0</v>
      </c>
      <c r="BAI28" s="357">
        <f t="shared" si="22"/>
        <v>84786.4516</v>
      </c>
      <c r="BAJ28" s="357">
        <f t="shared" si="22"/>
        <v>0</v>
      </c>
      <c r="BAK28" s="357">
        <f t="shared" si="22"/>
        <v>84786.4516</v>
      </c>
      <c r="BAL28" s="357">
        <f t="shared" si="22"/>
        <v>0</v>
      </c>
      <c r="BAM28" s="357">
        <f t="shared" si="22"/>
        <v>84786.4516</v>
      </c>
      <c r="BAN28" s="357">
        <f t="shared" si="22"/>
        <v>0</v>
      </c>
      <c r="BAO28" s="357">
        <f t="shared" si="22"/>
        <v>84786.4516</v>
      </c>
      <c r="BAP28" s="357">
        <f t="shared" si="22"/>
        <v>0</v>
      </c>
      <c r="BAQ28" s="357">
        <f t="shared" si="22"/>
        <v>84786.4516</v>
      </c>
      <c r="BAR28" s="357">
        <f t="shared" si="22"/>
        <v>0</v>
      </c>
      <c r="BAS28" s="357">
        <f t="shared" si="22"/>
        <v>84786.4516</v>
      </c>
      <c r="BAT28" s="357">
        <f t="shared" si="22"/>
        <v>0</v>
      </c>
      <c r="BAU28" s="357">
        <f t="shared" si="22"/>
        <v>84786.4516</v>
      </c>
      <c r="BAV28" s="357">
        <f t="shared" si="22"/>
        <v>0</v>
      </c>
      <c r="BAW28" s="357">
        <f t="shared" si="22"/>
        <v>84786.4516</v>
      </c>
      <c r="BAX28" s="357">
        <f t="shared" si="22"/>
        <v>0</v>
      </c>
      <c r="BAY28" s="357">
        <f t="shared" si="22"/>
        <v>84786.4516</v>
      </c>
      <c r="BAZ28" s="357">
        <f t="shared" si="22"/>
        <v>0</v>
      </c>
      <c r="BBA28" s="357">
        <f t="shared" si="22"/>
        <v>84786.4516</v>
      </c>
      <c r="BBB28" s="357">
        <f t="shared" si="22"/>
        <v>0</v>
      </c>
      <c r="BBC28" s="357">
        <f t="shared" si="22"/>
        <v>84786.4516</v>
      </c>
      <c r="BBD28" s="357">
        <f t="shared" si="22"/>
        <v>0</v>
      </c>
      <c r="BBE28" s="357">
        <f t="shared" si="22"/>
        <v>84786.4516</v>
      </c>
      <c r="BBF28" s="357">
        <f t="shared" si="22"/>
        <v>0</v>
      </c>
      <c r="BBG28" s="357">
        <f t="shared" si="22"/>
        <v>84786.4516</v>
      </c>
      <c r="BBH28" s="357">
        <f t="shared" si="22"/>
        <v>0</v>
      </c>
      <c r="BBI28" s="357">
        <f t="shared" si="22"/>
        <v>84786.4516</v>
      </c>
      <c r="BBJ28" s="357">
        <f t="shared" si="22"/>
        <v>0</v>
      </c>
      <c r="BBK28" s="357">
        <f t="shared" si="22"/>
        <v>84786.4516</v>
      </c>
      <c r="BBL28" s="357">
        <f t="shared" ref="BBL28:BDW28" si="23">+BBJ28</f>
        <v>0</v>
      </c>
      <c r="BBM28" s="357">
        <f t="shared" si="23"/>
        <v>84786.4516</v>
      </c>
      <c r="BBN28" s="357">
        <f t="shared" si="23"/>
        <v>0</v>
      </c>
      <c r="BBO28" s="357">
        <f t="shared" si="23"/>
        <v>84786.4516</v>
      </c>
      <c r="BBP28" s="357">
        <f t="shared" si="23"/>
        <v>0</v>
      </c>
      <c r="BBQ28" s="357">
        <f t="shared" si="23"/>
        <v>84786.4516</v>
      </c>
      <c r="BBR28" s="357">
        <f t="shared" si="23"/>
        <v>0</v>
      </c>
      <c r="BBS28" s="357">
        <f t="shared" si="23"/>
        <v>84786.4516</v>
      </c>
      <c r="BBT28" s="357">
        <f t="shared" si="23"/>
        <v>0</v>
      </c>
      <c r="BBU28" s="357">
        <f t="shared" si="23"/>
        <v>84786.4516</v>
      </c>
      <c r="BBV28" s="357">
        <f t="shared" si="23"/>
        <v>0</v>
      </c>
      <c r="BBW28" s="357">
        <f t="shared" si="23"/>
        <v>84786.4516</v>
      </c>
      <c r="BBX28" s="357">
        <f t="shared" si="23"/>
        <v>0</v>
      </c>
      <c r="BBY28" s="357">
        <f t="shared" si="23"/>
        <v>84786.4516</v>
      </c>
      <c r="BBZ28" s="357">
        <f t="shared" si="23"/>
        <v>0</v>
      </c>
      <c r="BCA28" s="357">
        <f t="shared" si="23"/>
        <v>84786.4516</v>
      </c>
      <c r="BCB28" s="357">
        <f t="shared" si="23"/>
        <v>0</v>
      </c>
      <c r="BCC28" s="357">
        <f t="shared" si="23"/>
        <v>84786.4516</v>
      </c>
      <c r="BCD28" s="357">
        <f t="shared" si="23"/>
        <v>0</v>
      </c>
      <c r="BCE28" s="357">
        <f t="shared" si="23"/>
        <v>84786.4516</v>
      </c>
      <c r="BCF28" s="357">
        <f t="shared" si="23"/>
        <v>0</v>
      </c>
      <c r="BCG28" s="357">
        <f t="shared" si="23"/>
        <v>84786.4516</v>
      </c>
      <c r="BCH28" s="357">
        <f t="shared" si="23"/>
        <v>0</v>
      </c>
      <c r="BCI28" s="357">
        <f t="shared" si="23"/>
        <v>84786.4516</v>
      </c>
      <c r="BCJ28" s="357">
        <f t="shared" si="23"/>
        <v>0</v>
      </c>
      <c r="BCK28" s="357">
        <f t="shared" si="23"/>
        <v>84786.4516</v>
      </c>
      <c r="BCL28" s="357">
        <f t="shared" si="23"/>
        <v>0</v>
      </c>
      <c r="BCM28" s="357">
        <f t="shared" si="23"/>
        <v>84786.4516</v>
      </c>
      <c r="BCN28" s="357">
        <f t="shared" si="23"/>
        <v>0</v>
      </c>
      <c r="BCO28" s="357">
        <f t="shared" si="23"/>
        <v>84786.4516</v>
      </c>
      <c r="BCP28" s="357">
        <f t="shared" si="23"/>
        <v>0</v>
      </c>
      <c r="BCQ28" s="357">
        <f t="shared" si="23"/>
        <v>84786.4516</v>
      </c>
      <c r="BCR28" s="357">
        <f t="shared" si="23"/>
        <v>0</v>
      </c>
      <c r="BCS28" s="357">
        <f t="shared" si="23"/>
        <v>84786.4516</v>
      </c>
      <c r="BCT28" s="357">
        <f t="shared" si="23"/>
        <v>0</v>
      </c>
      <c r="BCU28" s="357">
        <f t="shared" si="23"/>
        <v>84786.4516</v>
      </c>
      <c r="BCV28" s="357">
        <f t="shared" si="23"/>
        <v>0</v>
      </c>
      <c r="BCW28" s="357">
        <f t="shared" si="23"/>
        <v>84786.4516</v>
      </c>
      <c r="BCX28" s="357">
        <f t="shared" si="23"/>
        <v>0</v>
      </c>
      <c r="BCY28" s="357">
        <f t="shared" si="23"/>
        <v>84786.4516</v>
      </c>
      <c r="BCZ28" s="357">
        <f t="shared" si="23"/>
        <v>0</v>
      </c>
      <c r="BDA28" s="357">
        <f t="shared" si="23"/>
        <v>84786.4516</v>
      </c>
      <c r="BDB28" s="357">
        <f t="shared" si="23"/>
        <v>0</v>
      </c>
      <c r="BDC28" s="357">
        <f t="shared" si="23"/>
        <v>84786.4516</v>
      </c>
      <c r="BDD28" s="357">
        <f t="shared" si="23"/>
        <v>0</v>
      </c>
      <c r="BDE28" s="357">
        <f t="shared" si="23"/>
        <v>84786.4516</v>
      </c>
      <c r="BDF28" s="357">
        <f t="shared" si="23"/>
        <v>0</v>
      </c>
      <c r="BDG28" s="357">
        <f t="shared" si="23"/>
        <v>84786.4516</v>
      </c>
      <c r="BDH28" s="357">
        <f t="shared" si="23"/>
        <v>0</v>
      </c>
      <c r="BDI28" s="357">
        <f t="shared" si="23"/>
        <v>84786.4516</v>
      </c>
      <c r="BDJ28" s="357">
        <f t="shared" si="23"/>
        <v>0</v>
      </c>
      <c r="BDK28" s="357">
        <f t="shared" si="23"/>
        <v>84786.4516</v>
      </c>
      <c r="BDL28" s="357">
        <f t="shared" si="23"/>
        <v>0</v>
      </c>
      <c r="BDM28" s="357">
        <f t="shared" si="23"/>
        <v>84786.4516</v>
      </c>
      <c r="BDN28" s="357">
        <f t="shared" si="23"/>
        <v>0</v>
      </c>
      <c r="BDO28" s="357">
        <f t="shared" si="23"/>
        <v>84786.4516</v>
      </c>
      <c r="BDP28" s="357">
        <f t="shared" si="23"/>
        <v>0</v>
      </c>
      <c r="BDQ28" s="357">
        <f t="shared" si="23"/>
        <v>84786.4516</v>
      </c>
      <c r="BDR28" s="357">
        <f t="shared" si="23"/>
        <v>0</v>
      </c>
      <c r="BDS28" s="357">
        <f t="shared" si="23"/>
        <v>84786.4516</v>
      </c>
      <c r="BDT28" s="357">
        <f t="shared" si="23"/>
        <v>0</v>
      </c>
      <c r="BDU28" s="357">
        <f t="shared" si="23"/>
        <v>84786.4516</v>
      </c>
      <c r="BDV28" s="357">
        <f t="shared" si="23"/>
        <v>0</v>
      </c>
      <c r="BDW28" s="357">
        <f t="shared" si="23"/>
        <v>84786.4516</v>
      </c>
      <c r="BDX28" s="357">
        <f t="shared" ref="BDX28:BGI28" si="24">+BDV28</f>
        <v>0</v>
      </c>
      <c r="BDY28" s="357">
        <f t="shared" si="24"/>
        <v>84786.4516</v>
      </c>
      <c r="BDZ28" s="357">
        <f t="shared" si="24"/>
        <v>0</v>
      </c>
      <c r="BEA28" s="357">
        <f t="shared" si="24"/>
        <v>84786.4516</v>
      </c>
      <c r="BEB28" s="357">
        <f t="shared" si="24"/>
        <v>0</v>
      </c>
      <c r="BEC28" s="357">
        <f t="shared" si="24"/>
        <v>84786.4516</v>
      </c>
      <c r="BED28" s="357">
        <f t="shared" si="24"/>
        <v>0</v>
      </c>
      <c r="BEE28" s="357">
        <f t="shared" si="24"/>
        <v>84786.4516</v>
      </c>
      <c r="BEF28" s="357">
        <f t="shared" si="24"/>
        <v>0</v>
      </c>
      <c r="BEG28" s="357">
        <f t="shared" si="24"/>
        <v>84786.4516</v>
      </c>
      <c r="BEH28" s="357">
        <f t="shared" si="24"/>
        <v>0</v>
      </c>
      <c r="BEI28" s="357">
        <f t="shared" si="24"/>
        <v>84786.4516</v>
      </c>
      <c r="BEJ28" s="357">
        <f t="shared" si="24"/>
        <v>0</v>
      </c>
      <c r="BEK28" s="357">
        <f t="shared" si="24"/>
        <v>84786.4516</v>
      </c>
      <c r="BEL28" s="357">
        <f t="shared" si="24"/>
        <v>0</v>
      </c>
      <c r="BEM28" s="357">
        <f t="shared" si="24"/>
        <v>84786.4516</v>
      </c>
      <c r="BEN28" s="357">
        <f t="shared" si="24"/>
        <v>0</v>
      </c>
      <c r="BEO28" s="357">
        <f t="shared" si="24"/>
        <v>84786.4516</v>
      </c>
      <c r="BEP28" s="357">
        <f t="shared" si="24"/>
        <v>0</v>
      </c>
      <c r="BEQ28" s="357">
        <f t="shared" si="24"/>
        <v>84786.4516</v>
      </c>
      <c r="BER28" s="357">
        <f t="shared" si="24"/>
        <v>0</v>
      </c>
      <c r="BES28" s="357">
        <f t="shared" si="24"/>
        <v>84786.4516</v>
      </c>
      <c r="BET28" s="357">
        <f t="shared" si="24"/>
        <v>0</v>
      </c>
      <c r="BEU28" s="357">
        <f t="shared" si="24"/>
        <v>84786.4516</v>
      </c>
      <c r="BEV28" s="357">
        <f t="shared" si="24"/>
        <v>0</v>
      </c>
      <c r="BEW28" s="357">
        <f t="shared" si="24"/>
        <v>84786.4516</v>
      </c>
      <c r="BEX28" s="357">
        <f t="shared" si="24"/>
        <v>0</v>
      </c>
      <c r="BEY28" s="357">
        <f t="shared" si="24"/>
        <v>84786.4516</v>
      </c>
      <c r="BEZ28" s="357">
        <f t="shared" si="24"/>
        <v>0</v>
      </c>
      <c r="BFA28" s="357">
        <f t="shared" si="24"/>
        <v>84786.4516</v>
      </c>
      <c r="BFB28" s="357">
        <f t="shared" si="24"/>
        <v>0</v>
      </c>
      <c r="BFC28" s="357">
        <f t="shared" si="24"/>
        <v>84786.4516</v>
      </c>
      <c r="BFD28" s="357">
        <f t="shared" si="24"/>
        <v>0</v>
      </c>
      <c r="BFE28" s="357">
        <f t="shared" si="24"/>
        <v>84786.4516</v>
      </c>
      <c r="BFF28" s="357">
        <f t="shared" si="24"/>
        <v>0</v>
      </c>
      <c r="BFG28" s="357">
        <f t="shared" si="24"/>
        <v>84786.4516</v>
      </c>
      <c r="BFH28" s="357">
        <f t="shared" si="24"/>
        <v>0</v>
      </c>
      <c r="BFI28" s="357">
        <f t="shared" si="24"/>
        <v>84786.4516</v>
      </c>
      <c r="BFJ28" s="357">
        <f t="shared" si="24"/>
        <v>0</v>
      </c>
      <c r="BFK28" s="357">
        <f t="shared" si="24"/>
        <v>84786.4516</v>
      </c>
      <c r="BFL28" s="357">
        <f t="shared" si="24"/>
        <v>0</v>
      </c>
      <c r="BFM28" s="357">
        <f t="shared" si="24"/>
        <v>84786.4516</v>
      </c>
      <c r="BFN28" s="357">
        <f t="shared" si="24"/>
        <v>0</v>
      </c>
      <c r="BFO28" s="357">
        <f t="shared" si="24"/>
        <v>84786.4516</v>
      </c>
      <c r="BFP28" s="357">
        <f t="shared" si="24"/>
        <v>0</v>
      </c>
      <c r="BFQ28" s="357">
        <f t="shared" si="24"/>
        <v>84786.4516</v>
      </c>
      <c r="BFR28" s="357">
        <f t="shared" si="24"/>
        <v>0</v>
      </c>
      <c r="BFS28" s="357">
        <f t="shared" si="24"/>
        <v>84786.4516</v>
      </c>
      <c r="BFT28" s="357">
        <f t="shared" si="24"/>
        <v>0</v>
      </c>
      <c r="BFU28" s="357">
        <f t="shared" si="24"/>
        <v>84786.4516</v>
      </c>
      <c r="BFV28" s="357">
        <f t="shared" si="24"/>
        <v>0</v>
      </c>
      <c r="BFW28" s="357">
        <f t="shared" si="24"/>
        <v>84786.4516</v>
      </c>
      <c r="BFX28" s="357">
        <f t="shared" si="24"/>
        <v>0</v>
      </c>
      <c r="BFY28" s="357">
        <f t="shared" si="24"/>
        <v>84786.4516</v>
      </c>
      <c r="BFZ28" s="357">
        <f t="shared" si="24"/>
        <v>0</v>
      </c>
      <c r="BGA28" s="357">
        <f t="shared" si="24"/>
        <v>84786.4516</v>
      </c>
      <c r="BGB28" s="357">
        <f t="shared" si="24"/>
        <v>0</v>
      </c>
      <c r="BGC28" s="357">
        <f t="shared" si="24"/>
        <v>84786.4516</v>
      </c>
      <c r="BGD28" s="357">
        <f t="shared" si="24"/>
        <v>0</v>
      </c>
      <c r="BGE28" s="357">
        <f t="shared" si="24"/>
        <v>84786.4516</v>
      </c>
      <c r="BGF28" s="357">
        <f t="shared" si="24"/>
        <v>0</v>
      </c>
      <c r="BGG28" s="357">
        <f t="shared" si="24"/>
        <v>84786.4516</v>
      </c>
      <c r="BGH28" s="357">
        <f t="shared" si="24"/>
        <v>0</v>
      </c>
      <c r="BGI28" s="357">
        <f t="shared" si="24"/>
        <v>84786.4516</v>
      </c>
      <c r="BGJ28" s="357">
        <f t="shared" ref="BGJ28:BIU28" si="25">+BGH28</f>
        <v>0</v>
      </c>
      <c r="BGK28" s="357">
        <f t="shared" si="25"/>
        <v>84786.4516</v>
      </c>
      <c r="BGL28" s="357">
        <f t="shared" si="25"/>
        <v>0</v>
      </c>
      <c r="BGM28" s="357">
        <f t="shared" si="25"/>
        <v>84786.4516</v>
      </c>
      <c r="BGN28" s="357">
        <f t="shared" si="25"/>
        <v>0</v>
      </c>
      <c r="BGO28" s="357">
        <f t="shared" si="25"/>
        <v>84786.4516</v>
      </c>
      <c r="BGP28" s="357">
        <f t="shared" si="25"/>
        <v>0</v>
      </c>
      <c r="BGQ28" s="357">
        <f t="shared" si="25"/>
        <v>84786.4516</v>
      </c>
      <c r="BGR28" s="357">
        <f t="shared" si="25"/>
        <v>0</v>
      </c>
      <c r="BGS28" s="357">
        <f t="shared" si="25"/>
        <v>84786.4516</v>
      </c>
      <c r="BGT28" s="357">
        <f t="shared" si="25"/>
        <v>0</v>
      </c>
      <c r="BGU28" s="357">
        <f t="shared" si="25"/>
        <v>84786.4516</v>
      </c>
      <c r="BGV28" s="357">
        <f t="shared" si="25"/>
        <v>0</v>
      </c>
      <c r="BGW28" s="357">
        <f t="shared" si="25"/>
        <v>84786.4516</v>
      </c>
      <c r="BGX28" s="357">
        <f t="shared" si="25"/>
        <v>0</v>
      </c>
      <c r="BGY28" s="357">
        <f t="shared" si="25"/>
        <v>84786.4516</v>
      </c>
      <c r="BGZ28" s="357">
        <f t="shared" si="25"/>
        <v>0</v>
      </c>
      <c r="BHA28" s="357">
        <f t="shared" si="25"/>
        <v>84786.4516</v>
      </c>
      <c r="BHB28" s="357">
        <f t="shared" si="25"/>
        <v>0</v>
      </c>
      <c r="BHC28" s="357">
        <f t="shared" si="25"/>
        <v>84786.4516</v>
      </c>
      <c r="BHD28" s="357">
        <f t="shared" si="25"/>
        <v>0</v>
      </c>
      <c r="BHE28" s="357">
        <f t="shared" si="25"/>
        <v>84786.4516</v>
      </c>
      <c r="BHF28" s="357">
        <f t="shared" si="25"/>
        <v>0</v>
      </c>
      <c r="BHG28" s="357">
        <f t="shared" si="25"/>
        <v>84786.4516</v>
      </c>
      <c r="BHH28" s="357">
        <f t="shared" si="25"/>
        <v>0</v>
      </c>
      <c r="BHI28" s="357">
        <f t="shared" si="25"/>
        <v>84786.4516</v>
      </c>
      <c r="BHJ28" s="357">
        <f t="shared" si="25"/>
        <v>0</v>
      </c>
      <c r="BHK28" s="357">
        <f t="shared" si="25"/>
        <v>84786.4516</v>
      </c>
      <c r="BHL28" s="357">
        <f t="shared" si="25"/>
        <v>0</v>
      </c>
      <c r="BHM28" s="357">
        <f t="shared" si="25"/>
        <v>84786.4516</v>
      </c>
      <c r="BHN28" s="357">
        <f t="shared" si="25"/>
        <v>0</v>
      </c>
      <c r="BHO28" s="357">
        <f t="shared" si="25"/>
        <v>84786.4516</v>
      </c>
      <c r="BHP28" s="357">
        <f t="shared" si="25"/>
        <v>0</v>
      </c>
      <c r="BHQ28" s="357">
        <f t="shared" si="25"/>
        <v>84786.4516</v>
      </c>
      <c r="BHR28" s="357">
        <f t="shared" si="25"/>
        <v>0</v>
      </c>
      <c r="BHS28" s="357">
        <f t="shared" si="25"/>
        <v>84786.4516</v>
      </c>
      <c r="BHT28" s="357">
        <f t="shared" si="25"/>
        <v>0</v>
      </c>
      <c r="BHU28" s="357">
        <f t="shared" si="25"/>
        <v>84786.4516</v>
      </c>
      <c r="BHV28" s="357">
        <f t="shared" si="25"/>
        <v>0</v>
      </c>
      <c r="BHW28" s="357">
        <f t="shared" si="25"/>
        <v>84786.4516</v>
      </c>
      <c r="BHX28" s="357">
        <f t="shared" si="25"/>
        <v>0</v>
      </c>
      <c r="BHY28" s="357">
        <f t="shared" si="25"/>
        <v>84786.4516</v>
      </c>
      <c r="BHZ28" s="357">
        <f t="shared" si="25"/>
        <v>0</v>
      </c>
      <c r="BIA28" s="357">
        <f t="shared" si="25"/>
        <v>84786.4516</v>
      </c>
      <c r="BIB28" s="357">
        <f t="shared" si="25"/>
        <v>0</v>
      </c>
      <c r="BIC28" s="357">
        <f t="shared" si="25"/>
        <v>84786.4516</v>
      </c>
      <c r="BID28" s="357">
        <f t="shared" si="25"/>
        <v>0</v>
      </c>
      <c r="BIE28" s="357">
        <f t="shared" si="25"/>
        <v>84786.4516</v>
      </c>
      <c r="BIF28" s="357">
        <f t="shared" si="25"/>
        <v>0</v>
      </c>
      <c r="BIG28" s="357">
        <f t="shared" si="25"/>
        <v>84786.4516</v>
      </c>
      <c r="BIH28" s="357">
        <f t="shared" si="25"/>
        <v>0</v>
      </c>
      <c r="BII28" s="357">
        <f t="shared" si="25"/>
        <v>84786.4516</v>
      </c>
      <c r="BIJ28" s="357">
        <f t="shared" si="25"/>
        <v>0</v>
      </c>
      <c r="BIK28" s="357">
        <f t="shared" si="25"/>
        <v>84786.4516</v>
      </c>
      <c r="BIL28" s="357">
        <f t="shared" si="25"/>
        <v>0</v>
      </c>
      <c r="BIM28" s="357">
        <f t="shared" si="25"/>
        <v>84786.4516</v>
      </c>
      <c r="BIN28" s="357">
        <f t="shared" si="25"/>
        <v>0</v>
      </c>
      <c r="BIO28" s="357">
        <f t="shared" si="25"/>
        <v>84786.4516</v>
      </c>
      <c r="BIP28" s="357">
        <f t="shared" si="25"/>
        <v>0</v>
      </c>
      <c r="BIQ28" s="357">
        <f t="shared" si="25"/>
        <v>84786.4516</v>
      </c>
      <c r="BIR28" s="357">
        <f t="shared" si="25"/>
        <v>0</v>
      </c>
      <c r="BIS28" s="357">
        <f t="shared" si="25"/>
        <v>84786.4516</v>
      </c>
      <c r="BIT28" s="357">
        <f t="shared" si="25"/>
        <v>0</v>
      </c>
      <c r="BIU28" s="357">
        <f t="shared" si="25"/>
        <v>84786.4516</v>
      </c>
      <c r="BIV28" s="357">
        <f t="shared" ref="BIV28:BLG28" si="26">+BIT28</f>
        <v>0</v>
      </c>
      <c r="BIW28" s="357">
        <f t="shared" si="26"/>
        <v>84786.4516</v>
      </c>
      <c r="BIX28" s="357">
        <f t="shared" si="26"/>
        <v>0</v>
      </c>
      <c r="BIY28" s="357">
        <f t="shared" si="26"/>
        <v>84786.4516</v>
      </c>
      <c r="BIZ28" s="357">
        <f t="shared" si="26"/>
        <v>0</v>
      </c>
      <c r="BJA28" s="357">
        <f t="shared" si="26"/>
        <v>84786.4516</v>
      </c>
      <c r="BJB28" s="357">
        <f t="shared" si="26"/>
        <v>0</v>
      </c>
      <c r="BJC28" s="357">
        <f t="shared" si="26"/>
        <v>84786.4516</v>
      </c>
      <c r="BJD28" s="357">
        <f t="shared" si="26"/>
        <v>0</v>
      </c>
      <c r="BJE28" s="357">
        <f t="shared" si="26"/>
        <v>84786.4516</v>
      </c>
      <c r="BJF28" s="357">
        <f t="shared" si="26"/>
        <v>0</v>
      </c>
      <c r="BJG28" s="357">
        <f t="shared" si="26"/>
        <v>84786.4516</v>
      </c>
      <c r="BJH28" s="357">
        <f t="shared" si="26"/>
        <v>0</v>
      </c>
      <c r="BJI28" s="357">
        <f t="shared" si="26"/>
        <v>84786.4516</v>
      </c>
      <c r="BJJ28" s="357">
        <f t="shared" si="26"/>
        <v>0</v>
      </c>
      <c r="BJK28" s="357">
        <f t="shared" si="26"/>
        <v>84786.4516</v>
      </c>
      <c r="BJL28" s="357">
        <f t="shared" si="26"/>
        <v>0</v>
      </c>
      <c r="BJM28" s="357">
        <f t="shared" si="26"/>
        <v>84786.4516</v>
      </c>
      <c r="BJN28" s="357">
        <f t="shared" si="26"/>
        <v>0</v>
      </c>
      <c r="BJO28" s="357">
        <f t="shared" si="26"/>
        <v>84786.4516</v>
      </c>
      <c r="BJP28" s="357">
        <f t="shared" si="26"/>
        <v>0</v>
      </c>
      <c r="BJQ28" s="357">
        <f t="shared" si="26"/>
        <v>84786.4516</v>
      </c>
      <c r="BJR28" s="357">
        <f t="shared" si="26"/>
        <v>0</v>
      </c>
      <c r="BJS28" s="357">
        <f t="shared" si="26"/>
        <v>84786.4516</v>
      </c>
      <c r="BJT28" s="357">
        <f t="shared" si="26"/>
        <v>0</v>
      </c>
      <c r="BJU28" s="357">
        <f t="shared" si="26"/>
        <v>84786.4516</v>
      </c>
      <c r="BJV28" s="357">
        <f t="shared" si="26"/>
        <v>0</v>
      </c>
      <c r="BJW28" s="357">
        <f t="shared" si="26"/>
        <v>84786.4516</v>
      </c>
      <c r="BJX28" s="357">
        <f t="shared" si="26"/>
        <v>0</v>
      </c>
      <c r="BJY28" s="357">
        <f t="shared" si="26"/>
        <v>84786.4516</v>
      </c>
      <c r="BJZ28" s="357">
        <f t="shared" si="26"/>
        <v>0</v>
      </c>
      <c r="BKA28" s="357">
        <f t="shared" si="26"/>
        <v>84786.4516</v>
      </c>
      <c r="BKB28" s="357">
        <f t="shared" si="26"/>
        <v>0</v>
      </c>
      <c r="BKC28" s="357">
        <f t="shared" si="26"/>
        <v>84786.4516</v>
      </c>
      <c r="BKD28" s="357">
        <f t="shared" si="26"/>
        <v>0</v>
      </c>
      <c r="BKE28" s="357">
        <f t="shared" si="26"/>
        <v>84786.4516</v>
      </c>
      <c r="BKF28" s="357">
        <f t="shared" si="26"/>
        <v>0</v>
      </c>
      <c r="BKG28" s="357">
        <f t="shared" si="26"/>
        <v>84786.4516</v>
      </c>
      <c r="BKH28" s="357">
        <f t="shared" si="26"/>
        <v>0</v>
      </c>
      <c r="BKI28" s="357">
        <f t="shared" si="26"/>
        <v>84786.4516</v>
      </c>
      <c r="BKJ28" s="357">
        <f t="shared" si="26"/>
        <v>0</v>
      </c>
      <c r="BKK28" s="357">
        <f t="shared" si="26"/>
        <v>84786.4516</v>
      </c>
      <c r="BKL28" s="357">
        <f t="shared" si="26"/>
        <v>0</v>
      </c>
      <c r="BKM28" s="357">
        <f t="shared" si="26"/>
        <v>84786.4516</v>
      </c>
      <c r="BKN28" s="357">
        <f t="shared" si="26"/>
        <v>0</v>
      </c>
      <c r="BKO28" s="357">
        <f t="shared" si="26"/>
        <v>84786.4516</v>
      </c>
      <c r="BKP28" s="357">
        <f t="shared" si="26"/>
        <v>0</v>
      </c>
      <c r="BKQ28" s="357">
        <f t="shared" si="26"/>
        <v>84786.4516</v>
      </c>
      <c r="BKR28" s="357">
        <f t="shared" si="26"/>
        <v>0</v>
      </c>
      <c r="BKS28" s="357">
        <f t="shared" si="26"/>
        <v>84786.4516</v>
      </c>
      <c r="BKT28" s="357">
        <f t="shared" si="26"/>
        <v>0</v>
      </c>
      <c r="BKU28" s="357">
        <f t="shared" si="26"/>
        <v>84786.4516</v>
      </c>
      <c r="BKV28" s="357">
        <f t="shared" si="26"/>
        <v>0</v>
      </c>
      <c r="BKW28" s="357">
        <f t="shared" si="26"/>
        <v>84786.4516</v>
      </c>
      <c r="BKX28" s="357">
        <f t="shared" si="26"/>
        <v>0</v>
      </c>
      <c r="BKY28" s="357">
        <f t="shared" si="26"/>
        <v>84786.4516</v>
      </c>
      <c r="BKZ28" s="357">
        <f t="shared" si="26"/>
        <v>0</v>
      </c>
      <c r="BLA28" s="357">
        <f t="shared" si="26"/>
        <v>84786.4516</v>
      </c>
      <c r="BLB28" s="357">
        <f t="shared" si="26"/>
        <v>0</v>
      </c>
      <c r="BLC28" s="357">
        <f t="shared" si="26"/>
        <v>84786.4516</v>
      </c>
      <c r="BLD28" s="357">
        <f t="shared" si="26"/>
        <v>0</v>
      </c>
      <c r="BLE28" s="357">
        <f t="shared" si="26"/>
        <v>84786.4516</v>
      </c>
      <c r="BLF28" s="357">
        <f t="shared" si="26"/>
        <v>0</v>
      </c>
      <c r="BLG28" s="357">
        <f t="shared" si="26"/>
        <v>84786.4516</v>
      </c>
      <c r="BLH28" s="357">
        <f t="shared" ref="BLH28:BNS28" si="27">+BLF28</f>
        <v>0</v>
      </c>
      <c r="BLI28" s="357">
        <f t="shared" si="27"/>
        <v>84786.4516</v>
      </c>
      <c r="BLJ28" s="357">
        <f t="shared" si="27"/>
        <v>0</v>
      </c>
      <c r="BLK28" s="357">
        <f t="shared" si="27"/>
        <v>84786.4516</v>
      </c>
      <c r="BLL28" s="357">
        <f t="shared" si="27"/>
        <v>0</v>
      </c>
      <c r="BLM28" s="357">
        <f t="shared" si="27"/>
        <v>84786.4516</v>
      </c>
      <c r="BLN28" s="357">
        <f t="shared" si="27"/>
        <v>0</v>
      </c>
      <c r="BLO28" s="357">
        <f t="shared" si="27"/>
        <v>84786.4516</v>
      </c>
      <c r="BLP28" s="357">
        <f t="shared" si="27"/>
        <v>0</v>
      </c>
      <c r="BLQ28" s="357">
        <f t="shared" si="27"/>
        <v>84786.4516</v>
      </c>
      <c r="BLR28" s="357">
        <f t="shared" si="27"/>
        <v>0</v>
      </c>
      <c r="BLS28" s="357">
        <f t="shared" si="27"/>
        <v>84786.4516</v>
      </c>
      <c r="BLT28" s="357">
        <f t="shared" si="27"/>
        <v>0</v>
      </c>
      <c r="BLU28" s="357">
        <f t="shared" si="27"/>
        <v>84786.4516</v>
      </c>
      <c r="BLV28" s="357">
        <f t="shared" si="27"/>
        <v>0</v>
      </c>
      <c r="BLW28" s="357">
        <f t="shared" si="27"/>
        <v>84786.4516</v>
      </c>
      <c r="BLX28" s="357">
        <f t="shared" si="27"/>
        <v>0</v>
      </c>
      <c r="BLY28" s="357">
        <f t="shared" si="27"/>
        <v>84786.4516</v>
      </c>
      <c r="BLZ28" s="357">
        <f t="shared" si="27"/>
        <v>0</v>
      </c>
      <c r="BMA28" s="357">
        <f t="shared" si="27"/>
        <v>84786.4516</v>
      </c>
      <c r="BMB28" s="357">
        <f t="shared" si="27"/>
        <v>0</v>
      </c>
      <c r="BMC28" s="357">
        <f t="shared" si="27"/>
        <v>84786.4516</v>
      </c>
      <c r="BMD28" s="357">
        <f t="shared" si="27"/>
        <v>0</v>
      </c>
      <c r="BME28" s="357">
        <f t="shared" si="27"/>
        <v>84786.4516</v>
      </c>
      <c r="BMF28" s="357">
        <f t="shared" si="27"/>
        <v>0</v>
      </c>
      <c r="BMG28" s="357">
        <f t="shared" si="27"/>
        <v>84786.4516</v>
      </c>
      <c r="BMH28" s="357">
        <f t="shared" si="27"/>
        <v>0</v>
      </c>
      <c r="BMI28" s="357">
        <f t="shared" si="27"/>
        <v>84786.4516</v>
      </c>
      <c r="BMJ28" s="357">
        <f t="shared" si="27"/>
        <v>0</v>
      </c>
      <c r="BMK28" s="357">
        <f t="shared" si="27"/>
        <v>84786.4516</v>
      </c>
      <c r="BML28" s="357">
        <f t="shared" si="27"/>
        <v>0</v>
      </c>
      <c r="BMM28" s="357">
        <f t="shared" si="27"/>
        <v>84786.4516</v>
      </c>
      <c r="BMN28" s="357">
        <f t="shared" si="27"/>
        <v>0</v>
      </c>
      <c r="BMO28" s="357">
        <f t="shared" si="27"/>
        <v>84786.4516</v>
      </c>
      <c r="BMP28" s="357">
        <f t="shared" si="27"/>
        <v>0</v>
      </c>
      <c r="BMQ28" s="357">
        <f t="shared" si="27"/>
        <v>84786.4516</v>
      </c>
      <c r="BMR28" s="357">
        <f t="shared" si="27"/>
        <v>0</v>
      </c>
      <c r="BMS28" s="357">
        <f t="shared" si="27"/>
        <v>84786.4516</v>
      </c>
      <c r="BMT28" s="357">
        <f t="shared" si="27"/>
        <v>0</v>
      </c>
      <c r="BMU28" s="357">
        <f t="shared" si="27"/>
        <v>84786.4516</v>
      </c>
      <c r="BMV28" s="357">
        <f t="shared" si="27"/>
        <v>0</v>
      </c>
      <c r="BMW28" s="357">
        <f t="shared" si="27"/>
        <v>84786.4516</v>
      </c>
      <c r="BMX28" s="357">
        <f t="shared" si="27"/>
        <v>0</v>
      </c>
      <c r="BMY28" s="357">
        <f t="shared" si="27"/>
        <v>84786.4516</v>
      </c>
      <c r="BMZ28" s="357">
        <f t="shared" si="27"/>
        <v>0</v>
      </c>
      <c r="BNA28" s="357">
        <f t="shared" si="27"/>
        <v>84786.4516</v>
      </c>
      <c r="BNB28" s="357">
        <f t="shared" si="27"/>
        <v>0</v>
      </c>
      <c r="BNC28" s="357">
        <f t="shared" si="27"/>
        <v>84786.4516</v>
      </c>
      <c r="BND28" s="357">
        <f t="shared" si="27"/>
        <v>0</v>
      </c>
      <c r="BNE28" s="357">
        <f t="shared" si="27"/>
        <v>84786.4516</v>
      </c>
      <c r="BNF28" s="357">
        <f t="shared" si="27"/>
        <v>0</v>
      </c>
      <c r="BNG28" s="357">
        <f t="shared" si="27"/>
        <v>84786.4516</v>
      </c>
      <c r="BNH28" s="357">
        <f t="shared" si="27"/>
        <v>0</v>
      </c>
      <c r="BNI28" s="357">
        <f t="shared" si="27"/>
        <v>84786.4516</v>
      </c>
      <c r="BNJ28" s="357">
        <f t="shared" si="27"/>
        <v>0</v>
      </c>
      <c r="BNK28" s="357">
        <f t="shared" si="27"/>
        <v>84786.4516</v>
      </c>
      <c r="BNL28" s="357">
        <f t="shared" si="27"/>
        <v>0</v>
      </c>
      <c r="BNM28" s="357">
        <f t="shared" si="27"/>
        <v>84786.4516</v>
      </c>
      <c r="BNN28" s="357">
        <f t="shared" si="27"/>
        <v>0</v>
      </c>
      <c r="BNO28" s="357">
        <f t="shared" si="27"/>
        <v>84786.4516</v>
      </c>
      <c r="BNP28" s="357">
        <f t="shared" si="27"/>
        <v>0</v>
      </c>
      <c r="BNQ28" s="357">
        <f t="shared" si="27"/>
        <v>84786.4516</v>
      </c>
      <c r="BNR28" s="357">
        <f t="shared" si="27"/>
        <v>0</v>
      </c>
      <c r="BNS28" s="357">
        <f t="shared" si="27"/>
        <v>84786.4516</v>
      </c>
      <c r="BNT28" s="357">
        <f t="shared" ref="BNT28:BQE28" si="28">+BNR28</f>
        <v>0</v>
      </c>
      <c r="BNU28" s="357">
        <f t="shared" si="28"/>
        <v>84786.4516</v>
      </c>
      <c r="BNV28" s="357">
        <f t="shared" si="28"/>
        <v>0</v>
      </c>
      <c r="BNW28" s="357">
        <f t="shared" si="28"/>
        <v>84786.4516</v>
      </c>
      <c r="BNX28" s="357">
        <f t="shared" si="28"/>
        <v>0</v>
      </c>
      <c r="BNY28" s="357">
        <f t="shared" si="28"/>
        <v>84786.4516</v>
      </c>
      <c r="BNZ28" s="357">
        <f t="shared" si="28"/>
        <v>0</v>
      </c>
      <c r="BOA28" s="357">
        <f t="shared" si="28"/>
        <v>84786.4516</v>
      </c>
      <c r="BOB28" s="357">
        <f t="shared" si="28"/>
        <v>0</v>
      </c>
      <c r="BOC28" s="357">
        <f t="shared" si="28"/>
        <v>84786.4516</v>
      </c>
      <c r="BOD28" s="357">
        <f t="shared" si="28"/>
        <v>0</v>
      </c>
      <c r="BOE28" s="357">
        <f t="shared" si="28"/>
        <v>84786.4516</v>
      </c>
      <c r="BOF28" s="357">
        <f t="shared" si="28"/>
        <v>0</v>
      </c>
      <c r="BOG28" s="357">
        <f t="shared" si="28"/>
        <v>84786.4516</v>
      </c>
      <c r="BOH28" s="357">
        <f t="shared" si="28"/>
        <v>0</v>
      </c>
      <c r="BOI28" s="357">
        <f t="shared" si="28"/>
        <v>84786.4516</v>
      </c>
      <c r="BOJ28" s="357">
        <f t="shared" si="28"/>
        <v>0</v>
      </c>
      <c r="BOK28" s="357">
        <f t="shared" si="28"/>
        <v>84786.4516</v>
      </c>
      <c r="BOL28" s="357">
        <f t="shared" si="28"/>
        <v>0</v>
      </c>
      <c r="BOM28" s="357">
        <f t="shared" si="28"/>
        <v>84786.4516</v>
      </c>
      <c r="BON28" s="357">
        <f t="shared" si="28"/>
        <v>0</v>
      </c>
      <c r="BOO28" s="357">
        <f t="shared" si="28"/>
        <v>84786.4516</v>
      </c>
      <c r="BOP28" s="357">
        <f t="shared" si="28"/>
        <v>0</v>
      </c>
      <c r="BOQ28" s="357">
        <f t="shared" si="28"/>
        <v>84786.4516</v>
      </c>
      <c r="BOR28" s="357">
        <f t="shared" si="28"/>
        <v>0</v>
      </c>
      <c r="BOS28" s="357">
        <f t="shared" si="28"/>
        <v>84786.4516</v>
      </c>
      <c r="BOT28" s="357">
        <f t="shared" si="28"/>
        <v>0</v>
      </c>
      <c r="BOU28" s="357">
        <f t="shared" si="28"/>
        <v>84786.4516</v>
      </c>
      <c r="BOV28" s="357">
        <f t="shared" si="28"/>
        <v>0</v>
      </c>
      <c r="BOW28" s="357">
        <f t="shared" si="28"/>
        <v>84786.4516</v>
      </c>
      <c r="BOX28" s="357">
        <f t="shared" si="28"/>
        <v>0</v>
      </c>
      <c r="BOY28" s="357">
        <f t="shared" si="28"/>
        <v>84786.4516</v>
      </c>
      <c r="BOZ28" s="357">
        <f t="shared" si="28"/>
        <v>0</v>
      </c>
      <c r="BPA28" s="357">
        <f t="shared" si="28"/>
        <v>84786.4516</v>
      </c>
      <c r="BPB28" s="357">
        <f t="shared" si="28"/>
        <v>0</v>
      </c>
      <c r="BPC28" s="357">
        <f t="shared" si="28"/>
        <v>84786.4516</v>
      </c>
      <c r="BPD28" s="357">
        <f t="shared" si="28"/>
        <v>0</v>
      </c>
      <c r="BPE28" s="357">
        <f t="shared" si="28"/>
        <v>84786.4516</v>
      </c>
      <c r="BPF28" s="357">
        <f t="shared" si="28"/>
        <v>0</v>
      </c>
      <c r="BPG28" s="357">
        <f t="shared" si="28"/>
        <v>84786.4516</v>
      </c>
      <c r="BPH28" s="357">
        <f t="shared" si="28"/>
        <v>0</v>
      </c>
      <c r="BPI28" s="357">
        <f t="shared" si="28"/>
        <v>84786.4516</v>
      </c>
      <c r="BPJ28" s="357">
        <f t="shared" si="28"/>
        <v>0</v>
      </c>
      <c r="BPK28" s="357">
        <f t="shared" si="28"/>
        <v>84786.4516</v>
      </c>
      <c r="BPL28" s="357">
        <f t="shared" si="28"/>
        <v>0</v>
      </c>
      <c r="BPM28" s="357">
        <f t="shared" si="28"/>
        <v>84786.4516</v>
      </c>
      <c r="BPN28" s="357">
        <f t="shared" si="28"/>
        <v>0</v>
      </c>
      <c r="BPO28" s="357">
        <f t="shared" si="28"/>
        <v>84786.4516</v>
      </c>
      <c r="BPP28" s="357">
        <f t="shared" si="28"/>
        <v>0</v>
      </c>
      <c r="BPQ28" s="357">
        <f t="shared" si="28"/>
        <v>84786.4516</v>
      </c>
      <c r="BPR28" s="357">
        <f t="shared" si="28"/>
        <v>0</v>
      </c>
      <c r="BPS28" s="357">
        <f t="shared" si="28"/>
        <v>84786.4516</v>
      </c>
      <c r="BPT28" s="357">
        <f t="shared" si="28"/>
        <v>0</v>
      </c>
      <c r="BPU28" s="357">
        <f t="shared" si="28"/>
        <v>84786.4516</v>
      </c>
      <c r="BPV28" s="357">
        <f t="shared" si="28"/>
        <v>0</v>
      </c>
      <c r="BPW28" s="357">
        <f t="shared" si="28"/>
        <v>84786.4516</v>
      </c>
      <c r="BPX28" s="357">
        <f t="shared" si="28"/>
        <v>0</v>
      </c>
      <c r="BPY28" s="357">
        <f t="shared" si="28"/>
        <v>84786.4516</v>
      </c>
      <c r="BPZ28" s="357">
        <f t="shared" si="28"/>
        <v>0</v>
      </c>
      <c r="BQA28" s="357">
        <f t="shared" si="28"/>
        <v>84786.4516</v>
      </c>
      <c r="BQB28" s="357">
        <f t="shared" si="28"/>
        <v>0</v>
      </c>
      <c r="BQC28" s="357">
        <f t="shared" si="28"/>
        <v>84786.4516</v>
      </c>
      <c r="BQD28" s="357">
        <f t="shared" si="28"/>
        <v>0</v>
      </c>
      <c r="BQE28" s="357">
        <f t="shared" si="28"/>
        <v>84786.4516</v>
      </c>
      <c r="BQF28" s="357">
        <f t="shared" ref="BQF28:BSQ28" si="29">+BQD28</f>
        <v>0</v>
      </c>
      <c r="BQG28" s="357">
        <f t="shared" si="29"/>
        <v>84786.4516</v>
      </c>
      <c r="BQH28" s="357">
        <f t="shared" si="29"/>
        <v>0</v>
      </c>
      <c r="BQI28" s="357">
        <f t="shared" si="29"/>
        <v>84786.4516</v>
      </c>
      <c r="BQJ28" s="357">
        <f t="shared" si="29"/>
        <v>0</v>
      </c>
      <c r="BQK28" s="357">
        <f t="shared" si="29"/>
        <v>84786.4516</v>
      </c>
      <c r="BQL28" s="357">
        <f t="shared" si="29"/>
        <v>0</v>
      </c>
      <c r="BQM28" s="357">
        <f t="shared" si="29"/>
        <v>84786.4516</v>
      </c>
      <c r="BQN28" s="357">
        <f t="shared" si="29"/>
        <v>0</v>
      </c>
      <c r="BQO28" s="357">
        <f t="shared" si="29"/>
        <v>84786.4516</v>
      </c>
      <c r="BQP28" s="357">
        <f t="shared" si="29"/>
        <v>0</v>
      </c>
      <c r="BQQ28" s="357">
        <f t="shared" si="29"/>
        <v>84786.4516</v>
      </c>
      <c r="BQR28" s="357">
        <f t="shared" si="29"/>
        <v>0</v>
      </c>
      <c r="BQS28" s="357">
        <f t="shared" si="29"/>
        <v>84786.4516</v>
      </c>
      <c r="BQT28" s="357">
        <f t="shared" si="29"/>
        <v>0</v>
      </c>
      <c r="BQU28" s="357">
        <f t="shared" si="29"/>
        <v>84786.4516</v>
      </c>
      <c r="BQV28" s="357">
        <f t="shared" si="29"/>
        <v>0</v>
      </c>
      <c r="BQW28" s="357">
        <f t="shared" si="29"/>
        <v>84786.4516</v>
      </c>
      <c r="BQX28" s="357">
        <f t="shared" si="29"/>
        <v>0</v>
      </c>
      <c r="BQY28" s="357">
        <f t="shared" si="29"/>
        <v>84786.4516</v>
      </c>
      <c r="BQZ28" s="357">
        <f t="shared" si="29"/>
        <v>0</v>
      </c>
      <c r="BRA28" s="357">
        <f t="shared" si="29"/>
        <v>84786.4516</v>
      </c>
      <c r="BRB28" s="357">
        <f t="shared" si="29"/>
        <v>0</v>
      </c>
      <c r="BRC28" s="357">
        <f t="shared" si="29"/>
        <v>84786.4516</v>
      </c>
      <c r="BRD28" s="357">
        <f t="shared" si="29"/>
        <v>0</v>
      </c>
      <c r="BRE28" s="357">
        <f t="shared" si="29"/>
        <v>84786.4516</v>
      </c>
      <c r="BRF28" s="357">
        <f t="shared" si="29"/>
        <v>0</v>
      </c>
      <c r="BRG28" s="357">
        <f t="shared" si="29"/>
        <v>84786.4516</v>
      </c>
      <c r="BRH28" s="357">
        <f t="shared" si="29"/>
        <v>0</v>
      </c>
      <c r="BRI28" s="357">
        <f t="shared" si="29"/>
        <v>84786.4516</v>
      </c>
      <c r="BRJ28" s="357">
        <f t="shared" si="29"/>
        <v>0</v>
      </c>
      <c r="BRK28" s="357">
        <f t="shared" si="29"/>
        <v>84786.4516</v>
      </c>
      <c r="BRL28" s="357">
        <f t="shared" si="29"/>
        <v>0</v>
      </c>
      <c r="BRM28" s="357">
        <f t="shared" si="29"/>
        <v>84786.4516</v>
      </c>
      <c r="BRN28" s="357">
        <f t="shared" si="29"/>
        <v>0</v>
      </c>
      <c r="BRO28" s="357">
        <f t="shared" si="29"/>
        <v>84786.4516</v>
      </c>
      <c r="BRP28" s="357">
        <f t="shared" si="29"/>
        <v>0</v>
      </c>
      <c r="BRQ28" s="357">
        <f t="shared" si="29"/>
        <v>84786.4516</v>
      </c>
      <c r="BRR28" s="357">
        <f t="shared" si="29"/>
        <v>0</v>
      </c>
      <c r="BRS28" s="357">
        <f t="shared" si="29"/>
        <v>84786.4516</v>
      </c>
      <c r="BRT28" s="357">
        <f t="shared" si="29"/>
        <v>0</v>
      </c>
      <c r="BRU28" s="357">
        <f t="shared" si="29"/>
        <v>84786.4516</v>
      </c>
      <c r="BRV28" s="357">
        <f t="shared" si="29"/>
        <v>0</v>
      </c>
      <c r="BRW28" s="357">
        <f t="shared" si="29"/>
        <v>84786.4516</v>
      </c>
      <c r="BRX28" s="357">
        <f t="shared" si="29"/>
        <v>0</v>
      </c>
      <c r="BRY28" s="357">
        <f t="shared" si="29"/>
        <v>84786.4516</v>
      </c>
      <c r="BRZ28" s="357">
        <f t="shared" si="29"/>
        <v>0</v>
      </c>
      <c r="BSA28" s="357">
        <f t="shared" si="29"/>
        <v>84786.4516</v>
      </c>
      <c r="BSB28" s="357">
        <f t="shared" si="29"/>
        <v>0</v>
      </c>
      <c r="BSC28" s="357">
        <f t="shared" si="29"/>
        <v>84786.4516</v>
      </c>
      <c r="BSD28" s="357">
        <f t="shared" si="29"/>
        <v>0</v>
      </c>
      <c r="BSE28" s="357">
        <f t="shared" si="29"/>
        <v>84786.4516</v>
      </c>
      <c r="BSF28" s="357">
        <f t="shared" si="29"/>
        <v>0</v>
      </c>
      <c r="BSG28" s="357">
        <f t="shared" si="29"/>
        <v>84786.4516</v>
      </c>
      <c r="BSH28" s="357">
        <f t="shared" si="29"/>
        <v>0</v>
      </c>
      <c r="BSI28" s="357">
        <f t="shared" si="29"/>
        <v>84786.4516</v>
      </c>
      <c r="BSJ28" s="357">
        <f t="shared" si="29"/>
        <v>0</v>
      </c>
      <c r="BSK28" s="357">
        <f t="shared" si="29"/>
        <v>84786.4516</v>
      </c>
      <c r="BSL28" s="357">
        <f t="shared" si="29"/>
        <v>0</v>
      </c>
      <c r="BSM28" s="357">
        <f t="shared" si="29"/>
        <v>84786.4516</v>
      </c>
      <c r="BSN28" s="357">
        <f t="shared" si="29"/>
        <v>0</v>
      </c>
      <c r="BSO28" s="357">
        <f t="shared" si="29"/>
        <v>84786.4516</v>
      </c>
      <c r="BSP28" s="357">
        <f t="shared" si="29"/>
        <v>0</v>
      </c>
      <c r="BSQ28" s="357">
        <f t="shared" si="29"/>
        <v>84786.4516</v>
      </c>
      <c r="BSR28" s="357">
        <f t="shared" ref="BSR28:BVC28" si="30">+BSP28</f>
        <v>0</v>
      </c>
      <c r="BSS28" s="357">
        <f t="shared" si="30"/>
        <v>84786.4516</v>
      </c>
      <c r="BST28" s="357">
        <f t="shared" si="30"/>
        <v>0</v>
      </c>
      <c r="BSU28" s="357">
        <f t="shared" si="30"/>
        <v>84786.4516</v>
      </c>
      <c r="BSV28" s="357">
        <f t="shared" si="30"/>
        <v>0</v>
      </c>
      <c r="BSW28" s="357">
        <f t="shared" si="30"/>
        <v>84786.4516</v>
      </c>
      <c r="BSX28" s="357">
        <f t="shared" si="30"/>
        <v>0</v>
      </c>
      <c r="BSY28" s="357">
        <f t="shared" si="30"/>
        <v>84786.4516</v>
      </c>
      <c r="BSZ28" s="357">
        <f t="shared" si="30"/>
        <v>0</v>
      </c>
      <c r="BTA28" s="357">
        <f t="shared" si="30"/>
        <v>84786.4516</v>
      </c>
      <c r="BTB28" s="357">
        <f t="shared" si="30"/>
        <v>0</v>
      </c>
      <c r="BTC28" s="357">
        <f t="shared" si="30"/>
        <v>84786.4516</v>
      </c>
      <c r="BTD28" s="357">
        <f t="shared" si="30"/>
        <v>0</v>
      </c>
      <c r="BTE28" s="357">
        <f t="shared" si="30"/>
        <v>84786.4516</v>
      </c>
      <c r="BTF28" s="357">
        <f t="shared" si="30"/>
        <v>0</v>
      </c>
      <c r="BTG28" s="357">
        <f t="shared" si="30"/>
        <v>84786.4516</v>
      </c>
      <c r="BTH28" s="357">
        <f t="shared" si="30"/>
        <v>0</v>
      </c>
      <c r="BTI28" s="357">
        <f t="shared" si="30"/>
        <v>84786.4516</v>
      </c>
      <c r="BTJ28" s="357">
        <f t="shared" si="30"/>
        <v>0</v>
      </c>
      <c r="BTK28" s="357">
        <f t="shared" si="30"/>
        <v>84786.4516</v>
      </c>
      <c r="BTL28" s="357">
        <f t="shared" si="30"/>
        <v>0</v>
      </c>
      <c r="BTM28" s="357">
        <f t="shared" si="30"/>
        <v>84786.4516</v>
      </c>
      <c r="BTN28" s="357">
        <f t="shared" si="30"/>
        <v>0</v>
      </c>
      <c r="BTO28" s="357">
        <f t="shared" si="30"/>
        <v>84786.4516</v>
      </c>
      <c r="BTP28" s="357">
        <f t="shared" si="30"/>
        <v>0</v>
      </c>
      <c r="BTQ28" s="357">
        <f t="shared" si="30"/>
        <v>84786.4516</v>
      </c>
      <c r="BTR28" s="357">
        <f t="shared" si="30"/>
        <v>0</v>
      </c>
      <c r="BTS28" s="357">
        <f t="shared" si="30"/>
        <v>84786.4516</v>
      </c>
      <c r="BTT28" s="357">
        <f t="shared" si="30"/>
        <v>0</v>
      </c>
      <c r="BTU28" s="357">
        <f t="shared" si="30"/>
        <v>84786.4516</v>
      </c>
      <c r="BTV28" s="357">
        <f t="shared" si="30"/>
        <v>0</v>
      </c>
      <c r="BTW28" s="357">
        <f t="shared" si="30"/>
        <v>84786.4516</v>
      </c>
      <c r="BTX28" s="357">
        <f t="shared" si="30"/>
        <v>0</v>
      </c>
      <c r="BTY28" s="357">
        <f t="shared" si="30"/>
        <v>84786.4516</v>
      </c>
      <c r="BTZ28" s="357">
        <f t="shared" si="30"/>
        <v>0</v>
      </c>
      <c r="BUA28" s="357">
        <f t="shared" si="30"/>
        <v>84786.4516</v>
      </c>
      <c r="BUB28" s="357">
        <f t="shared" si="30"/>
        <v>0</v>
      </c>
      <c r="BUC28" s="357">
        <f t="shared" si="30"/>
        <v>84786.4516</v>
      </c>
      <c r="BUD28" s="357">
        <f t="shared" si="30"/>
        <v>0</v>
      </c>
      <c r="BUE28" s="357">
        <f t="shared" si="30"/>
        <v>84786.4516</v>
      </c>
      <c r="BUF28" s="357">
        <f t="shared" si="30"/>
        <v>0</v>
      </c>
      <c r="BUG28" s="357">
        <f t="shared" si="30"/>
        <v>84786.4516</v>
      </c>
      <c r="BUH28" s="357">
        <f t="shared" si="30"/>
        <v>0</v>
      </c>
      <c r="BUI28" s="357">
        <f t="shared" si="30"/>
        <v>84786.4516</v>
      </c>
      <c r="BUJ28" s="357">
        <f t="shared" si="30"/>
        <v>0</v>
      </c>
      <c r="BUK28" s="357">
        <f t="shared" si="30"/>
        <v>84786.4516</v>
      </c>
      <c r="BUL28" s="357">
        <f t="shared" si="30"/>
        <v>0</v>
      </c>
      <c r="BUM28" s="357">
        <f t="shared" si="30"/>
        <v>84786.4516</v>
      </c>
      <c r="BUN28" s="357">
        <f t="shared" si="30"/>
        <v>0</v>
      </c>
      <c r="BUO28" s="357">
        <f t="shared" si="30"/>
        <v>84786.4516</v>
      </c>
      <c r="BUP28" s="357">
        <f t="shared" si="30"/>
        <v>0</v>
      </c>
      <c r="BUQ28" s="357">
        <f t="shared" si="30"/>
        <v>84786.4516</v>
      </c>
      <c r="BUR28" s="357">
        <f t="shared" si="30"/>
        <v>0</v>
      </c>
      <c r="BUS28" s="357">
        <f t="shared" si="30"/>
        <v>84786.4516</v>
      </c>
      <c r="BUT28" s="357">
        <f t="shared" si="30"/>
        <v>0</v>
      </c>
      <c r="BUU28" s="357">
        <f t="shared" si="30"/>
        <v>84786.4516</v>
      </c>
      <c r="BUV28" s="357">
        <f t="shared" si="30"/>
        <v>0</v>
      </c>
      <c r="BUW28" s="357">
        <f t="shared" si="30"/>
        <v>84786.4516</v>
      </c>
      <c r="BUX28" s="357">
        <f t="shared" si="30"/>
        <v>0</v>
      </c>
      <c r="BUY28" s="357">
        <f t="shared" si="30"/>
        <v>84786.4516</v>
      </c>
      <c r="BUZ28" s="357">
        <f t="shared" si="30"/>
        <v>0</v>
      </c>
      <c r="BVA28" s="357">
        <f t="shared" si="30"/>
        <v>84786.4516</v>
      </c>
      <c r="BVB28" s="357">
        <f t="shared" si="30"/>
        <v>0</v>
      </c>
      <c r="BVC28" s="357">
        <f t="shared" si="30"/>
        <v>84786.4516</v>
      </c>
      <c r="BVD28" s="357">
        <f t="shared" ref="BVD28:BXO28" si="31">+BVB28</f>
        <v>0</v>
      </c>
      <c r="BVE28" s="357">
        <f t="shared" si="31"/>
        <v>84786.4516</v>
      </c>
      <c r="BVF28" s="357">
        <f t="shared" si="31"/>
        <v>0</v>
      </c>
      <c r="BVG28" s="357">
        <f t="shared" si="31"/>
        <v>84786.4516</v>
      </c>
      <c r="BVH28" s="357">
        <f t="shared" si="31"/>
        <v>0</v>
      </c>
      <c r="BVI28" s="357">
        <f t="shared" si="31"/>
        <v>84786.4516</v>
      </c>
      <c r="BVJ28" s="357">
        <f t="shared" si="31"/>
        <v>0</v>
      </c>
      <c r="BVK28" s="357">
        <f t="shared" si="31"/>
        <v>84786.4516</v>
      </c>
      <c r="BVL28" s="357">
        <f t="shared" si="31"/>
        <v>0</v>
      </c>
      <c r="BVM28" s="357">
        <f t="shared" si="31"/>
        <v>84786.4516</v>
      </c>
      <c r="BVN28" s="357">
        <f t="shared" si="31"/>
        <v>0</v>
      </c>
      <c r="BVO28" s="357">
        <f t="shared" si="31"/>
        <v>84786.4516</v>
      </c>
      <c r="BVP28" s="357">
        <f t="shared" si="31"/>
        <v>0</v>
      </c>
      <c r="BVQ28" s="357">
        <f t="shared" si="31"/>
        <v>84786.4516</v>
      </c>
      <c r="BVR28" s="357">
        <f t="shared" si="31"/>
        <v>0</v>
      </c>
      <c r="BVS28" s="357">
        <f t="shared" si="31"/>
        <v>84786.4516</v>
      </c>
      <c r="BVT28" s="357">
        <f t="shared" si="31"/>
        <v>0</v>
      </c>
      <c r="BVU28" s="357">
        <f t="shared" si="31"/>
        <v>84786.4516</v>
      </c>
      <c r="BVV28" s="357">
        <f t="shared" si="31"/>
        <v>0</v>
      </c>
      <c r="BVW28" s="357">
        <f t="shared" si="31"/>
        <v>84786.4516</v>
      </c>
      <c r="BVX28" s="357">
        <f t="shared" si="31"/>
        <v>0</v>
      </c>
      <c r="BVY28" s="357">
        <f t="shared" si="31"/>
        <v>84786.4516</v>
      </c>
      <c r="BVZ28" s="357">
        <f t="shared" si="31"/>
        <v>0</v>
      </c>
      <c r="BWA28" s="357">
        <f t="shared" si="31"/>
        <v>84786.4516</v>
      </c>
      <c r="BWB28" s="357">
        <f t="shared" si="31"/>
        <v>0</v>
      </c>
      <c r="BWC28" s="357">
        <f t="shared" si="31"/>
        <v>84786.4516</v>
      </c>
      <c r="BWD28" s="357">
        <f t="shared" si="31"/>
        <v>0</v>
      </c>
      <c r="BWE28" s="357">
        <f t="shared" si="31"/>
        <v>84786.4516</v>
      </c>
      <c r="BWF28" s="357">
        <f t="shared" si="31"/>
        <v>0</v>
      </c>
      <c r="BWG28" s="357">
        <f t="shared" si="31"/>
        <v>84786.4516</v>
      </c>
      <c r="BWH28" s="357">
        <f t="shared" si="31"/>
        <v>0</v>
      </c>
      <c r="BWI28" s="357">
        <f t="shared" si="31"/>
        <v>84786.4516</v>
      </c>
      <c r="BWJ28" s="357">
        <f t="shared" si="31"/>
        <v>0</v>
      </c>
      <c r="BWK28" s="357">
        <f t="shared" si="31"/>
        <v>84786.4516</v>
      </c>
      <c r="BWL28" s="357">
        <f t="shared" si="31"/>
        <v>0</v>
      </c>
      <c r="BWM28" s="357">
        <f t="shared" si="31"/>
        <v>84786.4516</v>
      </c>
      <c r="BWN28" s="357">
        <f t="shared" si="31"/>
        <v>0</v>
      </c>
      <c r="BWO28" s="357">
        <f t="shared" si="31"/>
        <v>84786.4516</v>
      </c>
      <c r="BWP28" s="357">
        <f t="shared" si="31"/>
        <v>0</v>
      </c>
      <c r="BWQ28" s="357">
        <f t="shared" si="31"/>
        <v>84786.4516</v>
      </c>
      <c r="BWR28" s="357">
        <f t="shared" si="31"/>
        <v>0</v>
      </c>
      <c r="BWS28" s="357">
        <f t="shared" si="31"/>
        <v>84786.4516</v>
      </c>
      <c r="BWT28" s="357">
        <f t="shared" si="31"/>
        <v>0</v>
      </c>
      <c r="BWU28" s="357">
        <f t="shared" si="31"/>
        <v>84786.4516</v>
      </c>
      <c r="BWV28" s="357">
        <f t="shared" si="31"/>
        <v>0</v>
      </c>
      <c r="BWW28" s="357">
        <f t="shared" si="31"/>
        <v>84786.4516</v>
      </c>
      <c r="BWX28" s="357">
        <f t="shared" si="31"/>
        <v>0</v>
      </c>
      <c r="BWY28" s="357">
        <f t="shared" si="31"/>
        <v>84786.4516</v>
      </c>
      <c r="BWZ28" s="357">
        <f t="shared" si="31"/>
        <v>0</v>
      </c>
      <c r="BXA28" s="357">
        <f t="shared" si="31"/>
        <v>84786.4516</v>
      </c>
      <c r="BXB28" s="357">
        <f t="shared" si="31"/>
        <v>0</v>
      </c>
      <c r="BXC28" s="357">
        <f t="shared" si="31"/>
        <v>84786.4516</v>
      </c>
      <c r="BXD28" s="357">
        <f t="shared" si="31"/>
        <v>0</v>
      </c>
      <c r="BXE28" s="357">
        <f t="shared" si="31"/>
        <v>84786.4516</v>
      </c>
      <c r="BXF28" s="357">
        <f t="shared" si="31"/>
        <v>0</v>
      </c>
      <c r="BXG28" s="357">
        <f t="shared" si="31"/>
        <v>84786.4516</v>
      </c>
      <c r="BXH28" s="357">
        <f t="shared" si="31"/>
        <v>0</v>
      </c>
      <c r="BXI28" s="357">
        <f t="shared" si="31"/>
        <v>84786.4516</v>
      </c>
      <c r="BXJ28" s="357">
        <f t="shared" si="31"/>
        <v>0</v>
      </c>
      <c r="BXK28" s="357">
        <f t="shared" si="31"/>
        <v>84786.4516</v>
      </c>
      <c r="BXL28" s="357">
        <f t="shared" si="31"/>
        <v>0</v>
      </c>
      <c r="BXM28" s="357">
        <f t="shared" si="31"/>
        <v>84786.4516</v>
      </c>
      <c r="BXN28" s="357">
        <f t="shared" si="31"/>
        <v>0</v>
      </c>
      <c r="BXO28" s="357">
        <f t="shared" si="31"/>
        <v>84786.4516</v>
      </c>
      <c r="BXP28" s="357">
        <f t="shared" ref="BXP28:CAA28" si="32">+BXN28</f>
        <v>0</v>
      </c>
      <c r="BXQ28" s="357">
        <f t="shared" si="32"/>
        <v>84786.4516</v>
      </c>
      <c r="BXR28" s="357">
        <f t="shared" si="32"/>
        <v>0</v>
      </c>
      <c r="BXS28" s="357">
        <f t="shared" si="32"/>
        <v>84786.4516</v>
      </c>
      <c r="BXT28" s="357">
        <f t="shared" si="32"/>
        <v>0</v>
      </c>
      <c r="BXU28" s="357">
        <f t="shared" si="32"/>
        <v>84786.4516</v>
      </c>
      <c r="BXV28" s="357">
        <f t="shared" si="32"/>
        <v>0</v>
      </c>
      <c r="BXW28" s="357">
        <f t="shared" si="32"/>
        <v>84786.4516</v>
      </c>
      <c r="BXX28" s="357">
        <f t="shared" si="32"/>
        <v>0</v>
      </c>
      <c r="BXY28" s="357">
        <f t="shared" si="32"/>
        <v>84786.4516</v>
      </c>
      <c r="BXZ28" s="357">
        <f t="shared" si="32"/>
        <v>0</v>
      </c>
      <c r="BYA28" s="357">
        <f t="shared" si="32"/>
        <v>84786.4516</v>
      </c>
      <c r="BYB28" s="357">
        <f t="shared" si="32"/>
        <v>0</v>
      </c>
      <c r="BYC28" s="357">
        <f t="shared" si="32"/>
        <v>84786.4516</v>
      </c>
      <c r="BYD28" s="357">
        <f t="shared" si="32"/>
        <v>0</v>
      </c>
      <c r="BYE28" s="357">
        <f t="shared" si="32"/>
        <v>84786.4516</v>
      </c>
      <c r="BYF28" s="357">
        <f t="shared" si="32"/>
        <v>0</v>
      </c>
      <c r="BYG28" s="357">
        <f t="shared" si="32"/>
        <v>84786.4516</v>
      </c>
      <c r="BYH28" s="357">
        <f t="shared" si="32"/>
        <v>0</v>
      </c>
      <c r="BYI28" s="357">
        <f t="shared" si="32"/>
        <v>84786.4516</v>
      </c>
      <c r="BYJ28" s="357">
        <f t="shared" si="32"/>
        <v>0</v>
      </c>
      <c r="BYK28" s="357">
        <f t="shared" si="32"/>
        <v>84786.4516</v>
      </c>
      <c r="BYL28" s="357">
        <f t="shared" si="32"/>
        <v>0</v>
      </c>
      <c r="BYM28" s="357">
        <f t="shared" si="32"/>
        <v>84786.4516</v>
      </c>
      <c r="BYN28" s="357">
        <f t="shared" si="32"/>
        <v>0</v>
      </c>
      <c r="BYO28" s="357">
        <f t="shared" si="32"/>
        <v>84786.4516</v>
      </c>
      <c r="BYP28" s="357">
        <f t="shared" si="32"/>
        <v>0</v>
      </c>
      <c r="BYQ28" s="357">
        <f t="shared" si="32"/>
        <v>84786.4516</v>
      </c>
      <c r="BYR28" s="357">
        <f t="shared" si="32"/>
        <v>0</v>
      </c>
      <c r="BYS28" s="357">
        <f t="shared" si="32"/>
        <v>84786.4516</v>
      </c>
      <c r="BYT28" s="357">
        <f t="shared" si="32"/>
        <v>0</v>
      </c>
      <c r="BYU28" s="357">
        <f t="shared" si="32"/>
        <v>84786.4516</v>
      </c>
      <c r="BYV28" s="357">
        <f t="shared" si="32"/>
        <v>0</v>
      </c>
      <c r="BYW28" s="357">
        <f t="shared" si="32"/>
        <v>84786.4516</v>
      </c>
      <c r="BYX28" s="357">
        <f t="shared" si="32"/>
        <v>0</v>
      </c>
      <c r="BYY28" s="357">
        <f t="shared" si="32"/>
        <v>84786.4516</v>
      </c>
      <c r="BYZ28" s="357">
        <f t="shared" si="32"/>
        <v>0</v>
      </c>
      <c r="BZA28" s="357">
        <f t="shared" si="32"/>
        <v>84786.4516</v>
      </c>
      <c r="BZB28" s="357">
        <f t="shared" si="32"/>
        <v>0</v>
      </c>
      <c r="BZC28" s="357">
        <f t="shared" si="32"/>
        <v>84786.4516</v>
      </c>
      <c r="BZD28" s="357">
        <f t="shared" si="32"/>
        <v>0</v>
      </c>
      <c r="BZE28" s="357">
        <f t="shared" si="32"/>
        <v>84786.4516</v>
      </c>
      <c r="BZF28" s="357">
        <f t="shared" si="32"/>
        <v>0</v>
      </c>
      <c r="BZG28" s="357">
        <f t="shared" si="32"/>
        <v>84786.4516</v>
      </c>
      <c r="BZH28" s="357">
        <f t="shared" si="32"/>
        <v>0</v>
      </c>
      <c r="BZI28" s="357">
        <f t="shared" si="32"/>
        <v>84786.4516</v>
      </c>
      <c r="BZJ28" s="357">
        <f t="shared" si="32"/>
        <v>0</v>
      </c>
      <c r="BZK28" s="357">
        <f t="shared" si="32"/>
        <v>84786.4516</v>
      </c>
      <c r="BZL28" s="357">
        <f t="shared" si="32"/>
        <v>0</v>
      </c>
      <c r="BZM28" s="357">
        <f t="shared" si="32"/>
        <v>84786.4516</v>
      </c>
      <c r="BZN28" s="357">
        <f t="shared" si="32"/>
        <v>0</v>
      </c>
      <c r="BZO28" s="357">
        <f t="shared" si="32"/>
        <v>84786.4516</v>
      </c>
      <c r="BZP28" s="357">
        <f t="shared" si="32"/>
        <v>0</v>
      </c>
      <c r="BZQ28" s="357">
        <f t="shared" si="32"/>
        <v>84786.4516</v>
      </c>
      <c r="BZR28" s="357">
        <f t="shared" si="32"/>
        <v>0</v>
      </c>
      <c r="BZS28" s="357">
        <f t="shared" si="32"/>
        <v>84786.4516</v>
      </c>
      <c r="BZT28" s="357">
        <f t="shared" si="32"/>
        <v>0</v>
      </c>
      <c r="BZU28" s="357">
        <f t="shared" si="32"/>
        <v>84786.4516</v>
      </c>
      <c r="BZV28" s="357">
        <f t="shared" si="32"/>
        <v>0</v>
      </c>
      <c r="BZW28" s="357">
        <f t="shared" si="32"/>
        <v>84786.4516</v>
      </c>
      <c r="BZX28" s="357">
        <f t="shared" si="32"/>
        <v>0</v>
      </c>
      <c r="BZY28" s="357">
        <f t="shared" si="32"/>
        <v>84786.4516</v>
      </c>
      <c r="BZZ28" s="357">
        <f t="shared" si="32"/>
        <v>0</v>
      </c>
      <c r="CAA28" s="357">
        <f t="shared" si="32"/>
        <v>84786.4516</v>
      </c>
      <c r="CAB28" s="357">
        <f t="shared" ref="CAB28:CCM28" si="33">+BZZ28</f>
        <v>0</v>
      </c>
      <c r="CAC28" s="357">
        <f t="shared" si="33"/>
        <v>84786.4516</v>
      </c>
      <c r="CAD28" s="357">
        <f t="shared" si="33"/>
        <v>0</v>
      </c>
      <c r="CAE28" s="357">
        <f t="shared" si="33"/>
        <v>84786.4516</v>
      </c>
      <c r="CAF28" s="357">
        <f t="shared" si="33"/>
        <v>0</v>
      </c>
      <c r="CAG28" s="357">
        <f t="shared" si="33"/>
        <v>84786.4516</v>
      </c>
      <c r="CAH28" s="357">
        <f t="shared" si="33"/>
        <v>0</v>
      </c>
      <c r="CAI28" s="357">
        <f t="shared" si="33"/>
        <v>84786.4516</v>
      </c>
      <c r="CAJ28" s="357">
        <f t="shared" si="33"/>
        <v>0</v>
      </c>
      <c r="CAK28" s="357">
        <f t="shared" si="33"/>
        <v>84786.4516</v>
      </c>
      <c r="CAL28" s="357">
        <f t="shared" si="33"/>
        <v>0</v>
      </c>
      <c r="CAM28" s="357">
        <f t="shared" si="33"/>
        <v>84786.4516</v>
      </c>
      <c r="CAN28" s="357">
        <f t="shared" si="33"/>
        <v>0</v>
      </c>
      <c r="CAO28" s="357">
        <f t="shared" si="33"/>
        <v>84786.4516</v>
      </c>
      <c r="CAP28" s="357">
        <f t="shared" si="33"/>
        <v>0</v>
      </c>
      <c r="CAQ28" s="357">
        <f t="shared" si="33"/>
        <v>84786.4516</v>
      </c>
      <c r="CAR28" s="357">
        <f t="shared" si="33"/>
        <v>0</v>
      </c>
      <c r="CAS28" s="357">
        <f t="shared" si="33"/>
        <v>84786.4516</v>
      </c>
      <c r="CAT28" s="357">
        <f t="shared" si="33"/>
        <v>0</v>
      </c>
      <c r="CAU28" s="357">
        <f t="shared" si="33"/>
        <v>84786.4516</v>
      </c>
      <c r="CAV28" s="357">
        <f t="shared" si="33"/>
        <v>0</v>
      </c>
      <c r="CAW28" s="357">
        <f t="shared" si="33"/>
        <v>84786.4516</v>
      </c>
      <c r="CAX28" s="357">
        <f t="shared" si="33"/>
        <v>0</v>
      </c>
      <c r="CAY28" s="357">
        <f t="shared" si="33"/>
        <v>84786.4516</v>
      </c>
      <c r="CAZ28" s="357">
        <f t="shared" si="33"/>
        <v>0</v>
      </c>
      <c r="CBA28" s="357">
        <f t="shared" si="33"/>
        <v>84786.4516</v>
      </c>
      <c r="CBB28" s="357">
        <f t="shared" si="33"/>
        <v>0</v>
      </c>
      <c r="CBC28" s="357">
        <f t="shared" si="33"/>
        <v>84786.4516</v>
      </c>
      <c r="CBD28" s="357">
        <f t="shared" si="33"/>
        <v>0</v>
      </c>
      <c r="CBE28" s="357">
        <f t="shared" si="33"/>
        <v>84786.4516</v>
      </c>
      <c r="CBF28" s="357">
        <f t="shared" si="33"/>
        <v>0</v>
      </c>
      <c r="CBG28" s="357">
        <f t="shared" si="33"/>
        <v>84786.4516</v>
      </c>
      <c r="CBH28" s="357">
        <f t="shared" si="33"/>
        <v>0</v>
      </c>
      <c r="CBI28" s="357">
        <f t="shared" si="33"/>
        <v>84786.4516</v>
      </c>
      <c r="CBJ28" s="357">
        <f t="shared" si="33"/>
        <v>0</v>
      </c>
      <c r="CBK28" s="357">
        <f t="shared" si="33"/>
        <v>84786.4516</v>
      </c>
      <c r="CBL28" s="357">
        <f t="shared" si="33"/>
        <v>0</v>
      </c>
      <c r="CBM28" s="357">
        <f t="shared" si="33"/>
        <v>84786.4516</v>
      </c>
      <c r="CBN28" s="357">
        <f t="shared" si="33"/>
        <v>0</v>
      </c>
      <c r="CBO28" s="357">
        <f t="shared" si="33"/>
        <v>84786.4516</v>
      </c>
      <c r="CBP28" s="357">
        <f t="shared" si="33"/>
        <v>0</v>
      </c>
      <c r="CBQ28" s="357">
        <f t="shared" si="33"/>
        <v>84786.4516</v>
      </c>
      <c r="CBR28" s="357">
        <f t="shared" si="33"/>
        <v>0</v>
      </c>
      <c r="CBS28" s="357">
        <f t="shared" si="33"/>
        <v>84786.4516</v>
      </c>
      <c r="CBT28" s="357">
        <f t="shared" si="33"/>
        <v>0</v>
      </c>
      <c r="CBU28" s="357">
        <f t="shared" si="33"/>
        <v>84786.4516</v>
      </c>
      <c r="CBV28" s="357">
        <f t="shared" si="33"/>
        <v>0</v>
      </c>
      <c r="CBW28" s="357">
        <f t="shared" si="33"/>
        <v>84786.4516</v>
      </c>
      <c r="CBX28" s="357">
        <f t="shared" si="33"/>
        <v>0</v>
      </c>
      <c r="CBY28" s="357">
        <f t="shared" si="33"/>
        <v>84786.4516</v>
      </c>
      <c r="CBZ28" s="357">
        <f t="shared" si="33"/>
        <v>0</v>
      </c>
      <c r="CCA28" s="357">
        <f t="shared" si="33"/>
        <v>84786.4516</v>
      </c>
      <c r="CCB28" s="357">
        <f t="shared" si="33"/>
        <v>0</v>
      </c>
      <c r="CCC28" s="357">
        <f t="shared" si="33"/>
        <v>84786.4516</v>
      </c>
      <c r="CCD28" s="357">
        <f t="shared" si="33"/>
        <v>0</v>
      </c>
      <c r="CCE28" s="357">
        <f t="shared" si="33"/>
        <v>84786.4516</v>
      </c>
      <c r="CCF28" s="357">
        <f t="shared" si="33"/>
        <v>0</v>
      </c>
      <c r="CCG28" s="357">
        <f t="shared" si="33"/>
        <v>84786.4516</v>
      </c>
      <c r="CCH28" s="357">
        <f t="shared" si="33"/>
        <v>0</v>
      </c>
      <c r="CCI28" s="357">
        <f t="shared" si="33"/>
        <v>84786.4516</v>
      </c>
      <c r="CCJ28" s="357">
        <f t="shared" si="33"/>
        <v>0</v>
      </c>
      <c r="CCK28" s="357">
        <f t="shared" si="33"/>
        <v>84786.4516</v>
      </c>
      <c r="CCL28" s="357">
        <f t="shared" si="33"/>
        <v>0</v>
      </c>
      <c r="CCM28" s="357">
        <f t="shared" si="33"/>
        <v>84786.4516</v>
      </c>
      <c r="CCN28" s="357">
        <f t="shared" ref="CCN28:CEY28" si="34">+CCL28</f>
        <v>0</v>
      </c>
      <c r="CCO28" s="357">
        <f t="shared" si="34"/>
        <v>84786.4516</v>
      </c>
      <c r="CCP28" s="357">
        <f t="shared" si="34"/>
        <v>0</v>
      </c>
      <c r="CCQ28" s="357">
        <f t="shared" si="34"/>
        <v>84786.4516</v>
      </c>
      <c r="CCR28" s="357">
        <f t="shared" si="34"/>
        <v>0</v>
      </c>
      <c r="CCS28" s="357">
        <f t="shared" si="34"/>
        <v>84786.4516</v>
      </c>
      <c r="CCT28" s="357">
        <f t="shared" si="34"/>
        <v>0</v>
      </c>
      <c r="CCU28" s="357">
        <f t="shared" si="34"/>
        <v>84786.4516</v>
      </c>
      <c r="CCV28" s="357">
        <f t="shared" si="34"/>
        <v>0</v>
      </c>
      <c r="CCW28" s="357">
        <f t="shared" si="34"/>
        <v>84786.4516</v>
      </c>
      <c r="CCX28" s="357">
        <f t="shared" si="34"/>
        <v>0</v>
      </c>
      <c r="CCY28" s="357">
        <f t="shared" si="34"/>
        <v>84786.4516</v>
      </c>
      <c r="CCZ28" s="357">
        <f t="shared" si="34"/>
        <v>0</v>
      </c>
      <c r="CDA28" s="357">
        <f t="shared" si="34"/>
        <v>84786.4516</v>
      </c>
      <c r="CDB28" s="357">
        <f t="shared" si="34"/>
        <v>0</v>
      </c>
      <c r="CDC28" s="357">
        <f t="shared" si="34"/>
        <v>84786.4516</v>
      </c>
      <c r="CDD28" s="357">
        <f t="shared" si="34"/>
        <v>0</v>
      </c>
      <c r="CDE28" s="357">
        <f t="shared" si="34"/>
        <v>84786.4516</v>
      </c>
      <c r="CDF28" s="357">
        <f t="shared" si="34"/>
        <v>0</v>
      </c>
      <c r="CDG28" s="357">
        <f t="shared" si="34"/>
        <v>84786.4516</v>
      </c>
      <c r="CDH28" s="357">
        <f t="shared" si="34"/>
        <v>0</v>
      </c>
      <c r="CDI28" s="357">
        <f t="shared" si="34"/>
        <v>84786.4516</v>
      </c>
      <c r="CDJ28" s="357">
        <f t="shared" si="34"/>
        <v>0</v>
      </c>
      <c r="CDK28" s="357">
        <f t="shared" si="34"/>
        <v>84786.4516</v>
      </c>
      <c r="CDL28" s="357">
        <f t="shared" si="34"/>
        <v>0</v>
      </c>
      <c r="CDM28" s="357">
        <f t="shared" si="34"/>
        <v>84786.4516</v>
      </c>
      <c r="CDN28" s="357">
        <f t="shared" si="34"/>
        <v>0</v>
      </c>
      <c r="CDO28" s="357">
        <f t="shared" si="34"/>
        <v>84786.4516</v>
      </c>
      <c r="CDP28" s="357">
        <f t="shared" si="34"/>
        <v>0</v>
      </c>
      <c r="CDQ28" s="357">
        <f t="shared" si="34"/>
        <v>84786.4516</v>
      </c>
      <c r="CDR28" s="357">
        <f t="shared" si="34"/>
        <v>0</v>
      </c>
      <c r="CDS28" s="357">
        <f t="shared" si="34"/>
        <v>84786.4516</v>
      </c>
      <c r="CDT28" s="357">
        <f t="shared" si="34"/>
        <v>0</v>
      </c>
      <c r="CDU28" s="357">
        <f t="shared" si="34"/>
        <v>84786.4516</v>
      </c>
      <c r="CDV28" s="357">
        <f t="shared" si="34"/>
        <v>0</v>
      </c>
      <c r="CDW28" s="357">
        <f t="shared" si="34"/>
        <v>84786.4516</v>
      </c>
      <c r="CDX28" s="357">
        <f t="shared" si="34"/>
        <v>0</v>
      </c>
      <c r="CDY28" s="357">
        <f t="shared" si="34"/>
        <v>84786.4516</v>
      </c>
      <c r="CDZ28" s="357">
        <f t="shared" si="34"/>
        <v>0</v>
      </c>
      <c r="CEA28" s="357">
        <f t="shared" si="34"/>
        <v>84786.4516</v>
      </c>
      <c r="CEB28" s="357">
        <f t="shared" si="34"/>
        <v>0</v>
      </c>
      <c r="CEC28" s="357">
        <f t="shared" si="34"/>
        <v>84786.4516</v>
      </c>
      <c r="CED28" s="357">
        <f t="shared" si="34"/>
        <v>0</v>
      </c>
      <c r="CEE28" s="357">
        <f t="shared" si="34"/>
        <v>84786.4516</v>
      </c>
      <c r="CEF28" s="357">
        <f t="shared" si="34"/>
        <v>0</v>
      </c>
      <c r="CEG28" s="357">
        <f t="shared" si="34"/>
        <v>84786.4516</v>
      </c>
      <c r="CEH28" s="357">
        <f t="shared" si="34"/>
        <v>0</v>
      </c>
      <c r="CEI28" s="357">
        <f t="shared" si="34"/>
        <v>84786.4516</v>
      </c>
      <c r="CEJ28" s="357">
        <f t="shared" si="34"/>
        <v>0</v>
      </c>
      <c r="CEK28" s="357">
        <f t="shared" si="34"/>
        <v>84786.4516</v>
      </c>
      <c r="CEL28" s="357">
        <f t="shared" si="34"/>
        <v>0</v>
      </c>
      <c r="CEM28" s="357">
        <f t="shared" si="34"/>
        <v>84786.4516</v>
      </c>
      <c r="CEN28" s="357">
        <f t="shared" si="34"/>
        <v>0</v>
      </c>
      <c r="CEO28" s="357">
        <f t="shared" si="34"/>
        <v>84786.4516</v>
      </c>
      <c r="CEP28" s="357">
        <f t="shared" si="34"/>
        <v>0</v>
      </c>
      <c r="CEQ28" s="357">
        <f t="shared" si="34"/>
        <v>84786.4516</v>
      </c>
      <c r="CER28" s="357">
        <f t="shared" si="34"/>
        <v>0</v>
      </c>
      <c r="CES28" s="357">
        <f t="shared" si="34"/>
        <v>84786.4516</v>
      </c>
      <c r="CET28" s="357">
        <f t="shared" si="34"/>
        <v>0</v>
      </c>
      <c r="CEU28" s="357">
        <f t="shared" si="34"/>
        <v>84786.4516</v>
      </c>
      <c r="CEV28" s="357">
        <f t="shared" si="34"/>
        <v>0</v>
      </c>
      <c r="CEW28" s="357">
        <f t="shared" si="34"/>
        <v>84786.4516</v>
      </c>
      <c r="CEX28" s="357">
        <f t="shared" si="34"/>
        <v>0</v>
      </c>
      <c r="CEY28" s="357">
        <f t="shared" si="34"/>
        <v>84786.4516</v>
      </c>
      <c r="CEZ28" s="357">
        <f t="shared" ref="CEZ28:CHK28" si="35">+CEX28</f>
        <v>0</v>
      </c>
      <c r="CFA28" s="357">
        <f t="shared" si="35"/>
        <v>84786.4516</v>
      </c>
      <c r="CFB28" s="357">
        <f t="shared" si="35"/>
        <v>0</v>
      </c>
      <c r="CFC28" s="357">
        <f t="shared" si="35"/>
        <v>84786.4516</v>
      </c>
      <c r="CFD28" s="357">
        <f t="shared" si="35"/>
        <v>0</v>
      </c>
      <c r="CFE28" s="357">
        <f t="shared" si="35"/>
        <v>84786.4516</v>
      </c>
      <c r="CFF28" s="357">
        <f t="shared" si="35"/>
        <v>0</v>
      </c>
      <c r="CFG28" s="357">
        <f t="shared" si="35"/>
        <v>84786.4516</v>
      </c>
      <c r="CFH28" s="357">
        <f t="shared" si="35"/>
        <v>0</v>
      </c>
      <c r="CFI28" s="357">
        <f t="shared" si="35"/>
        <v>84786.4516</v>
      </c>
      <c r="CFJ28" s="357">
        <f t="shared" si="35"/>
        <v>0</v>
      </c>
      <c r="CFK28" s="357">
        <f t="shared" si="35"/>
        <v>84786.4516</v>
      </c>
      <c r="CFL28" s="357">
        <f t="shared" si="35"/>
        <v>0</v>
      </c>
      <c r="CFM28" s="357">
        <f t="shared" si="35"/>
        <v>84786.4516</v>
      </c>
      <c r="CFN28" s="357">
        <f t="shared" si="35"/>
        <v>0</v>
      </c>
      <c r="CFO28" s="357">
        <f t="shared" si="35"/>
        <v>84786.4516</v>
      </c>
      <c r="CFP28" s="357">
        <f t="shared" si="35"/>
        <v>0</v>
      </c>
      <c r="CFQ28" s="357">
        <f t="shared" si="35"/>
        <v>84786.4516</v>
      </c>
      <c r="CFR28" s="357">
        <f t="shared" si="35"/>
        <v>0</v>
      </c>
      <c r="CFS28" s="357">
        <f t="shared" si="35"/>
        <v>84786.4516</v>
      </c>
      <c r="CFT28" s="357">
        <f t="shared" si="35"/>
        <v>0</v>
      </c>
      <c r="CFU28" s="357">
        <f t="shared" si="35"/>
        <v>84786.4516</v>
      </c>
      <c r="CFV28" s="357">
        <f t="shared" si="35"/>
        <v>0</v>
      </c>
      <c r="CFW28" s="357">
        <f t="shared" si="35"/>
        <v>84786.4516</v>
      </c>
      <c r="CFX28" s="357">
        <f t="shared" si="35"/>
        <v>0</v>
      </c>
      <c r="CFY28" s="357">
        <f t="shared" si="35"/>
        <v>84786.4516</v>
      </c>
      <c r="CFZ28" s="357">
        <f t="shared" si="35"/>
        <v>0</v>
      </c>
      <c r="CGA28" s="357">
        <f t="shared" si="35"/>
        <v>84786.4516</v>
      </c>
      <c r="CGB28" s="357">
        <f t="shared" si="35"/>
        <v>0</v>
      </c>
      <c r="CGC28" s="357">
        <f t="shared" si="35"/>
        <v>84786.4516</v>
      </c>
      <c r="CGD28" s="357">
        <f t="shared" si="35"/>
        <v>0</v>
      </c>
      <c r="CGE28" s="357">
        <f t="shared" si="35"/>
        <v>84786.4516</v>
      </c>
      <c r="CGF28" s="357">
        <f t="shared" si="35"/>
        <v>0</v>
      </c>
      <c r="CGG28" s="357">
        <f t="shared" si="35"/>
        <v>84786.4516</v>
      </c>
      <c r="CGH28" s="357">
        <f t="shared" si="35"/>
        <v>0</v>
      </c>
      <c r="CGI28" s="357">
        <f t="shared" si="35"/>
        <v>84786.4516</v>
      </c>
      <c r="CGJ28" s="357">
        <f t="shared" si="35"/>
        <v>0</v>
      </c>
      <c r="CGK28" s="357">
        <f t="shared" si="35"/>
        <v>84786.4516</v>
      </c>
      <c r="CGL28" s="357">
        <f t="shared" si="35"/>
        <v>0</v>
      </c>
      <c r="CGM28" s="357">
        <f t="shared" si="35"/>
        <v>84786.4516</v>
      </c>
      <c r="CGN28" s="357">
        <f t="shared" si="35"/>
        <v>0</v>
      </c>
      <c r="CGO28" s="357">
        <f t="shared" si="35"/>
        <v>84786.4516</v>
      </c>
      <c r="CGP28" s="357">
        <f t="shared" si="35"/>
        <v>0</v>
      </c>
      <c r="CGQ28" s="357">
        <f t="shared" si="35"/>
        <v>84786.4516</v>
      </c>
      <c r="CGR28" s="357">
        <f t="shared" si="35"/>
        <v>0</v>
      </c>
      <c r="CGS28" s="357">
        <f t="shared" si="35"/>
        <v>84786.4516</v>
      </c>
      <c r="CGT28" s="357">
        <f t="shared" si="35"/>
        <v>0</v>
      </c>
      <c r="CGU28" s="357">
        <f t="shared" si="35"/>
        <v>84786.4516</v>
      </c>
      <c r="CGV28" s="357">
        <f t="shared" si="35"/>
        <v>0</v>
      </c>
      <c r="CGW28" s="357">
        <f t="shared" si="35"/>
        <v>84786.4516</v>
      </c>
      <c r="CGX28" s="357">
        <f t="shared" si="35"/>
        <v>0</v>
      </c>
      <c r="CGY28" s="357">
        <f t="shared" si="35"/>
        <v>84786.4516</v>
      </c>
      <c r="CGZ28" s="357">
        <f t="shared" si="35"/>
        <v>0</v>
      </c>
      <c r="CHA28" s="357">
        <f t="shared" si="35"/>
        <v>84786.4516</v>
      </c>
      <c r="CHB28" s="357">
        <f t="shared" si="35"/>
        <v>0</v>
      </c>
      <c r="CHC28" s="357">
        <f t="shared" si="35"/>
        <v>84786.4516</v>
      </c>
      <c r="CHD28" s="357">
        <f t="shared" si="35"/>
        <v>0</v>
      </c>
      <c r="CHE28" s="357">
        <f t="shared" si="35"/>
        <v>84786.4516</v>
      </c>
      <c r="CHF28" s="357">
        <f t="shared" si="35"/>
        <v>0</v>
      </c>
      <c r="CHG28" s="357">
        <f t="shared" si="35"/>
        <v>84786.4516</v>
      </c>
      <c r="CHH28" s="357">
        <f t="shared" si="35"/>
        <v>0</v>
      </c>
      <c r="CHI28" s="357">
        <f t="shared" si="35"/>
        <v>84786.4516</v>
      </c>
      <c r="CHJ28" s="357">
        <f t="shared" si="35"/>
        <v>0</v>
      </c>
      <c r="CHK28" s="357">
        <f t="shared" si="35"/>
        <v>84786.4516</v>
      </c>
      <c r="CHL28" s="357">
        <f t="shared" ref="CHL28:CJW28" si="36">+CHJ28</f>
        <v>0</v>
      </c>
      <c r="CHM28" s="357">
        <f t="shared" si="36"/>
        <v>84786.4516</v>
      </c>
      <c r="CHN28" s="357">
        <f t="shared" si="36"/>
        <v>0</v>
      </c>
      <c r="CHO28" s="357">
        <f t="shared" si="36"/>
        <v>84786.4516</v>
      </c>
      <c r="CHP28" s="357">
        <f t="shared" si="36"/>
        <v>0</v>
      </c>
      <c r="CHQ28" s="357">
        <f t="shared" si="36"/>
        <v>84786.4516</v>
      </c>
      <c r="CHR28" s="357">
        <f t="shared" si="36"/>
        <v>0</v>
      </c>
      <c r="CHS28" s="357">
        <f t="shared" si="36"/>
        <v>84786.4516</v>
      </c>
      <c r="CHT28" s="357">
        <f t="shared" si="36"/>
        <v>0</v>
      </c>
      <c r="CHU28" s="357">
        <f t="shared" si="36"/>
        <v>84786.4516</v>
      </c>
      <c r="CHV28" s="357">
        <f t="shared" si="36"/>
        <v>0</v>
      </c>
      <c r="CHW28" s="357">
        <f t="shared" si="36"/>
        <v>84786.4516</v>
      </c>
      <c r="CHX28" s="357">
        <f t="shared" si="36"/>
        <v>0</v>
      </c>
      <c r="CHY28" s="357">
        <f t="shared" si="36"/>
        <v>84786.4516</v>
      </c>
      <c r="CHZ28" s="357">
        <f t="shared" si="36"/>
        <v>0</v>
      </c>
      <c r="CIA28" s="357">
        <f t="shared" si="36"/>
        <v>84786.4516</v>
      </c>
      <c r="CIB28" s="357">
        <f t="shared" si="36"/>
        <v>0</v>
      </c>
      <c r="CIC28" s="357">
        <f t="shared" si="36"/>
        <v>84786.4516</v>
      </c>
      <c r="CID28" s="357">
        <f t="shared" si="36"/>
        <v>0</v>
      </c>
      <c r="CIE28" s="357">
        <f t="shared" si="36"/>
        <v>84786.4516</v>
      </c>
      <c r="CIF28" s="357">
        <f t="shared" si="36"/>
        <v>0</v>
      </c>
      <c r="CIG28" s="357">
        <f t="shared" si="36"/>
        <v>84786.4516</v>
      </c>
      <c r="CIH28" s="357">
        <f t="shared" si="36"/>
        <v>0</v>
      </c>
      <c r="CII28" s="357">
        <f t="shared" si="36"/>
        <v>84786.4516</v>
      </c>
      <c r="CIJ28" s="357">
        <f t="shared" si="36"/>
        <v>0</v>
      </c>
      <c r="CIK28" s="357">
        <f t="shared" si="36"/>
        <v>84786.4516</v>
      </c>
      <c r="CIL28" s="357">
        <f t="shared" si="36"/>
        <v>0</v>
      </c>
      <c r="CIM28" s="357">
        <f t="shared" si="36"/>
        <v>84786.4516</v>
      </c>
      <c r="CIN28" s="357">
        <f t="shared" si="36"/>
        <v>0</v>
      </c>
      <c r="CIO28" s="357">
        <f t="shared" si="36"/>
        <v>84786.4516</v>
      </c>
      <c r="CIP28" s="357">
        <f t="shared" si="36"/>
        <v>0</v>
      </c>
      <c r="CIQ28" s="357">
        <f t="shared" si="36"/>
        <v>84786.4516</v>
      </c>
      <c r="CIR28" s="357">
        <f t="shared" si="36"/>
        <v>0</v>
      </c>
      <c r="CIS28" s="357">
        <f t="shared" si="36"/>
        <v>84786.4516</v>
      </c>
      <c r="CIT28" s="357">
        <f t="shared" si="36"/>
        <v>0</v>
      </c>
      <c r="CIU28" s="357">
        <f t="shared" si="36"/>
        <v>84786.4516</v>
      </c>
      <c r="CIV28" s="357">
        <f t="shared" si="36"/>
        <v>0</v>
      </c>
      <c r="CIW28" s="357">
        <f t="shared" si="36"/>
        <v>84786.4516</v>
      </c>
      <c r="CIX28" s="357">
        <f t="shared" si="36"/>
        <v>0</v>
      </c>
      <c r="CIY28" s="357">
        <f t="shared" si="36"/>
        <v>84786.4516</v>
      </c>
      <c r="CIZ28" s="357">
        <f t="shared" si="36"/>
        <v>0</v>
      </c>
      <c r="CJA28" s="357">
        <f t="shared" si="36"/>
        <v>84786.4516</v>
      </c>
      <c r="CJB28" s="357">
        <f t="shared" si="36"/>
        <v>0</v>
      </c>
      <c r="CJC28" s="357">
        <f t="shared" si="36"/>
        <v>84786.4516</v>
      </c>
      <c r="CJD28" s="357">
        <f t="shared" si="36"/>
        <v>0</v>
      </c>
      <c r="CJE28" s="357">
        <f t="shared" si="36"/>
        <v>84786.4516</v>
      </c>
      <c r="CJF28" s="357">
        <f t="shared" si="36"/>
        <v>0</v>
      </c>
      <c r="CJG28" s="357">
        <f t="shared" si="36"/>
        <v>84786.4516</v>
      </c>
      <c r="CJH28" s="357">
        <f t="shared" si="36"/>
        <v>0</v>
      </c>
      <c r="CJI28" s="357">
        <f t="shared" si="36"/>
        <v>84786.4516</v>
      </c>
      <c r="CJJ28" s="357">
        <f t="shared" si="36"/>
        <v>0</v>
      </c>
      <c r="CJK28" s="357">
        <f t="shared" si="36"/>
        <v>84786.4516</v>
      </c>
      <c r="CJL28" s="357">
        <f t="shared" si="36"/>
        <v>0</v>
      </c>
      <c r="CJM28" s="357">
        <f t="shared" si="36"/>
        <v>84786.4516</v>
      </c>
      <c r="CJN28" s="357">
        <f t="shared" si="36"/>
        <v>0</v>
      </c>
      <c r="CJO28" s="357">
        <f t="shared" si="36"/>
        <v>84786.4516</v>
      </c>
      <c r="CJP28" s="357">
        <f t="shared" si="36"/>
        <v>0</v>
      </c>
      <c r="CJQ28" s="357">
        <f t="shared" si="36"/>
        <v>84786.4516</v>
      </c>
      <c r="CJR28" s="357">
        <f t="shared" si="36"/>
        <v>0</v>
      </c>
      <c r="CJS28" s="357">
        <f t="shared" si="36"/>
        <v>84786.4516</v>
      </c>
      <c r="CJT28" s="357">
        <f t="shared" si="36"/>
        <v>0</v>
      </c>
      <c r="CJU28" s="357">
        <f t="shared" si="36"/>
        <v>84786.4516</v>
      </c>
      <c r="CJV28" s="357">
        <f t="shared" si="36"/>
        <v>0</v>
      </c>
      <c r="CJW28" s="357">
        <f t="shared" si="36"/>
        <v>84786.4516</v>
      </c>
      <c r="CJX28" s="357">
        <f t="shared" ref="CJX28:CMI28" si="37">+CJV28</f>
        <v>0</v>
      </c>
      <c r="CJY28" s="357">
        <f t="shared" si="37"/>
        <v>84786.4516</v>
      </c>
      <c r="CJZ28" s="357">
        <f t="shared" si="37"/>
        <v>0</v>
      </c>
      <c r="CKA28" s="357">
        <f t="shared" si="37"/>
        <v>84786.4516</v>
      </c>
      <c r="CKB28" s="357">
        <f t="shared" si="37"/>
        <v>0</v>
      </c>
      <c r="CKC28" s="357">
        <f t="shared" si="37"/>
        <v>84786.4516</v>
      </c>
      <c r="CKD28" s="357">
        <f t="shared" si="37"/>
        <v>0</v>
      </c>
      <c r="CKE28" s="357">
        <f t="shared" si="37"/>
        <v>84786.4516</v>
      </c>
      <c r="CKF28" s="357">
        <f t="shared" si="37"/>
        <v>0</v>
      </c>
      <c r="CKG28" s="357">
        <f t="shared" si="37"/>
        <v>84786.4516</v>
      </c>
      <c r="CKH28" s="357">
        <f t="shared" si="37"/>
        <v>0</v>
      </c>
      <c r="CKI28" s="357">
        <f t="shared" si="37"/>
        <v>84786.4516</v>
      </c>
      <c r="CKJ28" s="357">
        <f t="shared" si="37"/>
        <v>0</v>
      </c>
      <c r="CKK28" s="357">
        <f t="shared" si="37"/>
        <v>84786.4516</v>
      </c>
      <c r="CKL28" s="357">
        <f t="shared" si="37"/>
        <v>0</v>
      </c>
      <c r="CKM28" s="357">
        <f t="shared" si="37"/>
        <v>84786.4516</v>
      </c>
      <c r="CKN28" s="357">
        <f t="shared" si="37"/>
        <v>0</v>
      </c>
      <c r="CKO28" s="357">
        <f t="shared" si="37"/>
        <v>84786.4516</v>
      </c>
      <c r="CKP28" s="357">
        <f t="shared" si="37"/>
        <v>0</v>
      </c>
      <c r="CKQ28" s="357">
        <f t="shared" si="37"/>
        <v>84786.4516</v>
      </c>
      <c r="CKR28" s="357">
        <f t="shared" si="37"/>
        <v>0</v>
      </c>
      <c r="CKS28" s="357">
        <f t="shared" si="37"/>
        <v>84786.4516</v>
      </c>
      <c r="CKT28" s="357">
        <f t="shared" si="37"/>
        <v>0</v>
      </c>
      <c r="CKU28" s="357">
        <f t="shared" si="37"/>
        <v>84786.4516</v>
      </c>
      <c r="CKV28" s="357">
        <f t="shared" si="37"/>
        <v>0</v>
      </c>
      <c r="CKW28" s="357">
        <f t="shared" si="37"/>
        <v>84786.4516</v>
      </c>
      <c r="CKX28" s="357">
        <f t="shared" si="37"/>
        <v>0</v>
      </c>
      <c r="CKY28" s="357">
        <f t="shared" si="37"/>
        <v>84786.4516</v>
      </c>
      <c r="CKZ28" s="357">
        <f t="shared" si="37"/>
        <v>0</v>
      </c>
      <c r="CLA28" s="357">
        <f t="shared" si="37"/>
        <v>84786.4516</v>
      </c>
      <c r="CLB28" s="357">
        <f t="shared" si="37"/>
        <v>0</v>
      </c>
      <c r="CLC28" s="357">
        <f t="shared" si="37"/>
        <v>84786.4516</v>
      </c>
      <c r="CLD28" s="357">
        <f t="shared" si="37"/>
        <v>0</v>
      </c>
      <c r="CLE28" s="357">
        <f t="shared" si="37"/>
        <v>84786.4516</v>
      </c>
      <c r="CLF28" s="357">
        <f t="shared" si="37"/>
        <v>0</v>
      </c>
      <c r="CLG28" s="357">
        <f t="shared" si="37"/>
        <v>84786.4516</v>
      </c>
      <c r="CLH28" s="357">
        <f t="shared" si="37"/>
        <v>0</v>
      </c>
      <c r="CLI28" s="357">
        <f t="shared" si="37"/>
        <v>84786.4516</v>
      </c>
      <c r="CLJ28" s="357">
        <f t="shared" si="37"/>
        <v>0</v>
      </c>
      <c r="CLK28" s="357">
        <f t="shared" si="37"/>
        <v>84786.4516</v>
      </c>
      <c r="CLL28" s="357">
        <f t="shared" si="37"/>
        <v>0</v>
      </c>
      <c r="CLM28" s="357">
        <f t="shared" si="37"/>
        <v>84786.4516</v>
      </c>
      <c r="CLN28" s="357">
        <f t="shared" si="37"/>
        <v>0</v>
      </c>
      <c r="CLO28" s="357">
        <f t="shared" si="37"/>
        <v>84786.4516</v>
      </c>
      <c r="CLP28" s="357">
        <f t="shared" si="37"/>
        <v>0</v>
      </c>
      <c r="CLQ28" s="357">
        <f t="shared" si="37"/>
        <v>84786.4516</v>
      </c>
      <c r="CLR28" s="357">
        <f t="shared" si="37"/>
        <v>0</v>
      </c>
      <c r="CLS28" s="357">
        <f t="shared" si="37"/>
        <v>84786.4516</v>
      </c>
      <c r="CLT28" s="357">
        <f t="shared" si="37"/>
        <v>0</v>
      </c>
      <c r="CLU28" s="357">
        <f t="shared" si="37"/>
        <v>84786.4516</v>
      </c>
      <c r="CLV28" s="357">
        <f t="shared" si="37"/>
        <v>0</v>
      </c>
      <c r="CLW28" s="357">
        <f t="shared" si="37"/>
        <v>84786.4516</v>
      </c>
      <c r="CLX28" s="357">
        <f t="shared" si="37"/>
        <v>0</v>
      </c>
      <c r="CLY28" s="357">
        <f t="shared" si="37"/>
        <v>84786.4516</v>
      </c>
      <c r="CLZ28" s="357">
        <f t="shared" si="37"/>
        <v>0</v>
      </c>
      <c r="CMA28" s="357">
        <f t="shared" si="37"/>
        <v>84786.4516</v>
      </c>
      <c r="CMB28" s="357">
        <f t="shared" si="37"/>
        <v>0</v>
      </c>
      <c r="CMC28" s="357">
        <f t="shared" si="37"/>
        <v>84786.4516</v>
      </c>
      <c r="CMD28" s="357">
        <f t="shared" si="37"/>
        <v>0</v>
      </c>
      <c r="CME28" s="357">
        <f t="shared" si="37"/>
        <v>84786.4516</v>
      </c>
      <c r="CMF28" s="357">
        <f t="shared" si="37"/>
        <v>0</v>
      </c>
      <c r="CMG28" s="357">
        <f t="shared" si="37"/>
        <v>84786.4516</v>
      </c>
      <c r="CMH28" s="357">
        <f t="shared" si="37"/>
        <v>0</v>
      </c>
      <c r="CMI28" s="357">
        <f t="shared" si="37"/>
        <v>84786.4516</v>
      </c>
      <c r="CMJ28" s="357">
        <f t="shared" ref="CMJ28:COU28" si="38">+CMH28</f>
        <v>0</v>
      </c>
      <c r="CMK28" s="357">
        <f t="shared" si="38"/>
        <v>84786.4516</v>
      </c>
      <c r="CML28" s="357">
        <f t="shared" si="38"/>
        <v>0</v>
      </c>
      <c r="CMM28" s="357">
        <f t="shared" si="38"/>
        <v>84786.4516</v>
      </c>
      <c r="CMN28" s="357">
        <f t="shared" si="38"/>
        <v>0</v>
      </c>
      <c r="CMO28" s="357">
        <f t="shared" si="38"/>
        <v>84786.4516</v>
      </c>
      <c r="CMP28" s="357">
        <f t="shared" si="38"/>
        <v>0</v>
      </c>
      <c r="CMQ28" s="357">
        <f t="shared" si="38"/>
        <v>84786.4516</v>
      </c>
      <c r="CMR28" s="357">
        <f t="shared" si="38"/>
        <v>0</v>
      </c>
      <c r="CMS28" s="357">
        <f t="shared" si="38"/>
        <v>84786.4516</v>
      </c>
      <c r="CMT28" s="357">
        <f t="shared" si="38"/>
        <v>0</v>
      </c>
      <c r="CMU28" s="357">
        <f t="shared" si="38"/>
        <v>84786.4516</v>
      </c>
      <c r="CMV28" s="357">
        <f t="shared" si="38"/>
        <v>0</v>
      </c>
      <c r="CMW28" s="357">
        <f t="shared" si="38"/>
        <v>84786.4516</v>
      </c>
      <c r="CMX28" s="357">
        <f t="shared" si="38"/>
        <v>0</v>
      </c>
      <c r="CMY28" s="357">
        <f t="shared" si="38"/>
        <v>84786.4516</v>
      </c>
      <c r="CMZ28" s="357">
        <f t="shared" si="38"/>
        <v>0</v>
      </c>
      <c r="CNA28" s="357">
        <f t="shared" si="38"/>
        <v>84786.4516</v>
      </c>
      <c r="CNB28" s="357">
        <f t="shared" si="38"/>
        <v>0</v>
      </c>
      <c r="CNC28" s="357">
        <f t="shared" si="38"/>
        <v>84786.4516</v>
      </c>
      <c r="CND28" s="357">
        <f t="shared" si="38"/>
        <v>0</v>
      </c>
      <c r="CNE28" s="357">
        <f t="shared" si="38"/>
        <v>84786.4516</v>
      </c>
      <c r="CNF28" s="357">
        <f t="shared" si="38"/>
        <v>0</v>
      </c>
      <c r="CNG28" s="357">
        <f t="shared" si="38"/>
        <v>84786.4516</v>
      </c>
      <c r="CNH28" s="357">
        <f t="shared" si="38"/>
        <v>0</v>
      </c>
      <c r="CNI28" s="357">
        <f t="shared" si="38"/>
        <v>84786.4516</v>
      </c>
      <c r="CNJ28" s="357">
        <f t="shared" si="38"/>
        <v>0</v>
      </c>
      <c r="CNK28" s="357">
        <f t="shared" si="38"/>
        <v>84786.4516</v>
      </c>
      <c r="CNL28" s="357">
        <f t="shared" si="38"/>
        <v>0</v>
      </c>
      <c r="CNM28" s="357">
        <f t="shared" si="38"/>
        <v>84786.4516</v>
      </c>
      <c r="CNN28" s="357">
        <f t="shared" si="38"/>
        <v>0</v>
      </c>
      <c r="CNO28" s="357">
        <f t="shared" si="38"/>
        <v>84786.4516</v>
      </c>
      <c r="CNP28" s="357">
        <f t="shared" si="38"/>
        <v>0</v>
      </c>
      <c r="CNQ28" s="357">
        <f t="shared" si="38"/>
        <v>84786.4516</v>
      </c>
      <c r="CNR28" s="357">
        <f t="shared" si="38"/>
        <v>0</v>
      </c>
      <c r="CNS28" s="357">
        <f t="shared" si="38"/>
        <v>84786.4516</v>
      </c>
      <c r="CNT28" s="357">
        <f t="shared" si="38"/>
        <v>0</v>
      </c>
      <c r="CNU28" s="357">
        <f t="shared" si="38"/>
        <v>84786.4516</v>
      </c>
      <c r="CNV28" s="357">
        <f t="shared" si="38"/>
        <v>0</v>
      </c>
      <c r="CNW28" s="357">
        <f t="shared" si="38"/>
        <v>84786.4516</v>
      </c>
      <c r="CNX28" s="357">
        <f t="shared" si="38"/>
        <v>0</v>
      </c>
      <c r="CNY28" s="357">
        <f t="shared" si="38"/>
        <v>84786.4516</v>
      </c>
      <c r="CNZ28" s="357">
        <f t="shared" si="38"/>
        <v>0</v>
      </c>
      <c r="COA28" s="357">
        <f t="shared" si="38"/>
        <v>84786.4516</v>
      </c>
      <c r="COB28" s="357">
        <f t="shared" si="38"/>
        <v>0</v>
      </c>
      <c r="COC28" s="357">
        <f t="shared" si="38"/>
        <v>84786.4516</v>
      </c>
      <c r="COD28" s="357">
        <f t="shared" si="38"/>
        <v>0</v>
      </c>
      <c r="COE28" s="357">
        <f t="shared" si="38"/>
        <v>84786.4516</v>
      </c>
      <c r="COF28" s="357">
        <f t="shared" si="38"/>
        <v>0</v>
      </c>
      <c r="COG28" s="357">
        <f t="shared" si="38"/>
        <v>84786.4516</v>
      </c>
      <c r="COH28" s="357">
        <f t="shared" si="38"/>
        <v>0</v>
      </c>
      <c r="COI28" s="357">
        <f t="shared" si="38"/>
        <v>84786.4516</v>
      </c>
      <c r="COJ28" s="357">
        <f t="shared" si="38"/>
        <v>0</v>
      </c>
      <c r="COK28" s="357">
        <f t="shared" si="38"/>
        <v>84786.4516</v>
      </c>
      <c r="COL28" s="357">
        <f t="shared" si="38"/>
        <v>0</v>
      </c>
      <c r="COM28" s="357">
        <f t="shared" si="38"/>
        <v>84786.4516</v>
      </c>
      <c r="CON28" s="357">
        <f t="shared" si="38"/>
        <v>0</v>
      </c>
      <c r="COO28" s="357">
        <f t="shared" si="38"/>
        <v>84786.4516</v>
      </c>
      <c r="COP28" s="357">
        <f t="shared" si="38"/>
        <v>0</v>
      </c>
      <c r="COQ28" s="357">
        <f t="shared" si="38"/>
        <v>84786.4516</v>
      </c>
      <c r="COR28" s="357">
        <f t="shared" si="38"/>
        <v>0</v>
      </c>
      <c r="COS28" s="357">
        <f t="shared" si="38"/>
        <v>84786.4516</v>
      </c>
      <c r="COT28" s="357">
        <f t="shared" si="38"/>
        <v>0</v>
      </c>
      <c r="COU28" s="357">
        <f t="shared" si="38"/>
        <v>84786.4516</v>
      </c>
      <c r="COV28" s="357">
        <f t="shared" ref="COV28:CRG28" si="39">+COT28</f>
        <v>0</v>
      </c>
      <c r="COW28" s="357">
        <f t="shared" si="39"/>
        <v>84786.4516</v>
      </c>
      <c r="COX28" s="357">
        <f t="shared" si="39"/>
        <v>0</v>
      </c>
      <c r="COY28" s="357">
        <f t="shared" si="39"/>
        <v>84786.4516</v>
      </c>
      <c r="COZ28" s="357">
        <f t="shared" si="39"/>
        <v>0</v>
      </c>
      <c r="CPA28" s="357">
        <f t="shared" si="39"/>
        <v>84786.4516</v>
      </c>
      <c r="CPB28" s="357">
        <f t="shared" si="39"/>
        <v>0</v>
      </c>
      <c r="CPC28" s="357">
        <f t="shared" si="39"/>
        <v>84786.4516</v>
      </c>
      <c r="CPD28" s="357">
        <f t="shared" si="39"/>
        <v>0</v>
      </c>
      <c r="CPE28" s="357">
        <f t="shared" si="39"/>
        <v>84786.4516</v>
      </c>
      <c r="CPF28" s="357">
        <f t="shared" si="39"/>
        <v>0</v>
      </c>
      <c r="CPG28" s="357">
        <f t="shared" si="39"/>
        <v>84786.4516</v>
      </c>
      <c r="CPH28" s="357">
        <f t="shared" si="39"/>
        <v>0</v>
      </c>
      <c r="CPI28" s="357">
        <f t="shared" si="39"/>
        <v>84786.4516</v>
      </c>
      <c r="CPJ28" s="357">
        <f t="shared" si="39"/>
        <v>0</v>
      </c>
      <c r="CPK28" s="357">
        <f t="shared" si="39"/>
        <v>84786.4516</v>
      </c>
      <c r="CPL28" s="357">
        <f t="shared" si="39"/>
        <v>0</v>
      </c>
      <c r="CPM28" s="357">
        <f t="shared" si="39"/>
        <v>84786.4516</v>
      </c>
      <c r="CPN28" s="357">
        <f t="shared" si="39"/>
        <v>0</v>
      </c>
      <c r="CPO28" s="357">
        <f t="shared" si="39"/>
        <v>84786.4516</v>
      </c>
      <c r="CPP28" s="357">
        <f t="shared" si="39"/>
        <v>0</v>
      </c>
      <c r="CPQ28" s="357">
        <f t="shared" si="39"/>
        <v>84786.4516</v>
      </c>
      <c r="CPR28" s="357">
        <f t="shared" si="39"/>
        <v>0</v>
      </c>
      <c r="CPS28" s="357">
        <f t="shared" si="39"/>
        <v>84786.4516</v>
      </c>
      <c r="CPT28" s="357">
        <f t="shared" si="39"/>
        <v>0</v>
      </c>
      <c r="CPU28" s="357">
        <f t="shared" si="39"/>
        <v>84786.4516</v>
      </c>
      <c r="CPV28" s="357">
        <f t="shared" si="39"/>
        <v>0</v>
      </c>
      <c r="CPW28" s="357">
        <f t="shared" si="39"/>
        <v>84786.4516</v>
      </c>
      <c r="CPX28" s="357">
        <f t="shared" si="39"/>
        <v>0</v>
      </c>
      <c r="CPY28" s="357">
        <f t="shared" si="39"/>
        <v>84786.4516</v>
      </c>
      <c r="CPZ28" s="357">
        <f t="shared" si="39"/>
        <v>0</v>
      </c>
      <c r="CQA28" s="357">
        <f t="shared" si="39"/>
        <v>84786.4516</v>
      </c>
      <c r="CQB28" s="357">
        <f t="shared" si="39"/>
        <v>0</v>
      </c>
      <c r="CQC28" s="357">
        <f t="shared" si="39"/>
        <v>84786.4516</v>
      </c>
      <c r="CQD28" s="357">
        <f t="shared" si="39"/>
        <v>0</v>
      </c>
      <c r="CQE28" s="357">
        <f t="shared" si="39"/>
        <v>84786.4516</v>
      </c>
      <c r="CQF28" s="357">
        <f t="shared" si="39"/>
        <v>0</v>
      </c>
      <c r="CQG28" s="357">
        <f t="shared" si="39"/>
        <v>84786.4516</v>
      </c>
      <c r="CQH28" s="357">
        <f t="shared" si="39"/>
        <v>0</v>
      </c>
      <c r="CQI28" s="357">
        <f t="shared" si="39"/>
        <v>84786.4516</v>
      </c>
      <c r="CQJ28" s="357">
        <f t="shared" si="39"/>
        <v>0</v>
      </c>
      <c r="CQK28" s="357">
        <f t="shared" si="39"/>
        <v>84786.4516</v>
      </c>
      <c r="CQL28" s="357">
        <f t="shared" si="39"/>
        <v>0</v>
      </c>
      <c r="CQM28" s="357">
        <f t="shared" si="39"/>
        <v>84786.4516</v>
      </c>
      <c r="CQN28" s="357">
        <f t="shared" si="39"/>
        <v>0</v>
      </c>
      <c r="CQO28" s="357">
        <f t="shared" si="39"/>
        <v>84786.4516</v>
      </c>
      <c r="CQP28" s="357">
        <f t="shared" si="39"/>
        <v>0</v>
      </c>
      <c r="CQQ28" s="357">
        <f t="shared" si="39"/>
        <v>84786.4516</v>
      </c>
      <c r="CQR28" s="357">
        <f t="shared" si="39"/>
        <v>0</v>
      </c>
      <c r="CQS28" s="357">
        <f t="shared" si="39"/>
        <v>84786.4516</v>
      </c>
      <c r="CQT28" s="357">
        <f t="shared" si="39"/>
        <v>0</v>
      </c>
      <c r="CQU28" s="357">
        <f t="shared" si="39"/>
        <v>84786.4516</v>
      </c>
      <c r="CQV28" s="357">
        <f t="shared" si="39"/>
        <v>0</v>
      </c>
      <c r="CQW28" s="357">
        <f t="shared" si="39"/>
        <v>84786.4516</v>
      </c>
      <c r="CQX28" s="357">
        <f t="shared" si="39"/>
        <v>0</v>
      </c>
      <c r="CQY28" s="357">
        <f t="shared" si="39"/>
        <v>84786.4516</v>
      </c>
      <c r="CQZ28" s="357">
        <f t="shared" si="39"/>
        <v>0</v>
      </c>
      <c r="CRA28" s="357">
        <f t="shared" si="39"/>
        <v>84786.4516</v>
      </c>
      <c r="CRB28" s="357">
        <f t="shared" si="39"/>
        <v>0</v>
      </c>
      <c r="CRC28" s="357">
        <f t="shared" si="39"/>
        <v>84786.4516</v>
      </c>
      <c r="CRD28" s="357">
        <f t="shared" si="39"/>
        <v>0</v>
      </c>
      <c r="CRE28" s="357">
        <f t="shared" si="39"/>
        <v>84786.4516</v>
      </c>
      <c r="CRF28" s="357">
        <f t="shared" si="39"/>
        <v>0</v>
      </c>
      <c r="CRG28" s="357">
        <f t="shared" si="39"/>
        <v>84786.4516</v>
      </c>
      <c r="CRH28" s="357">
        <f t="shared" ref="CRH28:CTS28" si="40">+CRF28</f>
        <v>0</v>
      </c>
      <c r="CRI28" s="357">
        <f t="shared" si="40"/>
        <v>84786.4516</v>
      </c>
      <c r="CRJ28" s="357">
        <f t="shared" si="40"/>
        <v>0</v>
      </c>
      <c r="CRK28" s="357">
        <f t="shared" si="40"/>
        <v>84786.4516</v>
      </c>
      <c r="CRL28" s="357">
        <f t="shared" si="40"/>
        <v>0</v>
      </c>
      <c r="CRM28" s="357">
        <f t="shared" si="40"/>
        <v>84786.4516</v>
      </c>
      <c r="CRN28" s="357">
        <f t="shared" si="40"/>
        <v>0</v>
      </c>
      <c r="CRO28" s="357">
        <f t="shared" si="40"/>
        <v>84786.4516</v>
      </c>
      <c r="CRP28" s="357">
        <f t="shared" si="40"/>
        <v>0</v>
      </c>
      <c r="CRQ28" s="357">
        <f t="shared" si="40"/>
        <v>84786.4516</v>
      </c>
      <c r="CRR28" s="357">
        <f t="shared" si="40"/>
        <v>0</v>
      </c>
      <c r="CRS28" s="357">
        <f t="shared" si="40"/>
        <v>84786.4516</v>
      </c>
      <c r="CRT28" s="357">
        <f t="shared" si="40"/>
        <v>0</v>
      </c>
      <c r="CRU28" s="357">
        <f t="shared" si="40"/>
        <v>84786.4516</v>
      </c>
      <c r="CRV28" s="357">
        <f t="shared" si="40"/>
        <v>0</v>
      </c>
      <c r="CRW28" s="357">
        <f t="shared" si="40"/>
        <v>84786.4516</v>
      </c>
      <c r="CRX28" s="357">
        <f t="shared" si="40"/>
        <v>0</v>
      </c>
      <c r="CRY28" s="357">
        <f t="shared" si="40"/>
        <v>84786.4516</v>
      </c>
      <c r="CRZ28" s="357">
        <f t="shared" si="40"/>
        <v>0</v>
      </c>
      <c r="CSA28" s="357">
        <f t="shared" si="40"/>
        <v>84786.4516</v>
      </c>
      <c r="CSB28" s="357">
        <f t="shared" si="40"/>
        <v>0</v>
      </c>
      <c r="CSC28" s="357">
        <f t="shared" si="40"/>
        <v>84786.4516</v>
      </c>
      <c r="CSD28" s="357">
        <f t="shared" si="40"/>
        <v>0</v>
      </c>
      <c r="CSE28" s="357">
        <f t="shared" si="40"/>
        <v>84786.4516</v>
      </c>
      <c r="CSF28" s="357">
        <f t="shared" si="40"/>
        <v>0</v>
      </c>
      <c r="CSG28" s="357">
        <f t="shared" si="40"/>
        <v>84786.4516</v>
      </c>
      <c r="CSH28" s="357">
        <f t="shared" si="40"/>
        <v>0</v>
      </c>
      <c r="CSI28" s="357">
        <f t="shared" si="40"/>
        <v>84786.4516</v>
      </c>
      <c r="CSJ28" s="357">
        <f t="shared" si="40"/>
        <v>0</v>
      </c>
      <c r="CSK28" s="357">
        <f t="shared" si="40"/>
        <v>84786.4516</v>
      </c>
      <c r="CSL28" s="357">
        <f t="shared" si="40"/>
        <v>0</v>
      </c>
      <c r="CSM28" s="357">
        <f t="shared" si="40"/>
        <v>84786.4516</v>
      </c>
      <c r="CSN28" s="357">
        <f t="shared" si="40"/>
        <v>0</v>
      </c>
      <c r="CSO28" s="357">
        <f t="shared" si="40"/>
        <v>84786.4516</v>
      </c>
      <c r="CSP28" s="357">
        <f t="shared" si="40"/>
        <v>0</v>
      </c>
      <c r="CSQ28" s="357">
        <f t="shared" si="40"/>
        <v>84786.4516</v>
      </c>
      <c r="CSR28" s="357">
        <f t="shared" si="40"/>
        <v>0</v>
      </c>
      <c r="CSS28" s="357">
        <f t="shared" si="40"/>
        <v>84786.4516</v>
      </c>
      <c r="CST28" s="357">
        <f t="shared" si="40"/>
        <v>0</v>
      </c>
      <c r="CSU28" s="357">
        <f t="shared" si="40"/>
        <v>84786.4516</v>
      </c>
      <c r="CSV28" s="357">
        <f t="shared" si="40"/>
        <v>0</v>
      </c>
      <c r="CSW28" s="357">
        <f t="shared" si="40"/>
        <v>84786.4516</v>
      </c>
      <c r="CSX28" s="357">
        <f t="shared" si="40"/>
        <v>0</v>
      </c>
      <c r="CSY28" s="357">
        <f t="shared" si="40"/>
        <v>84786.4516</v>
      </c>
      <c r="CSZ28" s="357">
        <f t="shared" si="40"/>
        <v>0</v>
      </c>
      <c r="CTA28" s="357">
        <f t="shared" si="40"/>
        <v>84786.4516</v>
      </c>
      <c r="CTB28" s="357">
        <f t="shared" si="40"/>
        <v>0</v>
      </c>
      <c r="CTC28" s="357">
        <f t="shared" si="40"/>
        <v>84786.4516</v>
      </c>
      <c r="CTD28" s="357">
        <f t="shared" si="40"/>
        <v>0</v>
      </c>
      <c r="CTE28" s="357">
        <f t="shared" si="40"/>
        <v>84786.4516</v>
      </c>
      <c r="CTF28" s="357">
        <f t="shared" si="40"/>
        <v>0</v>
      </c>
      <c r="CTG28" s="357">
        <f t="shared" si="40"/>
        <v>84786.4516</v>
      </c>
      <c r="CTH28" s="357">
        <f t="shared" si="40"/>
        <v>0</v>
      </c>
      <c r="CTI28" s="357">
        <f t="shared" si="40"/>
        <v>84786.4516</v>
      </c>
      <c r="CTJ28" s="357">
        <f t="shared" si="40"/>
        <v>0</v>
      </c>
      <c r="CTK28" s="357">
        <f t="shared" si="40"/>
        <v>84786.4516</v>
      </c>
      <c r="CTL28" s="357">
        <f t="shared" si="40"/>
        <v>0</v>
      </c>
      <c r="CTM28" s="357">
        <f t="shared" si="40"/>
        <v>84786.4516</v>
      </c>
      <c r="CTN28" s="357">
        <f t="shared" si="40"/>
        <v>0</v>
      </c>
      <c r="CTO28" s="357">
        <f t="shared" si="40"/>
        <v>84786.4516</v>
      </c>
      <c r="CTP28" s="357">
        <f t="shared" si="40"/>
        <v>0</v>
      </c>
      <c r="CTQ28" s="357">
        <f t="shared" si="40"/>
        <v>84786.4516</v>
      </c>
      <c r="CTR28" s="357">
        <f t="shared" si="40"/>
        <v>0</v>
      </c>
      <c r="CTS28" s="357">
        <f t="shared" si="40"/>
        <v>84786.4516</v>
      </c>
      <c r="CTT28" s="357">
        <f t="shared" ref="CTT28:CWE28" si="41">+CTR28</f>
        <v>0</v>
      </c>
      <c r="CTU28" s="357">
        <f t="shared" si="41"/>
        <v>84786.4516</v>
      </c>
      <c r="CTV28" s="357">
        <f t="shared" si="41"/>
        <v>0</v>
      </c>
      <c r="CTW28" s="357">
        <f t="shared" si="41"/>
        <v>84786.4516</v>
      </c>
      <c r="CTX28" s="357">
        <f t="shared" si="41"/>
        <v>0</v>
      </c>
      <c r="CTY28" s="357">
        <f t="shared" si="41"/>
        <v>84786.4516</v>
      </c>
      <c r="CTZ28" s="357">
        <f t="shared" si="41"/>
        <v>0</v>
      </c>
      <c r="CUA28" s="357">
        <f t="shared" si="41"/>
        <v>84786.4516</v>
      </c>
      <c r="CUB28" s="357">
        <f t="shared" si="41"/>
        <v>0</v>
      </c>
      <c r="CUC28" s="357">
        <f t="shared" si="41"/>
        <v>84786.4516</v>
      </c>
      <c r="CUD28" s="357">
        <f t="shared" si="41"/>
        <v>0</v>
      </c>
      <c r="CUE28" s="357">
        <f t="shared" si="41"/>
        <v>84786.4516</v>
      </c>
      <c r="CUF28" s="357">
        <f t="shared" si="41"/>
        <v>0</v>
      </c>
      <c r="CUG28" s="357">
        <f t="shared" si="41"/>
        <v>84786.4516</v>
      </c>
      <c r="CUH28" s="357">
        <f t="shared" si="41"/>
        <v>0</v>
      </c>
      <c r="CUI28" s="357">
        <f t="shared" si="41"/>
        <v>84786.4516</v>
      </c>
      <c r="CUJ28" s="357">
        <f t="shared" si="41"/>
        <v>0</v>
      </c>
      <c r="CUK28" s="357">
        <f t="shared" si="41"/>
        <v>84786.4516</v>
      </c>
      <c r="CUL28" s="357">
        <f t="shared" si="41"/>
        <v>0</v>
      </c>
      <c r="CUM28" s="357">
        <f t="shared" si="41"/>
        <v>84786.4516</v>
      </c>
      <c r="CUN28" s="357">
        <f t="shared" si="41"/>
        <v>0</v>
      </c>
      <c r="CUO28" s="357">
        <f t="shared" si="41"/>
        <v>84786.4516</v>
      </c>
      <c r="CUP28" s="357">
        <f t="shared" si="41"/>
        <v>0</v>
      </c>
      <c r="CUQ28" s="357">
        <f t="shared" si="41"/>
        <v>84786.4516</v>
      </c>
      <c r="CUR28" s="357">
        <f t="shared" si="41"/>
        <v>0</v>
      </c>
      <c r="CUS28" s="357">
        <f t="shared" si="41"/>
        <v>84786.4516</v>
      </c>
      <c r="CUT28" s="357">
        <f t="shared" si="41"/>
        <v>0</v>
      </c>
      <c r="CUU28" s="357">
        <f t="shared" si="41"/>
        <v>84786.4516</v>
      </c>
      <c r="CUV28" s="357">
        <f t="shared" si="41"/>
        <v>0</v>
      </c>
      <c r="CUW28" s="357">
        <f t="shared" si="41"/>
        <v>84786.4516</v>
      </c>
      <c r="CUX28" s="357">
        <f t="shared" si="41"/>
        <v>0</v>
      </c>
      <c r="CUY28" s="357">
        <f t="shared" si="41"/>
        <v>84786.4516</v>
      </c>
      <c r="CUZ28" s="357">
        <f t="shared" si="41"/>
        <v>0</v>
      </c>
      <c r="CVA28" s="357">
        <f t="shared" si="41"/>
        <v>84786.4516</v>
      </c>
      <c r="CVB28" s="357">
        <f t="shared" si="41"/>
        <v>0</v>
      </c>
      <c r="CVC28" s="357">
        <f t="shared" si="41"/>
        <v>84786.4516</v>
      </c>
      <c r="CVD28" s="357">
        <f t="shared" si="41"/>
        <v>0</v>
      </c>
      <c r="CVE28" s="357">
        <f t="shared" si="41"/>
        <v>84786.4516</v>
      </c>
      <c r="CVF28" s="357">
        <f t="shared" si="41"/>
        <v>0</v>
      </c>
      <c r="CVG28" s="357">
        <f t="shared" si="41"/>
        <v>84786.4516</v>
      </c>
      <c r="CVH28" s="357">
        <f t="shared" si="41"/>
        <v>0</v>
      </c>
      <c r="CVI28" s="357">
        <f t="shared" si="41"/>
        <v>84786.4516</v>
      </c>
      <c r="CVJ28" s="357">
        <f t="shared" si="41"/>
        <v>0</v>
      </c>
      <c r="CVK28" s="357">
        <f t="shared" si="41"/>
        <v>84786.4516</v>
      </c>
      <c r="CVL28" s="357">
        <f t="shared" si="41"/>
        <v>0</v>
      </c>
      <c r="CVM28" s="357">
        <f t="shared" si="41"/>
        <v>84786.4516</v>
      </c>
      <c r="CVN28" s="357">
        <f t="shared" si="41"/>
        <v>0</v>
      </c>
      <c r="CVO28" s="357">
        <f t="shared" si="41"/>
        <v>84786.4516</v>
      </c>
      <c r="CVP28" s="357">
        <f t="shared" si="41"/>
        <v>0</v>
      </c>
      <c r="CVQ28" s="357">
        <f t="shared" si="41"/>
        <v>84786.4516</v>
      </c>
      <c r="CVR28" s="357">
        <f t="shared" si="41"/>
        <v>0</v>
      </c>
      <c r="CVS28" s="357">
        <f t="shared" si="41"/>
        <v>84786.4516</v>
      </c>
      <c r="CVT28" s="357">
        <f t="shared" si="41"/>
        <v>0</v>
      </c>
      <c r="CVU28" s="357">
        <f t="shared" si="41"/>
        <v>84786.4516</v>
      </c>
      <c r="CVV28" s="357">
        <f t="shared" si="41"/>
        <v>0</v>
      </c>
      <c r="CVW28" s="357">
        <f t="shared" si="41"/>
        <v>84786.4516</v>
      </c>
      <c r="CVX28" s="357">
        <f t="shared" si="41"/>
        <v>0</v>
      </c>
      <c r="CVY28" s="357">
        <f t="shared" si="41"/>
        <v>84786.4516</v>
      </c>
      <c r="CVZ28" s="357">
        <f t="shared" si="41"/>
        <v>0</v>
      </c>
      <c r="CWA28" s="357">
        <f t="shared" si="41"/>
        <v>84786.4516</v>
      </c>
      <c r="CWB28" s="357">
        <f t="shared" si="41"/>
        <v>0</v>
      </c>
      <c r="CWC28" s="357">
        <f t="shared" si="41"/>
        <v>84786.4516</v>
      </c>
      <c r="CWD28" s="357">
        <f t="shared" si="41"/>
        <v>0</v>
      </c>
      <c r="CWE28" s="357">
        <f t="shared" si="41"/>
        <v>84786.4516</v>
      </c>
      <c r="CWF28" s="357">
        <f t="shared" ref="CWF28:CYQ28" si="42">+CWD28</f>
        <v>0</v>
      </c>
      <c r="CWG28" s="357">
        <f t="shared" si="42"/>
        <v>84786.4516</v>
      </c>
      <c r="CWH28" s="357">
        <f t="shared" si="42"/>
        <v>0</v>
      </c>
      <c r="CWI28" s="357">
        <f t="shared" si="42"/>
        <v>84786.4516</v>
      </c>
      <c r="CWJ28" s="357">
        <f t="shared" si="42"/>
        <v>0</v>
      </c>
      <c r="CWK28" s="357">
        <f t="shared" si="42"/>
        <v>84786.4516</v>
      </c>
      <c r="CWL28" s="357">
        <f t="shared" si="42"/>
        <v>0</v>
      </c>
      <c r="CWM28" s="357">
        <f t="shared" si="42"/>
        <v>84786.4516</v>
      </c>
      <c r="CWN28" s="357">
        <f t="shared" si="42"/>
        <v>0</v>
      </c>
      <c r="CWO28" s="357">
        <f t="shared" si="42"/>
        <v>84786.4516</v>
      </c>
      <c r="CWP28" s="357">
        <f t="shared" si="42"/>
        <v>0</v>
      </c>
      <c r="CWQ28" s="357">
        <f t="shared" si="42"/>
        <v>84786.4516</v>
      </c>
      <c r="CWR28" s="357">
        <f t="shared" si="42"/>
        <v>0</v>
      </c>
      <c r="CWS28" s="357">
        <f t="shared" si="42"/>
        <v>84786.4516</v>
      </c>
      <c r="CWT28" s="357">
        <f t="shared" si="42"/>
        <v>0</v>
      </c>
      <c r="CWU28" s="357">
        <f t="shared" si="42"/>
        <v>84786.4516</v>
      </c>
      <c r="CWV28" s="357">
        <f t="shared" si="42"/>
        <v>0</v>
      </c>
      <c r="CWW28" s="357">
        <f t="shared" si="42"/>
        <v>84786.4516</v>
      </c>
      <c r="CWX28" s="357">
        <f t="shared" si="42"/>
        <v>0</v>
      </c>
      <c r="CWY28" s="357">
        <f t="shared" si="42"/>
        <v>84786.4516</v>
      </c>
      <c r="CWZ28" s="357">
        <f t="shared" si="42"/>
        <v>0</v>
      </c>
      <c r="CXA28" s="357">
        <f t="shared" si="42"/>
        <v>84786.4516</v>
      </c>
      <c r="CXB28" s="357">
        <f t="shared" si="42"/>
        <v>0</v>
      </c>
      <c r="CXC28" s="357">
        <f t="shared" si="42"/>
        <v>84786.4516</v>
      </c>
      <c r="CXD28" s="357">
        <f t="shared" si="42"/>
        <v>0</v>
      </c>
      <c r="CXE28" s="357">
        <f t="shared" si="42"/>
        <v>84786.4516</v>
      </c>
      <c r="CXF28" s="357">
        <f t="shared" si="42"/>
        <v>0</v>
      </c>
      <c r="CXG28" s="357">
        <f t="shared" si="42"/>
        <v>84786.4516</v>
      </c>
      <c r="CXH28" s="357">
        <f t="shared" si="42"/>
        <v>0</v>
      </c>
      <c r="CXI28" s="357">
        <f t="shared" si="42"/>
        <v>84786.4516</v>
      </c>
      <c r="CXJ28" s="357">
        <f t="shared" si="42"/>
        <v>0</v>
      </c>
      <c r="CXK28" s="357">
        <f t="shared" si="42"/>
        <v>84786.4516</v>
      </c>
      <c r="CXL28" s="357">
        <f t="shared" si="42"/>
        <v>0</v>
      </c>
      <c r="CXM28" s="357">
        <f t="shared" si="42"/>
        <v>84786.4516</v>
      </c>
      <c r="CXN28" s="357">
        <f t="shared" si="42"/>
        <v>0</v>
      </c>
      <c r="CXO28" s="357">
        <f t="shared" si="42"/>
        <v>84786.4516</v>
      </c>
      <c r="CXP28" s="357">
        <f t="shared" si="42"/>
        <v>0</v>
      </c>
      <c r="CXQ28" s="357">
        <f t="shared" si="42"/>
        <v>84786.4516</v>
      </c>
      <c r="CXR28" s="357">
        <f t="shared" si="42"/>
        <v>0</v>
      </c>
      <c r="CXS28" s="357">
        <f t="shared" si="42"/>
        <v>84786.4516</v>
      </c>
      <c r="CXT28" s="357">
        <f t="shared" si="42"/>
        <v>0</v>
      </c>
      <c r="CXU28" s="357">
        <f t="shared" si="42"/>
        <v>84786.4516</v>
      </c>
      <c r="CXV28" s="357">
        <f t="shared" si="42"/>
        <v>0</v>
      </c>
      <c r="CXW28" s="357">
        <f t="shared" si="42"/>
        <v>84786.4516</v>
      </c>
      <c r="CXX28" s="357">
        <f t="shared" si="42"/>
        <v>0</v>
      </c>
      <c r="CXY28" s="357">
        <f t="shared" si="42"/>
        <v>84786.4516</v>
      </c>
      <c r="CXZ28" s="357">
        <f t="shared" si="42"/>
        <v>0</v>
      </c>
      <c r="CYA28" s="357">
        <f t="shared" si="42"/>
        <v>84786.4516</v>
      </c>
      <c r="CYB28" s="357">
        <f t="shared" si="42"/>
        <v>0</v>
      </c>
      <c r="CYC28" s="357">
        <f t="shared" si="42"/>
        <v>84786.4516</v>
      </c>
      <c r="CYD28" s="357">
        <f t="shared" si="42"/>
        <v>0</v>
      </c>
      <c r="CYE28" s="357">
        <f t="shared" si="42"/>
        <v>84786.4516</v>
      </c>
      <c r="CYF28" s="357">
        <f t="shared" si="42"/>
        <v>0</v>
      </c>
      <c r="CYG28" s="357">
        <f t="shared" si="42"/>
        <v>84786.4516</v>
      </c>
      <c r="CYH28" s="357">
        <f t="shared" si="42"/>
        <v>0</v>
      </c>
      <c r="CYI28" s="357">
        <f t="shared" si="42"/>
        <v>84786.4516</v>
      </c>
      <c r="CYJ28" s="357">
        <f t="shared" si="42"/>
        <v>0</v>
      </c>
      <c r="CYK28" s="357">
        <f t="shared" si="42"/>
        <v>84786.4516</v>
      </c>
      <c r="CYL28" s="357">
        <f t="shared" si="42"/>
        <v>0</v>
      </c>
      <c r="CYM28" s="357">
        <f t="shared" si="42"/>
        <v>84786.4516</v>
      </c>
      <c r="CYN28" s="357">
        <f t="shared" si="42"/>
        <v>0</v>
      </c>
      <c r="CYO28" s="357">
        <f t="shared" si="42"/>
        <v>84786.4516</v>
      </c>
      <c r="CYP28" s="357">
        <f t="shared" si="42"/>
        <v>0</v>
      </c>
      <c r="CYQ28" s="357">
        <f t="shared" si="42"/>
        <v>84786.4516</v>
      </c>
      <c r="CYR28" s="357">
        <f t="shared" ref="CYR28:DBC28" si="43">+CYP28</f>
        <v>0</v>
      </c>
      <c r="CYS28" s="357">
        <f t="shared" si="43"/>
        <v>84786.4516</v>
      </c>
      <c r="CYT28" s="357">
        <f t="shared" si="43"/>
        <v>0</v>
      </c>
      <c r="CYU28" s="357">
        <f t="shared" si="43"/>
        <v>84786.4516</v>
      </c>
      <c r="CYV28" s="357">
        <f t="shared" si="43"/>
        <v>0</v>
      </c>
      <c r="CYW28" s="357">
        <f t="shared" si="43"/>
        <v>84786.4516</v>
      </c>
      <c r="CYX28" s="357">
        <f t="shared" si="43"/>
        <v>0</v>
      </c>
      <c r="CYY28" s="357">
        <f t="shared" si="43"/>
        <v>84786.4516</v>
      </c>
      <c r="CYZ28" s="357">
        <f t="shared" si="43"/>
        <v>0</v>
      </c>
      <c r="CZA28" s="357">
        <f t="shared" si="43"/>
        <v>84786.4516</v>
      </c>
      <c r="CZB28" s="357">
        <f t="shared" si="43"/>
        <v>0</v>
      </c>
      <c r="CZC28" s="357">
        <f t="shared" si="43"/>
        <v>84786.4516</v>
      </c>
      <c r="CZD28" s="357">
        <f t="shared" si="43"/>
        <v>0</v>
      </c>
      <c r="CZE28" s="357">
        <f t="shared" si="43"/>
        <v>84786.4516</v>
      </c>
      <c r="CZF28" s="357">
        <f t="shared" si="43"/>
        <v>0</v>
      </c>
      <c r="CZG28" s="357">
        <f t="shared" si="43"/>
        <v>84786.4516</v>
      </c>
      <c r="CZH28" s="357">
        <f t="shared" si="43"/>
        <v>0</v>
      </c>
      <c r="CZI28" s="357">
        <f t="shared" si="43"/>
        <v>84786.4516</v>
      </c>
      <c r="CZJ28" s="357">
        <f t="shared" si="43"/>
        <v>0</v>
      </c>
      <c r="CZK28" s="357">
        <f t="shared" si="43"/>
        <v>84786.4516</v>
      </c>
      <c r="CZL28" s="357">
        <f t="shared" si="43"/>
        <v>0</v>
      </c>
      <c r="CZM28" s="357">
        <f t="shared" si="43"/>
        <v>84786.4516</v>
      </c>
      <c r="CZN28" s="357">
        <f t="shared" si="43"/>
        <v>0</v>
      </c>
      <c r="CZO28" s="357">
        <f t="shared" si="43"/>
        <v>84786.4516</v>
      </c>
      <c r="CZP28" s="357">
        <f t="shared" si="43"/>
        <v>0</v>
      </c>
      <c r="CZQ28" s="357">
        <f t="shared" si="43"/>
        <v>84786.4516</v>
      </c>
      <c r="CZR28" s="357">
        <f t="shared" si="43"/>
        <v>0</v>
      </c>
      <c r="CZS28" s="357">
        <f t="shared" si="43"/>
        <v>84786.4516</v>
      </c>
      <c r="CZT28" s="357">
        <f t="shared" si="43"/>
        <v>0</v>
      </c>
      <c r="CZU28" s="357">
        <f t="shared" si="43"/>
        <v>84786.4516</v>
      </c>
      <c r="CZV28" s="357">
        <f t="shared" si="43"/>
        <v>0</v>
      </c>
      <c r="CZW28" s="357">
        <f t="shared" si="43"/>
        <v>84786.4516</v>
      </c>
      <c r="CZX28" s="357">
        <f t="shared" si="43"/>
        <v>0</v>
      </c>
      <c r="CZY28" s="357">
        <f t="shared" si="43"/>
        <v>84786.4516</v>
      </c>
      <c r="CZZ28" s="357">
        <f t="shared" si="43"/>
        <v>0</v>
      </c>
      <c r="DAA28" s="357">
        <f t="shared" si="43"/>
        <v>84786.4516</v>
      </c>
      <c r="DAB28" s="357">
        <f t="shared" si="43"/>
        <v>0</v>
      </c>
      <c r="DAC28" s="357">
        <f t="shared" si="43"/>
        <v>84786.4516</v>
      </c>
      <c r="DAD28" s="357">
        <f t="shared" si="43"/>
        <v>0</v>
      </c>
      <c r="DAE28" s="357">
        <f t="shared" si="43"/>
        <v>84786.4516</v>
      </c>
      <c r="DAF28" s="357">
        <f t="shared" si="43"/>
        <v>0</v>
      </c>
      <c r="DAG28" s="357">
        <f t="shared" si="43"/>
        <v>84786.4516</v>
      </c>
      <c r="DAH28" s="357">
        <f t="shared" si="43"/>
        <v>0</v>
      </c>
      <c r="DAI28" s="357">
        <f t="shared" si="43"/>
        <v>84786.4516</v>
      </c>
      <c r="DAJ28" s="357">
        <f t="shared" si="43"/>
        <v>0</v>
      </c>
      <c r="DAK28" s="357">
        <f t="shared" si="43"/>
        <v>84786.4516</v>
      </c>
      <c r="DAL28" s="357">
        <f t="shared" si="43"/>
        <v>0</v>
      </c>
      <c r="DAM28" s="357">
        <f t="shared" si="43"/>
        <v>84786.4516</v>
      </c>
      <c r="DAN28" s="357">
        <f t="shared" si="43"/>
        <v>0</v>
      </c>
      <c r="DAO28" s="357">
        <f t="shared" si="43"/>
        <v>84786.4516</v>
      </c>
      <c r="DAP28" s="357">
        <f t="shared" si="43"/>
        <v>0</v>
      </c>
      <c r="DAQ28" s="357">
        <f t="shared" si="43"/>
        <v>84786.4516</v>
      </c>
      <c r="DAR28" s="357">
        <f t="shared" si="43"/>
        <v>0</v>
      </c>
      <c r="DAS28" s="357">
        <f t="shared" si="43"/>
        <v>84786.4516</v>
      </c>
      <c r="DAT28" s="357">
        <f t="shared" si="43"/>
        <v>0</v>
      </c>
      <c r="DAU28" s="357">
        <f t="shared" si="43"/>
        <v>84786.4516</v>
      </c>
      <c r="DAV28" s="357">
        <f t="shared" si="43"/>
        <v>0</v>
      </c>
      <c r="DAW28" s="357">
        <f t="shared" si="43"/>
        <v>84786.4516</v>
      </c>
      <c r="DAX28" s="357">
        <f t="shared" si="43"/>
        <v>0</v>
      </c>
      <c r="DAY28" s="357">
        <f t="shared" si="43"/>
        <v>84786.4516</v>
      </c>
      <c r="DAZ28" s="357">
        <f t="shared" si="43"/>
        <v>0</v>
      </c>
      <c r="DBA28" s="357">
        <f t="shared" si="43"/>
        <v>84786.4516</v>
      </c>
      <c r="DBB28" s="357">
        <f t="shared" si="43"/>
        <v>0</v>
      </c>
      <c r="DBC28" s="357">
        <f t="shared" si="43"/>
        <v>84786.4516</v>
      </c>
      <c r="DBD28" s="357">
        <f t="shared" ref="DBD28:DDO28" si="44">+DBB28</f>
        <v>0</v>
      </c>
      <c r="DBE28" s="357">
        <f t="shared" si="44"/>
        <v>84786.4516</v>
      </c>
      <c r="DBF28" s="357">
        <f t="shared" si="44"/>
        <v>0</v>
      </c>
      <c r="DBG28" s="357">
        <f t="shared" si="44"/>
        <v>84786.4516</v>
      </c>
      <c r="DBH28" s="357">
        <f t="shared" si="44"/>
        <v>0</v>
      </c>
      <c r="DBI28" s="357">
        <f t="shared" si="44"/>
        <v>84786.4516</v>
      </c>
      <c r="DBJ28" s="357">
        <f t="shared" si="44"/>
        <v>0</v>
      </c>
      <c r="DBK28" s="357">
        <f t="shared" si="44"/>
        <v>84786.4516</v>
      </c>
      <c r="DBL28" s="357">
        <f t="shared" si="44"/>
        <v>0</v>
      </c>
      <c r="DBM28" s="357">
        <f t="shared" si="44"/>
        <v>84786.4516</v>
      </c>
      <c r="DBN28" s="357">
        <f t="shared" si="44"/>
        <v>0</v>
      </c>
      <c r="DBO28" s="357">
        <f t="shared" si="44"/>
        <v>84786.4516</v>
      </c>
      <c r="DBP28" s="357">
        <f t="shared" si="44"/>
        <v>0</v>
      </c>
      <c r="DBQ28" s="357">
        <f t="shared" si="44"/>
        <v>84786.4516</v>
      </c>
      <c r="DBR28" s="357">
        <f t="shared" si="44"/>
        <v>0</v>
      </c>
      <c r="DBS28" s="357">
        <f t="shared" si="44"/>
        <v>84786.4516</v>
      </c>
      <c r="DBT28" s="357">
        <f t="shared" si="44"/>
        <v>0</v>
      </c>
      <c r="DBU28" s="357">
        <f t="shared" si="44"/>
        <v>84786.4516</v>
      </c>
      <c r="DBV28" s="357">
        <f t="shared" si="44"/>
        <v>0</v>
      </c>
      <c r="DBW28" s="357">
        <f t="shared" si="44"/>
        <v>84786.4516</v>
      </c>
      <c r="DBX28" s="357">
        <f t="shared" si="44"/>
        <v>0</v>
      </c>
      <c r="DBY28" s="357">
        <f t="shared" si="44"/>
        <v>84786.4516</v>
      </c>
      <c r="DBZ28" s="357">
        <f t="shared" si="44"/>
        <v>0</v>
      </c>
      <c r="DCA28" s="357">
        <f t="shared" si="44"/>
        <v>84786.4516</v>
      </c>
      <c r="DCB28" s="357">
        <f t="shared" si="44"/>
        <v>0</v>
      </c>
      <c r="DCC28" s="357">
        <f t="shared" si="44"/>
        <v>84786.4516</v>
      </c>
      <c r="DCD28" s="357">
        <f t="shared" si="44"/>
        <v>0</v>
      </c>
      <c r="DCE28" s="357">
        <f t="shared" si="44"/>
        <v>84786.4516</v>
      </c>
      <c r="DCF28" s="357">
        <f t="shared" si="44"/>
        <v>0</v>
      </c>
      <c r="DCG28" s="357">
        <f t="shared" si="44"/>
        <v>84786.4516</v>
      </c>
      <c r="DCH28" s="357">
        <f t="shared" si="44"/>
        <v>0</v>
      </c>
      <c r="DCI28" s="357">
        <f t="shared" si="44"/>
        <v>84786.4516</v>
      </c>
      <c r="DCJ28" s="357">
        <f t="shared" si="44"/>
        <v>0</v>
      </c>
      <c r="DCK28" s="357">
        <f t="shared" si="44"/>
        <v>84786.4516</v>
      </c>
      <c r="DCL28" s="357">
        <f t="shared" si="44"/>
        <v>0</v>
      </c>
      <c r="DCM28" s="357">
        <f t="shared" si="44"/>
        <v>84786.4516</v>
      </c>
      <c r="DCN28" s="357">
        <f t="shared" si="44"/>
        <v>0</v>
      </c>
      <c r="DCO28" s="357">
        <f t="shared" si="44"/>
        <v>84786.4516</v>
      </c>
      <c r="DCP28" s="357">
        <f t="shared" si="44"/>
        <v>0</v>
      </c>
      <c r="DCQ28" s="357">
        <f t="shared" si="44"/>
        <v>84786.4516</v>
      </c>
      <c r="DCR28" s="357">
        <f t="shared" si="44"/>
        <v>0</v>
      </c>
      <c r="DCS28" s="357">
        <f t="shared" si="44"/>
        <v>84786.4516</v>
      </c>
      <c r="DCT28" s="357">
        <f t="shared" si="44"/>
        <v>0</v>
      </c>
      <c r="DCU28" s="357">
        <f t="shared" si="44"/>
        <v>84786.4516</v>
      </c>
      <c r="DCV28" s="357">
        <f t="shared" si="44"/>
        <v>0</v>
      </c>
      <c r="DCW28" s="357">
        <f t="shared" si="44"/>
        <v>84786.4516</v>
      </c>
      <c r="DCX28" s="357">
        <f t="shared" si="44"/>
        <v>0</v>
      </c>
      <c r="DCY28" s="357">
        <f t="shared" si="44"/>
        <v>84786.4516</v>
      </c>
      <c r="DCZ28" s="357">
        <f t="shared" si="44"/>
        <v>0</v>
      </c>
      <c r="DDA28" s="357">
        <f t="shared" si="44"/>
        <v>84786.4516</v>
      </c>
      <c r="DDB28" s="357">
        <f t="shared" si="44"/>
        <v>0</v>
      </c>
      <c r="DDC28" s="357">
        <f t="shared" si="44"/>
        <v>84786.4516</v>
      </c>
      <c r="DDD28" s="357">
        <f t="shared" si="44"/>
        <v>0</v>
      </c>
      <c r="DDE28" s="357">
        <f t="shared" si="44"/>
        <v>84786.4516</v>
      </c>
      <c r="DDF28" s="357">
        <f t="shared" si="44"/>
        <v>0</v>
      </c>
      <c r="DDG28" s="357">
        <f t="shared" si="44"/>
        <v>84786.4516</v>
      </c>
      <c r="DDH28" s="357">
        <f t="shared" si="44"/>
        <v>0</v>
      </c>
      <c r="DDI28" s="357">
        <f t="shared" si="44"/>
        <v>84786.4516</v>
      </c>
      <c r="DDJ28" s="357">
        <f t="shared" si="44"/>
        <v>0</v>
      </c>
      <c r="DDK28" s="357">
        <f t="shared" si="44"/>
        <v>84786.4516</v>
      </c>
      <c r="DDL28" s="357">
        <f t="shared" si="44"/>
        <v>0</v>
      </c>
      <c r="DDM28" s="357">
        <f t="shared" si="44"/>
        <v>84786.4516</v>
      </c>
      <c r="DDN28" s="357">
        <f t="shared" si="44"/>
        <v>0</v>
      </c>
      <c r="DDO28" s="357">
        <f t="shared" si="44"/>
        <v>84786.4516</v>
      </c>
      <c r="DDP28" s="357">
        <f t="shared" ref="DDP28:DGA28" si="45">+DDN28</f>
        <v>0</v>
      </c>
      <c r="DDQ28" s="357">
        <f t="shared" si="45"/>
        <v>84786.4516</v>
      </c>
      <c r="DDR28" s="357">
        <f t="shared" si="45"/>
        <v>0</v>
      </c>
      <c r="DDS28" s="357">
        <f t="shared" si="45"/>
        <v>84786.4516</v>
      </c>
      <c r="DDT28" s="357">
        <f t="shared" si="45"/>
        <v>0</v>
      </c>
      <c r="DDU28" s="357">
        <f t="shared" si="45"/>
        <v>84786.4516</v>
      </c>
      <c r="DDV28" s="357">
        <f t="shared" si="45"/>
        <v>0</v>
      </c>
      <c r="DDW28" s="357">
        <f t="shared" si="45"/>
        <v>84786.4516</v>
      </c>
      <c r="DDX28" s="357">
        <f t="shared" si="45"/>
        <v>0</v>
      </c>
      <c r="DDY28" s="357">
        <f t="shared" si="45"/>
        <v>84786.4516</v>
      </c>
      <c r="DDZ28" s="357">
        <f t="shared" si="45"/>
        <v>0</v>
      </c>
      <c r="DEA28" s="357">
        <f t="shared" si="45"/>
        <v>84786.4516</v>
      </c>
      <c r="DEB28" s="357">
        <f t="shared" si="45"/>
        <v>0</v>
      </c>
      <c r="DEC28" s="357">
        <f t="shared" si="45"/>
        <v>84786.4516</v>
      </c>
      <c r="DED28" s="357">
        <f t="shared" si="45"/>
        <v>0</v>
      </c>
      <c r="DEE28" s="357">
        <f t="shared" si="45"/>
        <v>84786.4516</v>
      </c>
      <c r="DEF28" s="357">
        <f t="shared" si="45"/>
        <v>0</v>
      </c>
      <c r="DEG28" s="357">
        <f t="shared" si="45"/>
        <v>84786.4516</v>
      </c>
      <c r="DEH28" s="357">
        <f t="shared" si="45"/>
        <v>0</v>
      </c>
      <c r="DEI28" s="357">
        <f t="shared" si="45"/>
        <v>84786.4516</v>
      </c>
      <c r="DEJ28" s="357">
        <f t="shared" si="45"/>
        <v>0</v>
      </c>
      <c r="DEK28" s="357">
        <f t="shared" si="45"/>
        <v>84786.4516</v>
      </c>
      <c r="DEL28" s="357">
        <f t="shared" si="45"/>
        <v>0</v>
      </c>
      <c r="DEM28" s="357">
        <f t="shared" si="45"/>
        <v>84786.4516</v>
      </c>
      <c r="DEN28" s="357">
        <f t="shared" si="45"/>
        <v>0</v>
      </c>
      <c r="DEO28" s="357">
        <f t="shared" si="45"/>
        <v>84786.4516</v>
      </c>
      <c r="DEP28" s="357">
        <f t="shared" si="45"/>
        <v>0</v>
      </c>
      <c r="DEQ28" s="357">
        <f t="shared" si="45"/>
        <v>84786.4516</v>
      </c>
      <c r="DER28" s="357">
        <f t="shared" si="45"/>
        <v>0</v>
      </c>
      <c r="DES28" s="357">
        <f t="shared" si="45"/>
        <v>84786.4516</v>
      </c>
      <c r="DET28" s="357">
        <f t="shared" si="45"/>
        <v>0</v>
      </c>
      <c r="DEU28" s="357">
        <f t="shared" si="45"/>
        <v>84786.4516</v>
      </c>
      <c r="DEV28" s="357">
        <f t="shared" si="45"/>
        <v>0</v>
      </c>
      <c r="DEW28" s="357">
        <f t="shared" si="45"/>
        <v>84786.4516</v>
      </c>
      <c r="DEX28" s="357">
        <f t="shared" si="45"/>
        <v>0</v>
      </c>
      <c r="DEY28" s="357">
        <f t="shared" si="45"/>
        <v>84786.4516</v>
      </c>
      <c r="DEZ28" s="357">
        <f t="shared" si="45"/>
        <v>0</v>
      </c>
      <c r="DFA28" s="357">
        <f t="shared" si="45"/>
        <v>84786.4516</v>
      </c>
      <c r="DFB28" s="357">
        <f t="shared" si="45"/>
        <v>0</v>
      </c>
      <c r="DFC28" s="357">
        <f t="shared" si="45"/>
        <v>84786.4516</v>
      </c>
      <c r="DFD28" s="357">
        <f t="shared" si="45"/>
        <v>0</v>
      </c>
      <c r="DFE28" s="357">
        <f t="shared" si="45"/>
        <v>84786.4516</v>
      </c>
      <c r="DFF28" s="357">
        <f t="shared" si="45"/>
        <v>0</v>
      </c>
      <c r="DFG28" s="357">
        <f t="shared" si="45"/>
        <v>84786.4516</v>
      </c>
      <c r="DFH28" s="357">
        <f t="shared" si="45"/>
        <v>0</v>
      </c>
      <c r="DFI28" s="357">
        <f t="shared" si="45"/>
        <v>84786.4516</v>
      </c>
      <c r="DFJ28" s="357">
        <f t="shared" si="45"/>
        <v>0</v>
      </c>
      <c r="DFK28" s="357">
        <f t="shared" si="45"/>
        <v>84786.4516</v>
      </c>
      <c r="DFL28" s="357">
        <f t="shared" si="45"/>
        <v>0</v>
      </c>
      <c r="DFM28" s="357">
        <f t="shared" si="45"/>
        <v>84786.4516</v>
      </c>
      <c r="DFN28" s="357">
        <f t="shared" si="45"/>
        <v>0</v>
      </c>
      <c r="DFO28" s="357">
        <f t="shared" si="45"/>
        <v>84786.4516</v>
      </c>
      <c r="DFP28" s="357">
        <f t="shared" si="45"/>
        <v>0</v>
      </c>
      <c r="DFQ28" s="357">
        <f t="shared" si="45"/>
        <v>84786.4516</v>
      </c>
      <c r="DFR28" s="357">
        <f t="shared" si="45"/>
        <v>0</v>
      </c>
      <c r="DFS28" s="357">
        <f t="shared" si="45"/>
        <v>84786.4516</v>
      </c>
      <c r="DFT28" s="357">
        <f t="shared" si="45"/>
        <v>0</v>
      </c>
      <c r="DFU28" s="357">
        <f t="shared" si="45"/>
        <v>84786.4516</v>
      </c>
      <c r="DFV28" s="357">
        <f t="shared" si="45"/>
        <v>0</v>
      </c>
      <c r="DFW28" s="357">
        <f t="shared" si="45"/>
        <v>84786.4516</v>
      </c>
      <c r="DFX28" s="357">
        <f t="shared" si="45"/>
        <v>0</v>
      </c>
      <c r="DFY28" s="357">
        <f t="shared" si="45"/>
        <v>84786.4516</v>
      </c>
      <c r="DFZ28" s="357">
        <f t="shared" si="45"/>
        <v>0</v>
      </c>
      <c r="DGA28" s="357">
        <f t="shared" si="45"/>
        <v>84786.4516</v>
      </c>
      <c r="DGB28" s="357">
        <f t="shared" ref="DGB28:DIM28" si="46">+DFZ28</f>
        <v>0</v>
      </c>
      <c r="DGC28" s="357">
        <f t="shared" si="46"/>
        <v>84786.4516</v>
      </c>
      <c r="DGD28" s="357">
        <f t="shared" si="46"/>
        <v>0</v>
      </c>
      <c r="DGE28" s="357">
        <f t="shared" si="46"/>
        <v>84786.4516</v>
      </c>
      <c r="DGF28" s="357">
        <f t="shared" si="46"/>
        <v>0</v>
      </c>
      <c r="DGG28" s="357">
        <f t="shared" si="46"/>
        <v>84786.4516</v>
      </c>
      <c r="DGH28" s="357">
        <f t="shared" si="46"/>
        <v>0</v>
      </c>
      <c r="DGI28" s="357">
        <f t="shared" si="46"/>
        <v>84786.4516</v>
      </c>
      <c r="DGJ28" s="357">
        <f t="shared" si="46"/>
        <v>0</v>
      </c>
      <c r="DGK28" s="357">
        <f t="shared" si="46"/>
        <v>84786.4516</v>
      </c>
      <c r="DGL28" s="357">
        <f t="shared" si="46"/>
        <v>0</v>
      </c>
      <c r="DGM28" s="357">
        <f t="shared" si="46"/>
        <v>84786.4516</v>
      </c>
      <c r="DGN28" s="357">
        <f t="shared" si="46"/>
        <v>0</v>
      </c>
      <c r="DGO28" s="357">
        <f t="shared" si="46"/>
        <v>84786.4516</v>
      </c>
      <c r="DGP28" s="357">
        <f t="shared" si="46"/>
        <v>0</v>
      </c>
      <c r="DGQ28" s="357">
        <f t="shared" si="46"/>
        <v>84786.4516</v>
      </c>
      <c r="DGR28" s="357">
        <f t="shared" si="46"/>
        <v>0</v>
      </c>
      <c r="DGS28" s="357">
        <f t="shared" si="46"/>
        <v>84786.4516</v>
      </c>
      <c r="DGT28" s="357">
        <f t="shared" si="46"/>
        <v>0</v>
      </c>
      <c r="DGU28" s="357">
        <f t="shared" si="46"/>
        <v>84786.4516</v>
      </c>
      <c r="DGV28" s="357">
        <f t="shared" si="46"/>
        <v>0</v>
      </c>
      <c r="DGW28" s="357">
        <f t="shared" si="46"/>
        <v>84786.4516</v>
      </c>
      <c r="DGX28" s="357">
        <f t="shared" si="46"/>
        <v>0</v>
      </c>
      <c r="DGY28" s="357">
        <f t="shared" si="46"/>
        <v>84786.4516</v>
      </c>
      <c r="DGZ28" s="357">
        <f t="shared" si="46"/>
        <v>0</v>
      </c>
      <c r="DHA28" s="357">
        <f t="shared" si="46"/>
        <v>84786.4516</v>
      </c>
      <c r="DHB28" s="357">
        <f t="shared" si="46"/>
        <v>0</v>
      </c>
      <c r="DHC28" s="357">
        <f t="shared" si="46"/>
        <v>84786.4516</v>
      </c>
      <c r="DHD28" s="357">
        <f t="shared" si="46"/>
        <v>0</v>
      </c>
      <c r="DHE28" s="357">
        <f t="shared" si="46"/>
        <v>84786.4516</v>
      </c>
      <c r="DHF28" s="357">
        <f t="shared" si="46"/>
        <v>0</v>
      </c>
      <c r="DHG28" s="357">
        <f t="shared" si="46"/>
        <v>84786.4516</v>
      </c>
      <c r="DHH28" s="357">
        <f t="shared" si="46"/>
        <v>0</v>
      </c>
      <c r="DHI28" s="357">
        <f t="shared" si="46"/>
        <v>84786.4516</v>
      </c>
      <c r="DHJ28" s="357">
        <f t="shared" si="46"/>
        <v>0</v>
      </c>
      <c r="DHK28" s="357">
        <f t="shared" si="46"/>
        <v>84786.4516</v>
      </c>
      <c r="DHL28" s="357">
        <f t="shared" si="46"/>
        <v>0</v>
      </c>
      <c r="DHM28" s="357">
        <f t="shared" si="46"/>
        <v>84786.4516</v>
      </c>
      <c r="DHN28" s="357">
        <f t="shared" si="46"/>
        <v>0</v>
      </c>
      <c r="DHO28" s="357">
        <f t="shared" si="46"/>
        <v>84786.4516</v>
      </c>
      <c r="DHP28" s="357">
        <f t="shared" si="46"/>
        <v>0</v>
      </c>
      <c r="DHQ28" s="357">
        <f t="shared" si="46"/>
        <v>84786.4516</v>
      </c>
      <c r="DHR28" s="357">
        <f t="shared" si="46"/>
        <v>0</v>
      </c>
      <c r="DHS28" s="357">
        <f t="shared" si="46"/>
        <v>84786.4516</v>
      </c>
      <c r="DHT28" s="357">
        <f t="shared" si="46"/>
        <v>0</v>
      </c>
      <c r="DHU28" s="357">
        <f t="shared" si="46"/>
        <v>84786.4516</v>
      </c>
      <c r="DHV28" s="357">
        <f t="shared" si="46"/>
        <v>0</v>
      </c>
      <c r="DHW28" s="357">
        <f t="shared" si="46"/>
        <v>84786.4516</v>
      </c>
      <c r="DHX28" s="357">
        <f t="shared" si="46"/>
        <v>0</v>
      </c>
      <c r="DHY28" s="357">
        <f t="shared" si="46"/>
        <v>84786.4516</v>
      </c>
      <c r="DHZ28" s="357">
        <f t="shared" si="46"/>
        <v>0</v>
      </c>
      <c r="DIA28" s="357">
        <f t="shared" si="46"/>
        <v>84786.4516</v>
      </c>
      <c r="DIB28" s="357">
        <f t="shared" si="46"/>
        <v>0</v>
      </c>
      <c r="DIC28" s="357">
        <f t="shared" si="46"/>
        <v>84786.4516</v>
      </c>
      <c r="DID28" s="357">
        <f t="shared" si="46"/>
        <v>0</v>
      </c>
      <c r="DIE28" s="357">
        <f t="shared" si="46"/>
        <v>84786.4516</v>
      </c>
      <c r="DIF28" s="357">
        <f t="shared" si="46"/>
        <v>0</v>
      </c>
      <c r="DIG28" s="357">
        <f t="shared" si="46"/>
        <v>84786.4516</v>
      </c>
      <c r="DIH28" s="357">
        <f t="shared" si="46"/>
        <v>0</v>
      </c>
      <c r="DII28" s="357">
        <f t="shared" si="46"/>
        <v>84786.4516</v>
      </c>
      <c r="DIJ28" s="357">
        <f t="shared" si="46"/>
        <v>0</v>
      </c>
      <c r="DIK28" s="357">
        <f t="shared" si="46"/>
        <v>84786.4516</v>
      </c>
      <c r="DIL28" s="357">
        <f t="shared" si="46"/>
        <v>0</v>
      </c>
      <c r="DIM28" s="357">
        <f t="shared" si="46"/>
        <v>84786.4516</v>
      </c>
      <c r="DIN28" s="357">
        <f t="shared" ref="DIN28:DKY28" si="47">+DIL28</f>
        <v>0</v>
      </c>
      <c r="DIO28" s="357">
        <f t="shared" si="47"/>
        <v>84786.4516</v>
      </c>
      <c r="DIP28" s="357">
        <f t="shared" si="47"/>
        <v>0</v>
      </c>
      <c r="DIQ28" s="357">
        <f t="shared" si="47"/>
        <v>84786.4516</v>
      </c>
      <c r="DIR28" s="357">
        <f t="shared" si="47"/>
        <v>0</v>
      </c>
      <c r="DIS28" s="357">
        <f t="shared" si="47"/>
        <v>84786.4516</v>
      </c>
      <c r="DIT28" s="357">
        <f t="shared" si="47"/>
        <v>0</v>
      </c>
      <c r="DIU28" s="357">
        <f t="shared" si="47"/>
        <v>84786.4516</v>
      </c>
      <c r="DIV28" s="357">
        <f t="shared" si="47"/>
        <v>0</v>
      </c>
      <c r="DIW28" s="357">
        <f t="shared" si="47"/>
        <v>84786.4516</v>
      </c>
      <c r="DIX28" s="357">
        <f t="shared" si="47"/>
        <v>0</v>
      </c>
      <c r="DIY28" s="357">
        <f t="shared" si="47"/>
        <v>84786.4516</v>
      </c>
      <c r="DIZ28" s="357">
        <f t="shared" si="47"/>
        <v>0</v>
      </c>
      <c r="DJA28" s="357">
        <f t="shared" si="47"/>
        <v>84786.4516</v>
      </c>
      <c r="DJB28" s="357">
        <f t="shared" si="47"/>
        <v>0</v>
      </c>
      <c r="DJC28" s="357">
        <f t="shared" si="47"/>
        <v>84786.4516</v>
      </c>
      <c r="DJD28" s="357">
        <f t="shared" si="47"/>
        <v>0</v>
      </c>
      <c r="DJE28" s="357">
        <f t="shared" si="47"/>
        <v>84786.4516</v>
      </c>
      <c r="DJF28" s="357">
        <f t="shared" si="47"/>
        <v>0</v>
      </c>
      <c r="DJG28" s="357">
        <f t="shared" si="47"/>
        <v>84786.4516</v>
      </c>
      <c r="DJH28" s="357">
        <f t="shared" si="47"/>
        <v>0</v>
      </c>
      <c r="DJI28" s="357">
        <f t="shared" si="47"/>
        <v>84786.4516</v>
      </c>
      <c r="DJJ28" s="357">
        <f t="shared" si="47"/>
        <v>0</v>
      </c>
      <c r="DJK28" s="357">
        <f t="shared" si="47"/>
        <v>84786.4516</v>
      </c>
      <c r="DJL28" s="357">
        <f t="shared" si="47"/>
        <v>0</v>
      </c>
      <c r="DJM28" s="357">
        <f t="shared" si="47"/>
        <v>84786.4516</v>
      </c>
      <c r="DJN28" s="357">
        <f t="shared" si="47"/>
        <v>0</v>
      </c>
      <c r="DJO28" s="357">
        <f t="shared" si="47"/>
        <v>84786.4516</v>
      </c>
      <c r="DJP28" s="357">
        <f t="shared" si="47"/>
        <v>0</v>
      </c>
      <c r="DJQ28" s="357">
        <f t="shared" si="47"/>
        <v>84786.4516</v>
      </c>
      <c r="DJR28" s="357">
        <f t="shared" si="47"/>
        <v>0</v>
      </c>
      <c r="DJS28" s="357">
        <f t="shared" si="47"/>
        <v>84786.4516</v>
      </c>
      <c r="DJT28" s="357">
        <f t="shared" si="47"/>
        <v>0</v>
      </c>
      <c r="DJU28" s="357">
        <f t="shared" si="47"/>
        <v>84786.4516</v>
      </c>
      <c r="DJV28" s="357">
        <f t="shared" si="47"/>
        <v>0</v>
      </c>
      <c r="DJW28" s="357">
        <f t="shared" si="47"/>
        <v>84786.4516</v>
      </c>
      <c r="DJX28" s="357">
        <f t="shared" si="47"/>
        <v>0</v>
      </c>
      <c r="DJY28" s="357">
        <f t="shared" si="47"/>
        <v>84786.4516</v>
      </c>
      <c r="DJZ28" s="357">
        <f t="shared" si="47"/>
        <v>0</v>
      </c>
      <c r="DKA28" s="357">
        <f t="shared" si="47"/>
        <v>84786.4516</v>
      </c>
      <c r="DKB28" s="357">
        <f t="shared" si="47"/>
        <v>0</v>
      </c>
      <c r="DKC28" s="357">
        <f t="shared" si="47"/>
        <v>84786.4516</v>
      </c>
      <c r="DKD28" s="357">
        <f t="shared" si="47"/>
        <v>0</v>
      </c>
      <c r="DKE28" s="357">
        <f t="shared" si="47"/>
        <v>84786.4516</v>
      </c>
      <c r="DKF28" s="357">
        <f t="shared" si="47"/>
        <v>0</v>
      </c>
      <c r="DKG28" s="357">
        <f t="shared" si="47"/>
        <v>84786.4516</v>
      </c>
      <c r="DKH28" s="357">
        <f t="shared" si="47"/>
        <v>0</v>
      </c>
      <c r="DKI28" s="357">
        <f t="shared" si="47"/>
        <v>84786.4516</v>
      </c>
      <c r="DKJ28" s="357">
        <f t="shared" si="47"/>
        <v>0</v>
      </c>
      <c r="DKK28" s="357">
        <f t="shared" si="47"/>
        <v>84786.4516</v>
      </c>
      <c r="DKL28" s="357">
        <f t="shared" si="47"/>
        <v>0</v>
      </c>
      <c r="DKM28" s="357">
        <f t="shared" si="47"/>
        <v>84786.4516</v>
      </c>
      <c r="DKN28" s="357">
        <f t="shared" si="47"/>
        <v>0</v>
      </c>
      <c r="DKO28" s="357">
        <f t="shared" si="47"/>
        <v>84786.4516</v>
      </c>
      <c r="DKP28" s="357">
        <f t="shared" si="47"/>
        <v>0</v>
      </c>
      <c r="DKQ28" s="357">
        <f t="shared" si="47"/>
        <v>84786.4516</v>
      </c>
      <c r="DKR28" s="357">
        <f t="shared" si="47"/>
        <v>0</v>
      </c>
      <c r="DKS28" s="357">
        <f t="shared" si="47"/>
        <v>84786.4516</v>
      </c>
      <c r="DKT28" s="357">
        <f t="shared" si="47"/>
        <v>0</v>
      </c>
      <c r="DKU28" s="357">
        <f t="shared" si="47"/>
        <v>84786.4516</v>
      </c>
      <c r="DKV28" s="357">
        <f t="shared" si="47"/>
        <v>0</v>
      </c>
      <c r="DKW28" s="357">
        <f t="shared" si="47"/>
        <v>84786.4516</v>
      </c>
      <c r="DKX28" s="357">
        <f t="shared" si="47"/>
        <v>0</v>
      </c>
      <c r="DKY28" s="357">
        <f t="shared" si="47"/>
        <v>84786.4516</v>
      </c>
      <c r="DKZ28" s="357">
        <f t="shared" ref="DKZ28:DNK28" si="48">+DKX28</f>
        <v>0</v>
      </c>
      <c r="DLA28" s="357">
        <f t="shared" si="48"/>
        <v>84786.4516</v>
      </c>
      <c r="DLB28" s="357">
        <f t="shared" si="48"/>
        <v>0</v>
      </c>
      <c r="DLC28" s="357">
        <f t="shared" si="48"/>
        <v>84786.4516</v>
      </c>
      <c r="DLD28" s="357">
        <f t="shared" si="48"/>
        <v>0</v>
      </c>
      <c r="DLE28" s="357">
        <f t="shared" si="48"/>
        <v>84786.4516</v>
      </c>
      <c r="DLF28" s="357">
        <f t="shared" si="48"/>
        <v>0</v>
      </c>
      <c r="DLG28" s="357">
        <f t="shared" si="48"/>
        <v>84786.4516</v>
      </c>
      <c r="DLH28" s="357">
        <f t="shared" si="48"/>
        <v>0</v>
      </c>
      <c r="DLI28" s="357">
        <f t="shared" si="48"/>
        <v>84786.4516</v>
      </c>
      <c r="DLJ28" s="357">
        <f t="shared" si="48"/>
        <v>0</v>
      </c>
      <c r="DLK28" s="357">
        <f t="shared" si="48"/>
        <v>84786.4516</v>
      </c>
      <c r="DLL28" s="357">
        <f t="shared" si="48"/>
        <v>0</v>
      </c>
      <c r="DLM28" s="357">
        <f t="shared" si="48"/>
        <v>84786.4516</v>
      </c>
      <c r="DLN28" s="357">
        <f t="shared" si="48"/>
        <v>0</v>
      </c>
      <c r="DLO28" s="357">
        <f t="shared" si="48"/>
        <v>84786.4516</v>
      </c>
      <c r="DLP28" s="357">
        <f t="shared" si="48"/>
        <v>0</v>
      </c>
      <c r="DLQ28" s="357">
        <f t="shared" si="48"/>
        <v>84786.4516</v>
      </c>
      <c r="DLR28" s="357">
        <f t="shared" si="48"/>
        <v>0</v>
      </c>
      <c r="DLS28" s="357">
        <f t="shared" si="48"/>
        <v>84786.4516</v>
      </c>
      <c r="DLT28" s="357">
        <f t="shared" si="48"/>
        <v>0</v>
      </c>
      <c r="DLU28" s="357">
        <f t="shared" si="48"/>
        <v>84786.4516</v>
      </c>
      <c r="DLV28" s="357">
        <f t="shared" si="48"/>
        <v>0</v>
      </c>
      <c r="DLW28" s="357">
        <f t="shared" si="48"/>
        <v>84786.4516</v>
      </c>
      <c r="DLX28" s="357">
        <f t="shared" si="48"/>
        <v>0</v>
      </c>
      <c r="DLY28" s="357">
        <f t="shared" si="48"/>
        <v>84786.4516</v>
      </c>
      <c r="DLZ28" s="357">
        <f t="shared" si="48"/>
        <v>0</v>
      </c>
      <c r="DMA28" s="357">
        <f t="shared" si="48"/>
        <v>84786.4516</v>
      </c>
      <c r="DMB28" s="357">
        <f t="shared" si="48"/>
        <v>0</v>
      </c>
      <c r="DMC28" s="357">
        <f t="shared" si="48"/>
        <v>84786.4516</v>
      </c>
      <c r="DMD28" s="357">
        <f t="shared" si="48"/>
        <v>0</v>
      </c>
      <c r="DME28" s="357">
        <f t="shared" si="48"/>
        <v>84786.4516</v>
      </c>
      <c r="DMF28" s="357">
        <f t="shared" si="48"/>
        <v>0</v>
      </c>
      <c r="DMG28" s="357">
        <f t="shared" si="48"/>
        <v>84786.4516</v>
      </c>
      <c r="DMH28" s="357">
        <f t="shared" si="48"/>
        <v>0</v>
      </c>
      <c r="DMI28" s="357">
        <f t="shared" si="48"/>
        <v>84786.4516</v>
      </c>
      <c r="DMJ28" s="357">
        <f t="shared" si="48"/>
        <v>0</v>
      </c>
      <c r="DMK28" s="357">
        <f t="shared" si="48"/>
        <v>84786.4516</v>
      </c>
      <c r="DML28" s="357">
        <f t="shared" si="48"/>
        <v>0</v>
      </c>
      <c r="DMM28" s="357">
        <f t="shared" si="48"/>
        <v>84786.4516</v>
      </c>
      <c r="DMN28" s="357">
        <f t="shared" si="48"/>
        <v>0</v>
      </c>
      <c r="DMO28" s="357">
        <f t="shared" si="48"/>
        <v>84786.4516</v>
      </c>
      <c r="DMP28" s="357">
        <f t="shared" si="48"/>
        <v>0</v>
      </c>
      <c r="DMQ28" s="357">
        <f t="shared" si="48"/>
        <v>84786.4516</v>
      </c>
      <c r="DMR28" s="357">
        <f t="shared" si="48"/>
        <v>0</v>
      </c>
      <c r="DMS28" s="357">
        <f t="shared" si="48"/>
        <v>84786.4516</v>
      </c>
      <c r="DMT28" s="357">
        <f t="shared" si="48"/>
        <v>0</v>
      </c>
      <c r="DMU28" s="357">
        <f t="shared" si="48"/>
        <v>84786.4516</v>
      </c>
      <c r="DMV28" s="357">
        <f t="shared" si="48"/>
        <v>0</v>
      </c>
      <c r="DMW28" s="357">
        <f t="shared" si="48"/>
        <v>84786.4516</v>
      </c>
      <c r="DMX28" s="357">
        <f t="shared" si="48"/>
        <v>0</v>
      </c>
      <c r="DMY28" s="357">
        <f t="shared" si="48"/>
        <v>84786.4516</v>
      </c>
      <c r="DMZ28" s="357">
        <f t="shared" si="48"/>
        <v>0</v>
      </c>
      <c r="DNA28" s="357">
        <f t="shared" si="48"/>
        <v>84786.4516</v>
      </c>
      <c r="DNB28" s="357">
        <f t="shared" si="48"/>
        <v>0</v>
      </c>
      <c r="DNC28" s="357">
        <f t="shared" si="48"/>
        <v>84786.4516</v>
      </c>
      <c r="DND28" s="357">
        <f t="shared" si="48"/>
        <v>0</v>
      </c>
      <c r="DNE28" s="357">
        <f t="shared" si="48"/>
        <v>84786.4516</v>
      </c>
      <c r="DNF28" s="357">
        <f t="shared" si="48"/>
        <v>0</v>
      </c>
      <c r="DNG28" s="357">
        <f t="shared" si="48"/>
        <v>84786.4516</v>
      </c>
      <c r="DNH28" s="357">
        <f t="shared" si="48"/>
        <v>0</v>
      </c>
      <c r="DNI28" s="357">
        <f t="shared" si="48"/>
        <v>84786.4516</v>
      </c>
      <c r="DNJ28" s="357">
        <f t="shared" si="48"/>
        <v>0</v>
      </c>
      <c r="DNK28" s="357">
        <f t="shared" si="48"/>
        <v>84786.4516</v>
      </c>
      <c r="DNL28" s="357">
        <f t="shared" ref="DNL28:DPW28" si="49">+DNJ28</f>
        <v>0</v>
      </c>
      <c r="DNM28" s="357">
        <f t="shared" si="49"/>
        <v>84786.4516</v>
      </c>
      <c r="DNN28" s="357">
        <f t="shared" si="49"/>
        <v>0</v>
      </c>
      <c r="DNO28" s="357">
        <f t="shared" si="49"/>
        <v>84786.4516</v>
      </c>
      <c r="DNP28" s="357">
        <f t="shared" si="49"/>
        <v>0</v>
      </c>
      <c r="DNQ28" s="357">
        <f t="shared" si="49"/>
        <v>84786.4516</v>
      </c>
      <c r="DNR28" s="357">
        <f t="shared" si="49"/>
        <v>0</v>
      </c>
      <c r="DNS28" s="357">
        <f t="shared" si="49"/>
        <v>84786.4516</v>
      </c>
      <c r="DNT28" s="357">
        <f t="shared" si="49"/>
        <v>0</v>
      </c>
      <c r="DNU28" s="357">
        <f t="shared" si="49"/>
        <v>84786.4516</v>
      </c>
      <c r="DNV28" s="357">
        <f t="shared" si="49"/>
        <v>0</v>
      </c>
      <c r="DNW28" s="357">
        <f t="shared" si="49"/>
        <v>84786.4516</v>
      </c>
      <c r="DNX28" s="357">
        <f t="shared" si="49"/>
        <v>0</v>
      </c>
      <c r="DNY28" s="357">
        <f t="shared" si="49"/>
        <v>84786.4516</v>
      </c>
      <c r="DNZ28" s="357">
        <f t="shared" si="49"/>
        <v>0</v>
      </c>
      <c r="DOA28" s="357">
        <f t="shared" si="49"/>
        <v>84786.4516</v>
      </c>
      <c r="DOB28" s="357">
        <f t="shared" si="49"/>
        <v>0</v>
      </c>
      <c r="DOC28" s="357">
        <f t="shared" si="49"/>
        <v>84786.4516</v>
      </c>
      <c r="DOD28" s="357">
        <f t="shared" si="49"/>
        <v>0</v>
      </c>
      <c r="DOE28" s="357">
        <f t="shared" si="49"/>
        <v>84786.4516</v>
      </c>
      <c r="DOF28" s="357">
        <f t="shared" si="49"/>
        <v>0</v>
      </c>
      <c r="DOG28" s="357">
        <f t="shared" si="49"/>
        <v>84786.4516</v>
      </c>
      <c r="DOH28" s="357">
        <f t="shared" si="49"/>
        <v>0</v>
      </c>
      <c r="DOI28" s="357">
        <f t="shared" si="49"/>
        <v>84786.4516</v>
      </c>
      <c r="DOJ28" s="357">
        <f t="shared" si="49"/>
        <v>0</v>
      </c>
      <c r="DOK28" s="357">
        <f t="shared" si="49"/>
        <v>84786.4516</v>
      </c>
      <c r="DOL28" s="357">
        <f t="shared" si="49"/>
        <v>0</v>
      </c>
      <c r="DOM28" s="357">
        <f t="shared" si="49"/>
        <v>84786.4516</v>
      </c>
      <c r="DON28" s="357">
        <f t="shared" si="49"/>
        <v>0</v>
      </c>
      <c r="DOO28" s="357">
        <f t="shared" si="49"/>
        <v>84786.4516</v>
      </c>
      <c r="DOP28" s="357">
        <f t="shared" si="49"/>
        <v>0</v>
      </c>
      <c r="DOQ28" s="357">
        <f t="shared" si="49"/>
        <v>84786.4516</v>
      </c>
      <c r="DOR28" s="357">
        <f t="shared" si="49"/>
        <v>0</v>
      </c>
      <c r="DOS28" s="357">
        <f t="shared" si="49"/>
        <v>84786.4516</v>
      </c>
      <c r="DOT28" s="357">
        <f t="shared" si="49"/>
        <v>0</v>
      </c>
      <c r="DOU28" s="357">
        <f t="shared" si="49"/>
        <v>84786.4516</v>
      </c>
      <c r="DOV28" s="357">
        <f t="shared" si="49"/>
        <v>0</v>
      </c>
      <c r="DOW28" s="357">
        <f t="shared" si="49"/>
        <v>84786.4516</v>
      </c>
      <c r="DOX28" s="357">
        <f t="shared" si="49"/>
        <v>0</v>
      </c>
      <c r="DOY28" s="357">
        <f t="shared" si="49"/>
        <v>84786.4516</v>
      </c>
      <c r="DOZ28" s="357">
        <f t="shared" si="49"/>
        <v>0</v>
      </c>
      <c r="DPA28" s="357">
        <f t="shared" si="49"/>
        <v>84786.4516</v>
      </c>
      <c r="DPB28" s="357">
        <f t="shared" si="49"/>
        <v>0</v>
      </c>
      <c r="DPC28" s="357">
        <f t="shared" si="49"/>
        <v>84786.4516</v>
      </c>
      <c r="DPD28" s="357">
        <f t="shared" si="49"/>
        <v>0</v>
      </c>
      <c r="DPE28" s="357">
        <f t="shared" si="49"/>
        <v>84786.4516</v>
      </c>
      <c r="DPF28" s="357">
        <f t="shared" si="49"/>
        <v>0</v>
      </c>
      <c r="DPG28" s="357">
        <f t="shared" si="49"/>
        <v>84786.4516</v>
      </c>
      <c r="DPH28" s="357">
        <f t="shared" si="49"/>
        <v>0</v>
      </c>
      <c r="DPI28" s="357">
        <f t="shared" si="49"/>
        <v>84786.4516</v>
      </c>
      <c r="DPJ28" s="357">
        <f t="shared" si="49"/>
        <v>0</v>
      </c>
      <c r="DPK28" s="357">
        <f t="shared" si="49"/>
        <v>84786.4516</v>
      </c>
      <c r="DPL28" s="357">
        <f t="shared" si="49"/>
        <v>0</v>
      </c>
      <c r="DPM28" s="357">
        <f t="shared" si="49"/>
        <v>84786.4516</v>
      </c>
      <c r="DPN28" s="357">
        <f t="shared" si="49"/>
        <v>0</v>
      </c>
      <c r="DPO28" s="357">
        <f t="shared" si="49"/>
        <v>84786.4516</v>
      </c>
      <c r="DPP28" s="357">
        <f t="shared" si="49"/>
        <v>0</v>
      </c>
      <c r="DPQ28" s="357">
        <f t="shared" si="49"/>
        <v>84786.4516</v>
      </c>
      <c r="DPR28" s="357">
        <f t="shared" si="49"/>
        <v>0</v>
      </c>
      <c r="DPS28" s="357">
        <f t="shared" si="49"/>
        <v>84786.4516</v>
      </c>
      <c r="DPT28" s="357">
        <f t="shared" si="49"/>
        <v>0</v>
      </c>
      <c r="DPU28" s="357">
        <f t="shared" si="49"/>
        <v>84786.4516</v>
      </c>
      <c r="DPV28" s="357">
        <f t="shared" si="49"/>
        <v>0</v>
      </c>
      <c r="DPW28" s="357">
        <f t="shared" si="49"/>
        <v>84786.4516</v>
      </c>
      <c r="DPX28" s="357">
        <f t="shared" ref="DPX28:DSI28" si="50">+DPV28</f>
        <v>0</v>
      </c>
      <c r="DPY28" s="357">
        <f t="shared" si="50"/>
        <v>84786.4516</v>
      </c>
      <c r="DPZ28" s="357">
        <f t="shared" si="50"/>
        <v>0</v>
      </c>
      <c r="DQA28" s="357">
        <f t="shared" si="50"/>
        <v>84786.4516</v>
      </c>
      <c r="DQB28" s="357">
        <f t="shared" si="50"/>
        <v>0</v>
      </c>
      <c r="DQC28" s="357">
        <f t="shared" si="50"/>
        <v>84786.4516</v>
      </c>
      <c r="DQD28" s="357">
        <f t="shared" si="50"/>
        <v>0</v>
      </c>
      <c r="DQE28" s="357">
        <f t="shared" si="50"/>
        <v>84786.4516</v>
      </c>
      <c r="DQF28" s="357">
        <f t="shared" si="50"/>
        <v>0</v>
      </c>
      <c r="DQG28" s="357">
        <f t="shared" si="50"/>
        <v>84786.4516</v>
      </c>
      <c r="DQH28" s="357">
        <f t="shared" si="50"/>
        <v>0</v>
      </c>
      <c r="DQI28" s="357">
        <f t="shared" si="50"/>
        <v>84786.4516</v>
      </c>
      <c r="DQJ28" s="357">
        <f t="shared" si="50"/>
        <v>0</v>
      </c>
      <c r="DQK28" s="357">
        <f t="shared" si="50"/>
        <v>84786.4516</v>
      </c>
      <c r="DQL28" s="357">
        <f t="shared" si="50"/>
        <v>0</v>
      </c>
      <c r="DQM28" s="357">
        <f t="shared" si="50"/>
        <v>84786.4516</v>
      </c>
      <c r="DQN28" s="357">
        <f t="shared" si="50"/>
        <v>0</v>
      </c>
      <c r="DQO28" s="357">
        <f t="shared" si="50"/>
        <v>84786.4516</v>
      </c>
      <c r="DQP28" s="357">
        <f t="shared" si="50"/>
        <v>0</v>
      </c>
      <c r="DQQ28" s="357">
        <f t="shared" si="50"/>
        <v>84786.4516</v>
      </c>
      <c r="DQR28" s="357">
        <f t="shared" si="50"/>
        <v>0</v>
      </c>
      <c r="DQS28" s="357">
        <f t="shared" si="50"/>
        <v>84786.4516</v>
      </c>
      <c r="DQT28" s="357">
        <f t="shared" si="50"/>
        <v>0</v>
      </c>
      <c r="DQU28" s="357">
        <f t="shared" si="50"/>
        <v>84786.4516</v>
      </c>
      <c r="DQV28" s="357">
        <f t="shared" si="50"/>
        <v>0</v>
      </c>
      <c r="DQW28" s="357">
        <f t="shared" si="50"/>
        <v>84786.4516</v>
      </c>
      <c r="DQX28" s="357">
        <f t="shared" si="50"/>
        <v>0</v>
      </c>
      <c r="DQY28" s="357">
        <f t="shared" si="50"/>
        <v>84786.4516</v>
      </c>
      <c r="DQZ28" s="357">
        <f t="shared" si="50"/>
        <v>0</v>
      </c>
      <c r="DRA28" s="357">
        <f t="shared" si="50"/>
        <v>84786.4516</v>
      </c>
      <c r="DRB28" s="357">
        <f t="shared" si="50"/>
        <v>0</v>
      </c>
      <c r="DRC28" s="357">
        <f t="shared" si="50"/>
        <v>84786.4516</v>
      </c>
      <c r="DRD28" s="357">
        <f t="shared" si="50"/>
        <v>0</v>
      </c>
      <c r="DRE28" s="357">
        <f t="shared" si="50"/>
        <v>84786.4516</v>
      </c>
      <c r="DRF28" s="357">
        <f t="shared" si="50"/>
        <v>0</v>
      </c>
      <c r="DRG28" s="357">
        <f t="shared" si="50"/>
        <v>84786.4516</v>
      </c>
      <c r="DRH28" s="357">
        <f t="shared" si="50"/>
        <v>0</v>
      </c>
      <c r="DRI28" s="357">
        <f t="shared" si="50"/>
        <v>84786.4516</v>
      </c>
      <c r="DRJ28" s="357">
        <f t="shared" si="50"/>
        <v>0</v>
      </c>
      <c r="DRK28" s="357">
        <f t="shared" si="50"/>
        <v>84786.4516</v>
      </c>
      <c r="DRL28" s="357">
        <f t="shared" si="50"/>
        <v>0</v>
      </c>
      <c r="DRM28" s="357">
        <f t="shared" si="50"/>
        <v>84786.4516</v>
      </c>
      <c r="DRN28" s="357">
        <f t="shared" si="50"/>
        <v>0</v>
      </c>
      <c r="DRO28" s="357">
        <f t="shared" si="50"/>
        <v>84786.4516</v>
      </c>
      <c r="DRP28" s="357">
        <f t="shared" si="50"/>
        <v>0</v>
      </c>
      <c r="DRQ28" s="357">
        <f t="shared" si="50"/>
        <v>84786.4516</v>
      </c>
      <c r="DRR28" s="357">
        <f t="shared" si="50"/>
        <v>0</v>
      </c>
      <c r="DRS28" s="357">
        <f t="shared" si="50"/>
        <v>84786.4516</v>
      </c>
      <c r="DRT28" s="357">
        <f t="shared" si="50"/>
        <v>0</v>
      </c>
      <c r="DRU28" s="357">
        <f t="shared" si="50"/>
        <v>84786.4516</v>
      </c>
      <c r="DRV28" s="357">
        <f t="shared" si="50"/>
        <v>0</v>
      </c>
      <c r="DRW28" s="357">
        <f t="shared" si="50"/>
        <v>84786.4516</v>
      </c>
      <c r="DRX28" s="357">
        <f t="shared" si="50"/>
        <v>0</v>
      </c>
      <c r="DRY28" s="357">
        <f t="shared" si="50"/>
        <v>84786.4516</v>
      </c>
      <c r="DRZ28" s="357">
        <f t="shared" si="50"/>
        <v>0</v>
      </c>
      <c r="DSA28" s="357">
        <f t="shared" si="50"/>
        <v>84786.4516</v>
      </c>
      <c r="DSB28" s="357">
        <f t="shared" si="50"/>
        <v>0</v>
      </c>
      <c r="DSC28" s="357">
        <f t="shared" si="50"/>
        <v>84786.4516</v>
      </c>
      <c r="DSD28" s="357">
        <f t="shared" si="50"/>
        <v>0</v>
      </c>
      <c r="DSE28" s="357">
        <f t="shared" si="50"/>
        <v>84786.4516</v>
      </c>
      <c r="DSF28" s="357">
        <f t="shared" si="50"/>
        <v>0</v>
      </c>
      <c r="DSG28" s="357">
        <f t="shared" si="50"/>
        <v>84786.4516</v>
      </c>
      <c r="DSH28" s="357">
        <f t="shared" si="50"/>
        <v>0</v>
      </c>
      <c r="DSI28" s="357">
        <f t="shared" si="50"/>
        <v>84786.4516</v>
      </c>
      <c r="DSJ28" s="357">
        <f t="shared" ref="DSJ28:DUU28" si="51">+DSH28</f>
        <v>0</v>
      </c>
      <c r="DSK28" s="357">
        <f t="shared" si="51"/>
        <v>84786.4516</v>
      </c>
      <c r="DSL28" s="357">
        <f t="shared" si="51"/>
        <v>0</v>
      </c>
      <c r="DSM28" s="357">
        <f t="shared" si="51"/>
        <v>84786.4516</v>
      </c>
      <c r="DSN28" s="357">
        <f t="shared" si="51"/>
        <v>0</v>
      </c>
      <c r="DSO28" s="357">
        <f t="shared" si="51"/>
        <v>84786.4516</v>
      </c>
      <c r="DSP28" s="357">
        <f t="shared" si="51"/>
        <v>0</v>
      </c>
      <c r="DSQ28" s="357">
        <f t="shared" si="51"/>
        <v>84786.4516</v>
      </c>
      <c r="DSR28" s="357">
        <f t="shared" si="51"/>
        <v>0</v>
      </c>
      <c r="DSS28" s="357">
        <f t="shared" si="51"/>
        <v>84786.4516</v>
      </c>
      <c r="DST28" s="357">
        <f t="shared" si="51"/>
        <v>0</v>
      </c>
      <c r="DSU28" s="357">
        <f t="shared" si="51"/>
        <v>84786.4516</v>
      </c>
      <c r="DSV28" s="357">
        <f t="shared" si="51"/>
        <v>0</v>
      </c>
      <c r="DSW28" s="357">
        <f t="shared" si="51"/>
        <v>84786.4516</v>
      </c>
      <c r="DSX28" s="357">
        <f t="shared" si="51"/>
        <v>0</v>
      </c>
      <c r="DSY28" s="357">
        <f t="shared" si="51"/>
        <v>84786.4516</v>
      </c>
      <c r="DSZ28" s="357">
        <f t="shared" si="51"/>
        <v>0</v>
      </c>
      <c r="DTA28" s="357">
        <f t="shared" si="51"/>
        <v>84786.4516</v>
      </c>
      <c r="DTB28" s="357">
        <f t="shared" si="51"/>
        <v>0</v>
      </c>
      <c r="DTC28" s="357">
        <f t="shared" si="51"/>
        <v>84786.4516</v>
      </c>
      <c r="DTD28" s="357">
        <f t="shared" si="51"/>
        <v>0</v>
      </c>
      <c r="DTE28" s="357">
        <f t="shared" si="51"/>
        <v>84786.4516</v>
      </c>
      <c r="DTF28" s="357">
        <f t="shared" si="51"/>
        <v>0</v>
      </c>
      <c r="DTG28" s="357">
        <f t="shared" si="51"/>
        <v>84786.4516</v>
      </c>
      <c r="DTH28" s="357">
        <f t="shared" si="51"/>
        <v>0</v>
      </c>
      <c r="DTI28" s="357">
        <f t="shared" si="51"/>
        <v>84786.4516</v>
      </c>
      <c r="DTJ28" s="357">
        <f t="shared" si="51"/>
        <v>0</v>
      </c>
      <c r="DTK28" s="357">
        <f t="shared" si="51"/>
        <v>84786.4516</v>
      </c>
      <c r="DTL28" s="357">
        <f t="shared" si="51"/>
        <v>0</v>
      </c>
      <c r="DTM28" s="357">
        <f t="shared" si="51"/>
        <v>84786.4516</v>
      </c>
      <c r="DTN28" s="357">
        <f t="shared" si="51"/>
        <v>0</v>
      </c>
      <c r="DTO28" s="357">
        <f t="shared" si="51"/>
        <v>84786.4516</v>
      </c>
      <c r="DTP28" s="357">
        <f t="shared" si="51"/>
        <v>0</v>
      </c>
      <c r="DTQ28" s="357">
        <f t="shared" si="51"/>
        <v>84786.4516</v>
      </c>
      <c r="DTR28" s="357">
        <f t="shared" si="51"/>
        <v>0</v>
      </c>
      <c r="DTS28" s="357">
        <f t="shared" si="51"/>
        <v>84786.4516</v>
      </c>
      <c r="DTT28" s="357">
        <f t="shared" si="51"/>
        <v>0</v>
      </c>
      <c r="DTU28" s="357">
        <f t="shared" si="51"/>
        <v>84786.4516</v>
      </c>
      <c r="DTV28" s="357">
        <f t="shared" si="51"/>
        <v>0</v>
      </c>
      <c r="DTW28" s="357">
        <f t="shared" si="51"/>
        <v>84786.4516</v>
      </c>
      <c r="DTX28" s="357">
        <f t="shared" si="51"/>
        <v>0</v>
      </c>
      <c r="DTY28" s="357">
        <f t="shared" si="51"/>
        <v>84786.4516</v>
      </c>
      <c r="DTZ28" s="357">
        <f t="shared" si="51"/>
        <v>0</v>
      </c>
      <c r="DUA28" s="357">
        <f t="shared" si="51"/>
        <v>84786.4516</v>
      </c>
      <c r="DUB28" s="357">
        <f t="shared" si="51"/>
        <v>0</v>
      </c>
      <c r="DUC28" s="357">
        <f t="shared" si="51"/>
        <v>84786.4516</v>
      </c>
      <c r="DUD28" s="357">
        <f t="shared" si="51"/>
        <v>0</v>
      </c>
      <c r="DUE28" s="357">
        <f t="shared" si="51"/>
        <v>84786.4516</v>
      </c>
      <c r="DUF28" s="357">
        <f t="shared" si="51"/>
        <v>0</v>
      </c>
      <c r="DUG28" s="357">
        <f t="shared" si="51"/>
        <v>84786.4516</v>
      </c>
      <c r="DUH28" s="357">
        <f t="shared" si="51"/>
        <v>0</v>
      </c>
      <c r="DUI28" s="357">
        <f t="shared" si="51"/>
        <v>84786.4516</v>
      </c>
      <c r="DUJ28" s="357">
        <f t="shared" si="51"/>
        <v>0</v>
      </c>
      <c r="DUK28" s="357">
        <f t="shared" si="51"/>
        <v>84786.4516</v>
      </c>
      <c r="DUL28" s="357">
        <f t="shared" si="51"/>
        <v>0</v>
      </c>
      <c r="DUM28" s="357">
        <f t="shared" si="51"/>
        <v>84786.4516</v>
      </c>
      <c r="DUN28" s="357">
        <f t="shared" si="51"/>
        <v>0</v>
      </c>
      <c r="DUO28" s="357">
        <f t="shared" si="51"/>
        <v>84786.4516</v>
      </c>
      <c r="DUP28" s="357">
        <f t="shared" si="51"/>
        <v>0</v>
      </c>
      <c r="DUQ28" s="357">
        <f t="shared" si="51"/>
        <v>84786.4516</v>
      </c>
      <c r="DUR28" s="357">
        <f t="shared" si="51"/>
        <v>0</v>
      </c>
      <c r="DUS28" s="357">
        <f t="shared" si="51"/>
        <v>84786.4516</v>
      </c>
      <c r="DUT28" s="357">
        <f t="shared" si="51"/>
        <v>0</v>
      </c>
      <c r="DUU28" s="357">
        <f t="shared" si="51"/>
        <v>84786.4516</v>
      </c>
      <c r="DUV28" s="357">
        <f t="shared" ref="DUV28:DXG28" si="52">+DUT28</f>
        <v>0</v>
      </c>
      <c r="DUW28" s="357">
        <f t="shared" si="52"/>
        <v>84786.4516</v>
      </c>
      <c r="DUX28" s="357">
        <f t="shared" si="52"/>
        <v>0</v>
      </c>
      <c r="DUY28" s="357">
        <f t="shared" si="52"/>
        <v>84786.4516</v>
      </c>
      <c r="DUZ28" s="357">
        <f t="shared" si="52"/>
        <v>0</v>
      </c>
      <c r="DVA28" s="357">
        <f t="shared" si="52"/>
        <v>84786.4516</v>
      </c>
      <c r="DVB28" s="357">
        <f t="shared" si="52"/>
        <v>0</v>
      </c>
      <c r="DVC28" s="357">
        <f t="shared" si="52"/>
        <v>84786.4516</v>
      </c>
      <c r="DVD28" s="357">
        <f t="shared" si="52"/>
        <v>0</v>
      </c>
      <c r="DVE28" s="357">
        <f t="shared" si="52"/>
        <v>84786.4516</v>
      </c>
      <c r="DVF28" s="357">
        <f t="shared" si="52"/>
        <v>0</v>
      </c>
      <c r="DVG28" s="357">
        <f t="shared" si="52"/>
        <v>84786.4516</v>
      </c>
      <c r="DVH28" s="357">
        <f t="shared" si="52"/>
        <v>0</v>
      </c>
      <c r="DVI28" s="357">
        <f t="shared" si="52"/>
        <v>84786.4516</v>
      </c>
      <c r="DVJ28" s="357">
        <f t="shared" si="52"/>
        <v>0</v>
      </c>
      <c r="DVK28" s="357">
        <f t="shared" si="52"/>
        <v>84786.4516</v>
      </c>
      <c r="DVL28" s="357">
        <f t="shared" si="52"/>
        <v>0</v>
      </c>
      <c r="DVM28" s="357">
        <f t="shared" si="52"/>
        <v>84786.4516</v>
      </c>
      <c r="DVN28" s="357">
        <f t="shared" si="52"/>
        <v>0</v>
      </c>
      <c r="DVO28" s="357">
        <f t="shared" si="52"/>
        <v>84786.4516</v>
      </c>
      <c r="DVP28" s="357">
        <f t="shared" si="52"/>
        <v>0</v>
      </c>
      <c r="DVQ28" s="357">
        <f t="shared" si="52"/>
        <v>84786.4516</v>
      </c>
      <c r="DVR28" s="357">
        <f t="shared" si="52"/>
        <v>0</v>
      </c>
      <c r="DVS28" s="357">
        <f t="shared" si="52"/>
        <v>84786.4516</v>
      </c>
      <c r="DVT28" s="357">
        <f t="shared" si="52"/>
        <v>0</v>
      </c>
      <c r="DVU28" s="357">
        <f t="shared" si="52"/>
        <v>84786.4516</v>
      </c>
      <c r="DVV28" s="357">
        <f t="shared" si="52"/>
        <v>0</v>
      </c>
      <c r="DVW28" s="357">
        <f t="shared" si="52"/>
        <v>84786.4516</v>
      </c>
      <c r="DVX28" s="357">
        <f t="shared" si="52"/>
        <v>0</v>
      </c>
      <c r="DVY28" s="357">
        <f t="shared" si="52"/>
        <v>84786.4516</v>
      </c>
      <c r="DVZ28" s="357">
        <f t="shared" si="52"/>
        <v>0</v>
      </c>
      <c r="DWA28" s="357">
        <f t="shared" si="52"/>
        <v>84786.4516</v>
      </c>
      <c r="DWB28" s="357">
        <f t="shared" si="52"/>
        <v>0</v>
      </c>
      <c r="DWC28" s="357">
        <f t="shared" si="52"/>
        <v>84786.4516</v>
      </c>
      <c r="DWD28" s="357">
        <f t="shared" si="52"/>
        <v>0</v>
      </c>
      <c r="DWE28" s="357">
        <f t="shared" si="52"/>
        <v>84786.4516</v>
      </c>
      <c r="DWF28" s="357">
        <f t="shared" si="52"/>
        <v>0</v>
      </c>
      <c r="DWG28" s="357">
        <f t="shared" si="52"/>
        <v>84786.4516</v>
      </c>
      <c r="DWH28" s="357">
        <f t="shared" si="52"/>
        <v>0</v>
      </c>
      <c r="DWI28" s="357">
        <f t="shared" si="52"/>
        <v>84786.4516</v>
      </c>
      <c r="DWJ28" s="357">
        <f t="shared" si="52"/>
        <v>0</v>
      </c>
      <c r="DWK28" s="357">
        <f t="shared" si="52"/>
        <v>84786.4516</v>
      </c>
      <c r="DWL28" s="357">
        <f t="shared" si="52"/>
        <v>0</v>
      </c>
      <c r="DWM28" s="357">
        <f t="shared" si="52"/>
        <v>84786.4516</v>
      </c>
      <c r="DWN28" s="357">
        <f t="shared" si="52"/>
        <v>0</v>
      </c>
      <c r="DWO28" s="357">
        <f t="shared" si="52"/>
        <v>84786.4516</v>
      </c>
      <c r="DWP28" s="357">
        <f t="shared" si="52"/>
        <v>0</v>
      </c>
      <c r="DWQ28" s="357">
        <f t="shared" si="52"/>
        <v>84786.4516</v>
      </c>
      <c r="DWR28" s="357">
        <f t="shared" si="52"/>
        <v>0</v>
      </c>
      <c r="DWS28" s="357">
        <f t="shared" si="52"/>
        <v>84786.4516</v>
      </c>
      <c r="DWT28" s="357">
        <f t="shared" si="52"/>
        <v>0</v>
      </c>
      <c r="DWU28" s="357">
        <f t="shared" si="52"/>
        <v>84786.4516</v>
      </c>
      <c r="DWV28" s="357">
        <f t="shared" si="52"/>
        <v>0</v>
      </c>
      <c r="DWW28" s="357">
        <f t="shared" si="52"/>
        <v>84786.4516</v>
      </c>
      <c r="DWX28" s="357">
        <f t="shared" si="52"/>
        <v>0</v>
      </c>
      <c r="DWY28" s="357">
        <f t="shared" si="52"/>
        <v>84786.4516</v>
      </c>
      <c r="DWZ28" s="357">
        <f t="shared" si="52"/>
        <v>0</v>
      </c>
      <c r="DXA28" s="357">
        <f t="shared" si="52"/>
        <v>84786.4516</v>
      </c>
      <c r="DXB28" s="357">
        <f t="shared" si="52"/>
        <v>0</v>
      </c>
      <c r="DXC28" s="357">
        <f t="shared" si="52"/>
        <v>84786.4516</v>
      </c>
      <c r="DXD28" s="357">
        <f t="shared" si="52"/>
        <v>0</v>
      </c>
      <c r="DXE28" s="357">
        <f t="shared" si="52"/>
        <v>84786.4516</v>
      </c>
      <c r="DXF28" s="357">
        <f t="shared" si="52"/>
        <v>0</v>
      </c>
      <c r="DXG28" s="357">
        <f t="shared" si="52"/>
        <v>84786.4516</v>
      </c>
      <c r="DXH28" s="357">
        <f t="shared" ref="DXH28:DZS28" si="53">+DXF28</f>
        <v>0</v>
      </c>
      <c r="DXI28" s="357">
        <f t="shared" si="53"/>
        <v>84786.4516</v>
      </c>
      <c r="DXJ28" s="357">
        <f t="shared" si="53"/>
        <v>0</v>
      </c>
      <c r="DXK28" s="357">
        <f t="shared" si="53"/>
        <v>84786.4516</v>
      </c>
      <c r="DXL28" s="357">
        <f t="shared" si="53"/>
        <v>0</v>
      </c>
      <c r="DXM28" s="357">
        <f t="shared" si="53"/>
        <v>84786.4516</v>
      </c>
      <c r="DXN28" s="357">
        <f t="shared" si="53"/>
        <v>0</v>
      </c>
      <c r="DXO28" s="357">
        <f t="shared" si="53"/>
        <v>84786.4516</v>
      </c>
      <c r="DXP28" s="357">
        <f t="shared" si="53"/>
        <v>0</v>
      </c>
      <c r="DXQ28" s="357">
        <f t="shared" si="53"/>
        <v>84786.4516</v>
      </c>
      <c r="DXR28" s="357">
        <f t="shared" si="53"/>
        <v>0</v>
      </c>
      <c r="DXS28" s="357">
        <f t="shared" si="53"/>
        <v>84786.4516</v>
      </c>
      <c r="DXT28" s="357">
        <f t="shared" si="53"/>
        <v>0</v>
      </c>
      <c r="DXU28" s="357">
        <f t="shared" si="53"/>
        <v>84786.4516</v>
      </c>
      <c r="DXV28" s="357">
        <f t="shared" si="53"/>
        <v>0</v>
      </c>
      <c r="DXW28" s="357">
        <f t="shared" si="53"/>
        <v>84786.4516</v>
      </c>
      <c r="DXX28" s="357">
        <f t="shared" si="53"/>
        <v>0</v>
      </c>
      <c r="DXY28" s="357">
        <f t="shared" si="53"/>
        <v>84786.4516</v>
      </c>
      <c r="DXZ28" s="357">
        <f t="shared" si="53"/>
        <v>0</v>
      </c>
      <c r="DYA28" s="357">
        <f t="shared" si="53"/>
        <v>84786.4516</v>
      </c>
      <c r="DYB28" s="357">
        <f t="shared" si="53"/>
        <v>0</v>
      </c>
      <c r="DYC28" s="357">
        <f t="shared" si="53"/>
        <v>84786.4516</v>
      </c>
      <c r="DYD28" s="357">
        <f t="shared" si="53"/>
        <v>0</v>
      </c>
      <c r="DYE28" s="357">
        <f t="shared" si="53"/>
        <v>84786.4516</v>
      </c>
      <c r="DYF28" s="357">
        <f t="shared" si="53"/>
        <v>0</v>
      </c>
      <c r="DYG28" s="357">
        <f t="shared" si="53"/>
        <v>84786.4516</v>
      </c>
      <c r="DYH28" s="357">
        <f t="shared" si="53"/>
        <v>0</v>
      </c>
      <c r="DYI28" s="357">
        <f t="shared" si="53"/>
        <v>84786.4516</v>
      </c>
      <c r="DYJ28" s="357">
        <f t="shared" si="53"/>
        <v>0</v>
      </c>
      <c r="DYK28" s="357">
        <f t="shared" si="53"/>
        <v>84786.4516</v>
      </c>
      <c r="DYL28" s="357">
        <f t="shared" si="53"/>
        <v>0</v>
      </c>
      <c r="DYM28" s="357">
        <f t="shared" si="53"/>
        <v>84786.4516</v>
      </c>
      <c r="DYN28" s="357">
        <f t="shared" si="53"/>
        <v>0</v>
      </c>
      <c r="DYO28" s="357">
        <f t="shared" si="53"/>
        <v>84786.4516</v>
      </c>
      <c r="DYP28" s="357">
        <f t="shared" si="53"/>
        <v>0</v>
      </c>
      <c r="DYQ28" s="357">
        <f t="shared" si="53"/>
        <v>84786.4516</v>
      </c>
      <c r="DYR28" s="357">
        <f t="shared" si="53"/>
        <v>0</v>
      </c>
      <c r="DYS28" s="357">
        <f t="shared" si="53"/>
        <v>84786.4516</v>
      </c>
      <c r="DYT28" s="357">
        <f t="shared" si="53"/>
        <v>0</v>
      </c>
      <c r="DYU28" s="357">
        <f t="shared" si="53"/>
        <v>84786.4516</v>
      </c>
      <c r="DYV28" s="357">
        <f t="shared" si="53"/>
        <v>0</v>
      </c>
      <c r="DYW28" s="357">
        <f t="shared" si="53"/>
        <v>84786.4516</v>
      </c>
      <c r="DYX28" s="357">
        <f t="shared" si="53"/>
        <v>0</v>
      </c>
      <c r="DYY28" s="357">
        <f t="shared" si="53"/>
        <v>84786.4516</v>
      </c>
      <c r="DYZ28" s="357">
        <f t="shared" si="53"/>
        <v>0</v>
      </c>
      <c r="DZA28" s="357">
        <f t="shared" si="53"/>
        <v>84786.4516</v>
      </c>
      <c r="DZB28" s="357">
        <f t="shared" si="53"/>
        <v>0</v>
      </c>
      <c r="DZC28" s="357">
        <f t="shared" si="53"/>
        <v>84786.4516</v>
      </c>
      <c r="DZD28" s="357">
        <f t="shared" si="53"/>
        <v>0</v>
      </c>
      <c r="DZE28" s="357">
        <f t="shared" si="53"/>
        <v>84786.4516</v>
      </c>
      <c r="DZF28" s="357">
        <f t="shared" si="53"/>
        <v>0</v>
      </c>
      <c r="DZG28" s="357">
        <f t="shared" si="53"/>
        <v>84786.4516</v>
      </c>
      <c r="DZH28" s="357">
        <f t="shared" si="53"/>
        <v>0</v>
      </c>
      <c r="DZI28" s="357">
        <f t="shared" si="53"/>
        <v>84786.4516</v>
      </c>
      <c r="DZJ28" s="357">
        <f t="shared" si="53"/>
        <v>0</v>
      </c>
      <c r="DZK28" s="357">
        <f t="shared" si="53"/>
        <v>84786.4516</v>
      </c>
      <c r="DZL28" s="357">
        <f t="shared" si="53"/>
        <v>0</v>
      </c>
      <c r="DZM28" s="357">
        <f t="shared" si="53"/>
        <v>84786.4516</v>
      </c>
      <c r="DZN28" s="357">
        <f t="shared" si="53"/>
        <v>0</v>
      </c>
      <c r="DZO28" s="357">
        <f t="shared" si="53"/>
        <v>84786.4516</v>
      </c>
      <c r="DZP28" s="357">
        <f t="shared" si="53"/>
        <v>0</v>
      </c>
      <c r="DZQ28" s="357">
        <f t="shared" si="53"/>
        <v>84786.4516</v>
      </c>
      <c r="DZR28" s="357">
        <f t="shared" si="53"/>
        <v>0</v>
      </c>
      <c r="DZS28" s="357">
        <f t="shared" si="53"/>
        <v>84786.4516</v>
      </c>
      <c r="DZT28" s="357">
        <f t="shared" ref="DZT28:ECE28" si="54">+DZR28</f>
        <v>0</v>
      </c>
      <c r="DZU28" s="357">
        <f t="shared" si="54"/>
        <v>84786.4516</v>
      </c>
      <c r="DZV28" s="357">
        <f t="shared" si="54"/>
        <v>0</v>
      </c>
      <c r="DZW28" s="357">
        <f t="shared" si="54"/>
        <v>84786.4516</v>
      </c>
      <c r="DZX28" s="357">
        <f t="shared" si="54"/>
        <v>0</v>
      </c>
      <c r="DZY28" s="357">
        <f t="shared" si="54"/>
        <v>84786.4516</v>
      </c>
      <c r="DZZ28" s="357">
        <f t="shared" si="54"/>
        <v>0</v>
      </c>
      <c r="EAA28" s="357">
        <f t="shared" si="54"/>
        <v>84786.4516</v>
      </c>
      <c r="EAB28" s="357">
        <f t="shared" si="54"/>
        <v>0</v>
      </c>
      <c r="EAC28" s="357">
        <f t="shared" si="54"/>
        <v>84786.4516</v>
      </c>
      <c r="EAD28" s="357">
        <f t="shared" si="54"/>
        <v>0</v>
      </c>
      <c r="EAE28" s="357">
        <f t="shared" si="54"/>
        <v>84786.4516</v>
      </c>
      <c r="EAF28" s="357">
        <f t="shared" si="54"/>
        <v>0</v>
      </c>
      <c r="EAG28" s="357">
        <f t="shared" si="54"/>
        <v>84786.4516</v>
      </c>
      <c r="EAH28" s="357">
        <f t="shared" si="54"/>
        <v>0</v>
      </c>
      <c r="EAI28" s="357">
        <f t="shared" si="54"/>
        <v>84786.4516</v>
      </c>
      <c r="EAJ28" s="357">
        <f t="shared" si="54"/>
        <v>0</v>
      </c>
      <c r="EAK28" s="357">
        <f t="shared" si="54"/>
        <v>84786.4516</v>
      </c>
      <c r="EAL28" s="357">
        <f t="shared" si="54"/>
        <v>0</v>
      </c>
      <c r="EAM28" s="357">
        <f t="shared" si="54"/>
        <v>84786.4516</v>
      </c>
      <c r="EAN28" s="357">
        <f t="shared" si="54"/>
        <v>0</v>
      </c>
      <c r="EAO28" s="357">
        <f t="shared" si="54"/>
        <v>84786.4516</v>
      </c>
      <c r="EAP28" s="357">
        <f t="shared" si="54"/>
        <v>0</v>
      </c>
      <c r="EAQ28" s="357">
        <f t="shared" si="54"/>
        <v>84786.4516</v>
      </c>
      <c r="EAR28" s="357">
        <f t="shared" si="54"/>
        <v>0</v>
      </c>
      <c r="EAS28" s="357">
        <f t="shared" si="54"/>
        <v>84786.4516</v>
      </c>
      <c r="EAT28" s="357">
        <f t="shared" si="54"/>
        <v>0</v>
      </c>
      <c r="EAU28" s="357">
        <f t="shared" si="54"/>
        <v>84786.4516</v>
      </c>
      <c r="EAV28" s="357">
        <f t="shared" si="54"/>
        <v>0</v>
      </c>
      <c r="EAW28" s="357">
        <f t="shared" si="54"/>
        <v>84786.4516</v>
      </c>
      <c r="EAX28" s="357">
        <f t="shared" si="54"/>
        <v>0</v>
      </c>
      <c r="EAY28" s="357">
        <f t="shared" si="54"/>
        <v>84786.4516</v>
      </c>
      <c r="EAZ28" s="357">
        <f t="shared" si="54"/>
        <v>0</v>
      </c>
      <c r="EBA28" s="357">
        <f t="shared" si="54"/>
        <v>84786.4516</v>
      </c>
      <c r="EBB28" s="357">
        <f t="shared" si="54"/>
        <v>0</v>
      </c>
      <c r="EBC28" s="357">
        <f t="shared" si="54"/>
        <v>84786.4516</v>
      </c>
      <c r="EBD28" s="357">
        <f t="shared" si="54"/>
        <v>0</v>
      </c>
      <c r="EBE28" s="357">
        <f t="shared" si="54"/>
        <v>84786.4516</v>
      </c>
      <c r="EBF28" s="357">
        <f t="shared" si="54"/>
        <v>0</v>
      </c>
      <c r="EBG28" s="357">
        <f t="shared" si="54"/>
        <v>84786.4516</v>
      </c>
      <c r="EBH28" s="357">
        <f t="shared" si="54"/>
        <v>0</v>
      </c>
      <c r="EBI28" s="357">
        <f t="shared" si="54"/>
        <v>84786.4516</v>
      </c>
      <c r="EBJ28" s="357">
        <f t="shared" si="54"/>
        <v>0</v>
      </c>
      <c r="EBK28" s="357">
        <f t="shared" si="54"/>
        <v>84786.4516</v>
      </c>
      <c r="EBL28" s="357">
        <f t="shared" si="54"/>
        <v>0</v>
      </c>
      <c r="EBM28" s="357">
        <f t="shared" si="54"/>
        <v>84786.4516</v>
      </c>
      <c r="EBN28" s="357">
        <f t="shared" si="54"/>
        <v>0</v>
      </c>
      <c r="EBO28" s="357">
        <f t="shared" si="54"/>
        <v>84786.4516</v>
      </c>
      <c r="EBP28" s="357">
        <f t="shared" si="54"/>
        <v>0</v>
      </c>
      <c r="EBQ28" s="357">
        <f t="shared" si="54"/>
        <v>84786.4516</v>
      </c>
      <c r="EBR28" s="357">
        <f t="shared" si="54"/>
        <v>0</v>
      </c>
      <c r="EBS28" s="357">
        <f t="shared" si="54"/>
        <v>84786.4516</v>
      </c>
      <c r="EBT28" s="357">
        <f t="shared" si="54"/>
        <v>0</v>
      </c>
      <c r="EBU28" s="357">
        <f t="shared" si="54"/>
        <v>84786.4516</v>
      </c>
      <c r="EBV28" s="357">
        <f t="shared" si="54"/>
        <v>0</v>
      </c>
      <c r="EBW28" s="357">
        <f t="shared" si="54"/>
        <v>84786.4516</v>
      </c>
      <c r="EBX28" s="357">
        <f t="shared" si="54"/>
        <v>0</v>
      </c>
      <c r="EBY28" s="357">
        <f t="shared" si="54"/>
        <v>84786.4516</v>
      </c>
      <c r="EBZ28" s="357">
        <f t="shared" si="54"/>
        <v>0</v>
      </c>
      <c r="ECA28" s="357">
        <f t="shared" si="54"/>
        <v>84786.4516</v>
      </c>
      <c r="ECB28" s="357">
        <f t="shared" si="54"/>
        <v>0</v>
      </c>
      <c r="ECC28" s="357">
        <f t="shared" si="54"/>
        <v>84786.4516</v>
      </c>
      <c r="ECD28" s="357">
        <f t="shared" si="54"/>
        <v>0</v>
      </c>
      <c r="ECE28" s="357">
        <f t="shared" si="54"/>
        <v>84786.4516</v>
      </c>
      <c r="ECF28" s="357">
        <f t="shared" ref="ECF28:EEQ28" si="55">+ECD28</f>
        <v>0</v>
      </c>
      <c r="ECG28" s="357">
        <f t="shared" si="55"/>
        <v>84786.4516</v>
      </c>
      <c r="ECH28" s="357">
        <f t="shared" si="55"/>
        <v>0</v>
      </c>
      <c r="ECI28" s="357">
        <f t="shared" si="55"/>
        <v>84786.4516</v>
      </c>
      <c r="ECJ28" s="357">
        <f t="shared" si="55"/>
        <v>0</v>
      </c>
      <c r="ECK28" s="357">
        <f t="shared" si="55"/>
        <v>84786.4516</v>
      </c>
      <c r="ECL28" s="357">
        <f t="shared" si="55"/>
        <v>0</v>
      </c>
      <c r="ECM28" s="357">
        <f t="shared" si="55"/>
        <v>84786.4516</v>
      </c>
      <c r="ECN28" s="357">
        <f t="shared" si="55"/>
        <v>0</v>
      </c>
      <c r="ECO28" s="357">
        <f t="shared" si="55"/>
        <v>84786.4516</v>
      </c>
      <c r="ECP28" s="357">
        <f t="shared" si="55"/>
        <v>0</v>
      </c>
      <c r="ECQ28" s="357">
        <f t="shared" si="55"/>
        <v>84786.4516</v>
      </c>
      <c r="ECR28" s="357">
        <f t="shared" si="55"/>
        <v>0</v>
      </c>
      <c r="ECS28" s="357">
        <f t="shared" si="55"/>
        <v>84786.4516</v>
      </c>
      <c r="ECT28" s="357">
        <f t="shared" si="55"/>
        <v>0</v>
      </c>
      <c r="ECU28" s="357">
        <f t="shared" si="55"/>
        <v>84786.4516</v>
      </c>
      <c r="ECV28" s="357">
        <f t="shared" si="55"/>
        <v>0</v>
      </c>
      <c r="ECW28" s="357">
        <f t="shared" si="55"/>
        <v>84786.4516</v>
      </c>
      <c r="ECX28" s="357">
        <f t="shared" si="55"/>
        <v>0</v>
      </c>
      <c r="ECY28" s="357">
        <f t="shared" si="55"/>
        <v>84786.4516</v>
      </c>
      <c r="ECZ28" s="357">
        <f t="shared" si="55"/>
        <v>0</v>
      </c>
      <c r="EDA28" s="357">
        <f t="shared" si="55"/>
        <v>84786.4516</v>
      </c>
      <c r="EDB28" s="357">
        <f t="shared" si="55"/>
        <v>0</v>
      </c>
      <c r="EDC28" s="357">
        <f t="shared" si="55"/>
        <v>84786.4516</v>
      </c>
      <c r="EDD28" s="357">
        <f t="shared" si="55"/>
        <v>0</v>
      </c>
      <c r="EDE28" s="357">
        <f t="shared" si="55"/>
        <v>84786.4516</v>
      </c>
      <c r="EDF28" s="357">
        <f t="shared" si="55"/>
        <v>0</v>
      </c>
      <c r="EDG28" s="357">
        <f t="shared" si="55"/>
        <v>84786.4516</v>
      </c>
      <c r="EDH28" s="357">
        <f t="shared" si="55"/>
        <v>0</v>
      </c>
      <c r="EDI28" s="357">
        <f t="shared" si="55"/>
        <v>84786.4516</v>
      </c>
      <c r="EDJ28" s="357">
        <f t="shared" si="55"/>
        <v>0</v>
      </c>
      <c r="EDK28" s="357">
        <f t="shared" si="55"/>
        <v>84786.4516</v>
      </c>
      <c r="EDL28" s="357">
        <f t="shared" si="55"/>
        <v>0</v>
      </c>
      <c r="EDM28" s="357">
        <f t="shared" si="55"/>
        <v>84786.4516</v>
      </c>
      <c r="EDN28" s="357">
        <f t="shared" si="55"/>
        <v>0</v>
      </c>
      <c r="EDO28" s="357">
        <f t="shared" si="55"/>
        <v>84786.4516</v>
      </c>
      <c r="EDP28" s="357">
        <f t="shared" si="55"/>
        <v>0</v>
      </c>
      <c r="EDQ28" s="357">
        <f t="shared" si="55"/>
        <v>84786.4516</v>
      </c>
      <c r="EDR28" s="357">
        <f t="shared" si="55"/>
        <v>0</v>
      </c>
      <c r="EDS28" s="357">
        <f t="shared" si="55"/>
        <v>84786.4516</v>
      </c>
      <c r="EDT28" s="357">
        <f t="shared" si="55"/>
        <v>0</v>
      </c>
      <c r="EDU28" s="357">
        <f t="shared" si="55"/>
        <v>84786.4516</v>
      </c>
      <c r="EDV28" s="357">
        <f t="shared" si="55"/>
        <v>0</v>
      </c>
      <c r="EDW28" s="357">
        <f t="shared" si="55"/>
        <v>84786.4516</v>
      </c>
      <c r="EDX28" s="357">
        <f t="shared" si="55"/>
        <v>0</v>
      </c>
      <c r="EDY28" s="357">
        <f t="shared" si="55"/>
        <v>84786.4516</v>
      </c>
      <c r="EDZ28" s="357">
        <f t="shared" si="55"/>
        <v>0</v>
      </c>
      <c r="EEA28" s="357">
        <f t="shared" si="55"/>
        <v>84786.4516</v>
      </c>
      <c r="EEB28" s="357">
        <f t="shared" si="55"/>
        <v>0</v>
      </c>
      <c r="EEC28" s="357">
        <f t="shared" si="55"/>
        <v>84786.4516</v>
      </c>
      <c r="EED28" s="357">
        <f t="shared" si="55"/>
        <v>0</v>
      </c>
      <c r="EEE28" s="357">
        <f t="shared" si="55"/>
        <v>84786.4516</v>
      </c>
      <c r="EEF28" s="357">
        <f t="shared" si="55"/>
        <v>0</v>
      </c>
      <c r="EEG28" s="357">
        <f t="shared" si="55"/>
        <v>84786.4516</v>
      </c>
      <c r="EEH28" s="357">
        <f t="shared" si="55"/>
        <v>0</v>
      </c>
      <c r="EEI28" s="357">
        <f t="shared" si="55"/>
        <v>84786.4516</v>
      </c>
      <c r="EEJ28" s="357">
        <f t="shared" si="55"/>
        <v>0</v>
      </c>
      <c r="EEK28" s="357">
        <f t="shared" si="55"/>
        <v>84786.4516</v>
      </c>
      <c r="EEL28" s="357">
        <f t="shared" si="55"/>
        <v>0</v>
      </c>
      <c r="EEM28" s="357">
        <f t="shared" si="55"/>
        <v>84786.4516</v>
      </c>
      <c r="EEN28" s="357">
        <f t="shared" si="55"/>
        <v>0</v>
      </c>
      <c r="EEO28" s="357">
        <f t="shared" si="55"/>
        <v>84786.4516</v>
      </c>
      <c r="EEP28" s="357">
        <f t="shared" si="55"/>
        <v>0</v>
      </c>
      <c r="EEQ28" s="357">
        <f t="shared" si="55"/>
        <v>84786.4516</v>
      </c>
      <c r="EER28" s="357">
        <f t="shared" ref="EER28:EHC28" si="56">+EEP28</f>
        <v>0</v>
      </c>
      <c r="EES28" s="357">
        <f t="shared" si="56"/>
        <v>84786.4516</v>
      </c>
      <c r="EET28" s="357">
        <f t="shared" si="56"/>
        <v>0</v>
      </c>
      <c r="EEU28" s="357">
        <f t="shared" si="56"/>
        <v>84786.4516</v>
      </c>
      <c r="EEV28" s="357">
        <f t="shared" si="56"/>
        <v>0</v>
      </c>
      <c r="EEW28" s="357">
        <f t="shared" si="56"/>
        <v>84786.4516</v>
      </c>
      <c r="EEX28" s="357">
        <f t="shared" si="56"/>
        <v>0</v>
      </c>
      <c r="EEY28" s="357">
        <f t="shared" si="56"/>
        <v>84786.4516</v>
      </c>
      <c r="EEZ28" s="357">
        <f t="shared" si="56"/>
        <v>0</v>
      </c>
      <c r="EFA28" s="357">
        <f t="shared" si="56"/>
        <v>84786.4516</v>
      </c>
      <c r="EFB28" s="357">
        <f t="shared" si="56"/>
        <v>0</v>
      </c>
      <c r="EFC28" s="357">
        <f t="shared" si="56"/>
        <v>84786.4516</v>
      </c>
      <c r="EFD28" s="357">
        <f t="shared" si="56"/>
        <v>0</v>
      </c>
      <c r="EFE28" s="357">
        <f t="shared" si="56"/>
        <v>84786.4516</v>
      </c>
      <c r="EFF28" s="357">
        <f t="shared" si="56"/>
        <v>0</v>
      </c>
      <c r="EFG28" s="357">
        <f t="shared" si="56"/>
        <v>84786.4516</v>
      </c>
      <c r="EFH28" s="357">
        <f t="shared" si="56"/>
        <v>0</v>
      </c>
      <c r="EFI28" s="357">
        <f t="shared" si="56"/>
        <v>84786.4516</v>
      </c>
      <c r="EFJ28" s="357">
        <f t="shared" si="56"/>
        <v>0</v>
      </c>
      <c r="EFK28" s="357">
        <f t="shared" si="56"/>
        <v>84786.4516</v>
      </c>
      <c r="EFL28" s="357">
        <f t="shared" si="56"/>
        <v>0</v>
      </c>
      <c r="EFM28" s="357">
        <f t="shared" si="56"/>
        <v>84786.4516</v>
      </c>
      <c r="EFN28" s="357">
        <f t="shared" si="56"/>
        <v>0</v>
      </c>
      <c r="EFO28" s="357">
        <f t="shared" si="56"/>
        <v>84786.4516</v>
      </c>
      <c r="EFP28" s="357">
        <f t="shared" si="56"/>
        <v>0</v>
      </c>
      <c r="EFQ28" s="357">
        <f t="shared" si="56"/>
        <v>84786.4516</v>
      </c>
      <c r="EFR28" s="357">
        <f t="shared" si="56"/>
        <v>0</v>
      </c>
      <c r="EFS28" s="357">
        <f t="shared" si="56"/>
        <v>84786.4516</v>
      </c>
      <c r="EFT28" s="357">
        <f t="shared" si="56"/>
        <v>0</v>
      </c>
      <c r="EFU28" s="357">
        <f t="shared" si="56"/>
        <v>84786.4516</v>
      </c>
      <c r="EFV28" s="357">
        <f t="shared" si="56"/>
        <v>0</v>
      </c>
      <c r="EFW28" s="357">
        <f t="shared" si="56"/>
        <v>84786.4516</v>
      </c>
      <c r="EFX28" s="357">
        <f t="shared" si="56"/>
        <v>0</v>
      </c>
      <c r="EFY28" s="357">
        <f t="shared" si="56"/>
        <v>84786.4516</v>
      </c>
      <c r="EFZ28" s="357">
        <f t="shared" si="56"/>
        <v>0</v>
      </c>
      <c r="EGA28" s="357">
        <f t="shared" si="56"/>
        <v>84786.4516</v>
      </c>
      <c r="EGB28" s="357">
        <f t="shared" si="56"/>
        <v>0</v>
      </c>
      <c r="EGC28" s="357">
        <f t="shared" si="56"/>
        <v>84786.4516</v>
      </c>
      <c r="EGD28" s="357">
        <f t="shared" si="56"/>
        <v>0</v>
      </c>
      <c r="EGE28" s="357">
        <f t="shared" si="56"/>
        <v>84786.4516</v>
      </c>
      <c r="EGF28" s="357">
        <f t="shared" si="56"/>
        <v>0</v>
      </c>
      <c r="EGG28" s="357">
        <f t="shared" si="56"/>
        <v>84786.4516</v>
      </c>
      <c r="EGH28" s="357">
        <f t="shared" si="56"/>
        <v>0</v>
      </c>
      <c r="EGI28" s="357">
        <f t="shared" si="56"/>
        <v>84786.4516</v>
      </c>
      <c r="EGJ28" s="357">
        <f t="shared" si="56"/>
        <v>0</v>
      </c>
      <c r="EGK28" s="357">
        <f t="shared" si="56"/>
        <v>84786.4516</v>
      </c>
      <c r="EGL28" s="357">
        <f t="shared" si="56"/>
        <v>0</v>
      </c>
      <c r="EGM28" s="357">
        <f t="shared" si="56"/>
        <v>84786.4516</v>
      </c>
      <c r="EGN28" s="357">
        <f t="shared" si="56"/>
        <v>0</v>
      </c>
      <c r="EGO28" s="357">
        <f t="shared" si="56"/>
        <v>84786.4516</v>
      </c>
      <c r="EGP28" s="357">
        <f t="shared" si="56"/>
        <v>0</v>
      </c>
      <c r="EGQ28" s="357">
        <f t="shared" si="56"/>
        <v>84786.4516</v>
      </c>
      <c r="EGR28" s="357">
        <f t="shared" si="56"/>
        <v>0</v>
      </c>
      <c r="EGS28" s="357">
        <f t="shared" si="56"/>
        <v>84786.4516</v>
      </c>
      <c r="EGT28" s="357">
        <f t="shared" si="56"/>
        <v>0</v>
      </c>
      <c r="EGU28" s="357">
        <f t="shared" si="56"/>
        <v>84786.4516</v>
      </c>
      <c r="EGV28" s="357">
        <f t="shared" si="56"/>
        <v>0</v>
      </c>
      <c r="EGW28" s="357">
        <f t="shared" si="56"/>
        <v>84786.4516</v>
      </c>
      <c r="EGX28" s="357">
        <f t="shared" si="56"/>
        <v>0</v>
      </c>
      <c r="EGY28" s="357">
        <f t="shared" si="56"/>
        <v>84786.4516</v>
      </c>
      <c r="EGZ28" s="357">
        <f t="shared" si="56"/>
        <v>0</v>
      </c>
      <c r="EHA28" s="357">
        <f t="shared" si="56"/>
        <v>84786.4516</v>
      </c>
      <c r="EHB28" s="357">
        <f t="shared" si="56"/>
        <v>0</v>
      </c>
      <c r="EHC28" s="357">
        <f t="shared" si="56"/>
        <v>84786.4516</v>
      </c>
      <c r="EHD28" s="357">
        <f t="shared" ref="EHD28:EJO28" si="57">+EHB28</f>
        <v>0</v>
      </c>
      <c r="EHE28" s="357">
        <f t="shared" si="57"/>
        <v>84786.4516</v>
      </c>
      <c r="EHF28" s="357">
        <f t="shared" si="57"/>
        <v>0</v>
      </c>
      <c r="EHG28" s="357">
        <f t="shared" si="57"/>
        <v>84786.4516</v>
      </c>
      <c r="EHH28" s="357">
        <f t="shared" si="57"/>
        <v>0</v>
      </c>
      <c r="EHI28" s="357">
        <f t="shared" si="57"/>
        <v>84786.4516</v>
      </c>
      <c r="EHJ28" s="357">
        <f t="shared" si="57"/>
        <v>0</v>
      </c>
      <c r="EHK28" s="357">
        <f t="shared" si="57"/>
        <v>84786.4516</v>
      </c>
      <c r="EHL28" s="357">
        <f t="shared" si="57"/>
        <v>0</v>
      </c>
      <c r="EHM28" s="357">
        <f t="shared" si="57"/>
        <v>84786.4516</v>
      </c>
      <c r="EHN28" s="357">
        <f t="shared" si="57"/>
        <v>0</v>
      </c>
      <c r="EHO28" s="357">
        <f t="shared" si="57"/>
        <v>84786.4516</v>
      </c>
      <c r="EHP28" s="357">
        <f t="shared" si="57"/>
        <v>0</v>
      </c>
      <c r="EHQ28" s="357">
        <f t="shared" si="57"/>
        <v>84786.4516</v>
      </c>
      <c r="EHR28" s="357">
        <f t="shared" si="57"/>
        <v>0</v>
      </c>
      <c r="EHS28" s="357">
        <f t="shared" si="57"/>
        <v>84786.4516</v>
      </c>
      <c r="EHT28" s="357">
        <f t="shared" si="57"/>
        <v>0</v>
      </c>
      <c r="EHU28" s="357">
        <f t="shared" si="57"/>
        <v>84786.4516</v>
      </c>
      <c r="EHV28" s="357">
        <f t="shared" si="57"/>
        <v>0</v>
      </c>
      <c r="EHW28" s="357">
        <f t="shared" si="57"/>
        <v>84786.4516</v>
      </c>
      <c r="EHX28" s="357">
        <f t="shared" si="57"/>
        <v>0</v>
      </c>
      <c r="EHY28" s="357">
        <f t="shared" si="57"/>
        <v>84786.4516</v>
      </c>
      <c r="EHZ28" s="357">
        <f t="shared" si="57"/>
        <v>0</v>
      </c>
      <c r="EIA28" s="357">
        <f t="shared" si="57"/>
        <v>84786.4516</v>
      </c>
      <c r="EIB28" s="357">
        <f t="shared" si="57"/>
        <v>0</v>
      </c>
      <c r="EIC28" s="357">
        <f t="shared" si="57"/>
        <v>84786.4516</v>
      </c>
      <c r="EID28" s="357">
        <f t="shared" si="57"/>
        <v>0</v>
      </c>
      <c r="EIE28" s="357">
        <f t="shared" si="57"/>
        <v>84786.4516</v>
      </c>
      <c r="EIF28" s="357">
        <f t="shared" si="57"/>
        <v>0</v>
      </c>
      <c r="EIG28" s="357">
        <f t="shared" si="57"/>
        <v>84786.4516</v>
      </c>
      <c r="EIH28" s="357">
        <f t="shared" si="57"/>
        <v>0</v>
      </c>
      <c r="EII28" s="357">
        <f t="shared" si="57"/>
        <v>84786.4516</v>
      </c>
      <c r="EIJ28" s="357">
        <f t="shared" si="57"/>
        <v>0</v>
      </c>
      <c r="EIK28" s="357">
        <f t="shared" si="57"/>
        <v>84786.4516</v>
      </c>
      <c r="EIL28" s="357">
        <f t="shared" si="57"/>
        <v>0</v>
      </c>
      <c r="EIM28" s="357">
        <f t="shared" si="57"/>
        <v>84786.4516</v>
      </c>
      <c r="EIN28" s="357">
        <f t="shared" si="57"/>
        <v>0</v>
      </c>
      <c r="EIO28" s="357">
        <f t="shared" si="57"/>
        <v>84786.4516</v>
      </c>
      <c r="EIP28" s="357">
        <f t="shared" si="57"/>
        <v>0</v>
      </c>
      <c r="EIQ28" s="357">
        <f t="shared" si="57"/>
        <v>84786.4516</v>
      </c>
      <c r="EIR28" s="357">
        <f t="shared" si="57"/>
        <v>0</v>
      </c>
      <c r="EIS28" s="357">
        <f t="shared" si="57"/>
        <v>84786.4516</v>
      </c>
      <c r="EIT28" s="357">
        <f t="shared" si="57"/>
        <v>0</v>
      </c>
      <c r="EIU28" s="357">
        <f t="shared" si="57"/>
        <v>84786.4516</v>
      </c>
      <c r="EIV28" s="357">
        <f t="shared" si="57"/>
        <v>0</v>
      </c>
      <c r="EIW28" s="357">
        <f t="shared" si="57"/>
        <v>84786.4516</v>
      </c>
      <c r="EIX28" s="357">
        <f t="shared" si="57"/>
        <v>0</v>
      </c>
      <c r="EIY28" s="357">
        <f t="shared" si="57"/>
        <v>84786.4516</v>
      </c>
      <c r="EIZ28" s="357">
        <f t="shared" si="57"/>
        <v>0</v>
      </c>
      <c r="EJA28" s="357">
        <f t="shared" si="57"/>
        <v>84786.4516</v>
      </c>
      <c r="EJB28" s="357">
        <f t="shared" si="57"/>
        <v>0</v>
      </c>
      <c r="EJC28" s="357">
        <f t="shared" si="57"/>
        <v>84786.4516</v>
      </c>
      <c r="EJD28" s="357">
        <f t="shared" si="57"/>
        <v>0</v>
      </c>
      <c r="EJE28" s="357">
        <f t="shared" si="57"/>
        <v>84786.4516</v>
      </c>
      <c r="EJF28" s="357">
        <f t="shared" si="57"/>
        <v>0</v>
      </c>
      <c r="EJG28" s="357">
        <f t="shared" si="57"/>
        <v>84786.4516</v>
      </c>
      <c r="EJH28" s="357">
        <f t="shared" si="57"/>
        <v>0</v>
      </c>
      <c r="EJI28" s="357">
        <f t="shared" si="57"/>
        <v>84786.4516</v>
      </c>
      <c r="EJJ28" s="357">
        <f t="shared" si="57"/>
        <v>0</v>
      </c>
      <c r="EJK28" s="357">
        <f t="shared" si="57"/>
        <v>84786.4516</v>
      </c>
      <c r="EJL28" s="357">
        <f t="shared" si="57"/>
        <v>0</v>
      </c>
      <c r="EJM28" s="357">
        <f t="shared" si="57"/>
        <v>84786.4516</v>
      </c>
      <c r="EJN28" s="357">
        <f t="shared" si="57"/>
        <v>0</v>
      </c>
      <c r="EJO28" s="357">
        <f t="shared" si="57"/>
        <v>84786.4516</v>
      </c>
      <c r="EJP28" s="357">
        <f t="shared" ref="EJP28:EMA28" si="58">+EJN28</f>
        <v>0</v>
      </c>
      <c r="EJQ28" s="357">
        <f t="shared" si="58"/>
        <v>84786.4516</v>
      </c>
      <c r="EJR28" s="357">
        <f t="shared" si="58"/>
        <v>0</v>
      </c>
      <c r="EJS28" s="357">
        <f t="shared" si="58"/>
        <v>84786.4516</v>
      </c>
      <c r="EJT28" s="357">
        <f t="shared" si="58"/>
        <v>0</v>
      </c>
      <c r="EJU28" s="357">
        <f t="shared" si="58"/>
        <v>84786.4516</v>
      </c>
      <c r="EJV28" s="357">
        <f t="shared" si="58"/>
        <v>0</v>
      </c>
      <c r="EJW28" s="357">
        <f t="shared" si="58"/>
        <v>84786.4516</v>
      </c>
      <c r="EJX28" s="357">
        <f t="shared" si="58"/>
        <v>0</v>
      </c>
      <c r="EJY28" s="357">
        <f t="shared" si="58"/>
        <v>84786.4516</v>
      </c>
      <c r="EJZ28" s="357">
        <f t="shared" si="58"/>
        <v>0</v>
      </c>
      <c r="EKA28" s="357">
        <f t="shared" si="58"/>
        <v>84786.4516</v>
      </c>
      <c r="EKB28" s="357">
        <f t="shared" si="58"/>
        <v>0</v>
      </c>
      <c r="EKC28" s="357">
        <f t="shared" si="58"/>
        <v>84786.4516</v>
      </c>
      <c r="EKD28" s="357">
        <f t="shared" si="58"/>
        <v>0</v>
      </c>
      <c r="EKE28" s="357">
        <f t="shared" si="58"/>
        <v>84786.4516</v>
      </c>
      <c r="EKF28" s="357">
        <f t="shared" si="58"/>
        <v>0</v>
      </c>
      <c r="EKG28" s="357">
        <f t="shared" si="58"/>
        <v>84786.4516</v>
      </c>
      <c r="EKH28" s="357">
        <f t="shared" si="58"/>
        <v>0</v>
      </c>
      <c r="EKI28" s="357">
        <f t="shared" si="58"/>
        <v>84786.4516</v>
      </c>
      <c r="EKJ28" s="357">
        <f t="shared" si="58"/>
        <v>0</v>
      </c>
      <c r="EKK28" s="357">
        <f t="shared" si="58"/>
        <v>84786.4516</v>
      </c>
      <c r="EKL28" s="357">
        <f t="shared" si="58"/>
        <v>0</v>
      </c>
      <c r="EKM28" s="357">
        <f t="shared" si="58"/>
        <v>84786.4516</v>
      </c>
      <c r="EKN28" s="357">
        <f t="shared" si="58"/>
        <v>0</v>
      </c>
      <c r="EKO28" s="357">
        <f t="shared" si="58"/>
        <v>84786.4516</v>
      </c>
      <c r="EKP28" s="357">
        <f t="shared" si="58"/>
        <v>0</v>
      </c>
      <c r="EKQ28" s="357">
        <f t="shared" si="58"/>
        <v>84786.4516</v>
      </c>
      <c r="EKR28" s="357">
        <f t="shared" si="58"/>
        <v>0</v>
      </c>
      <c r="EKS28" s="357">
        <f t="shared" si="58"/>
        <v>84786.4516</v>
      </c>
      <c r="EKT28" s="357">
        <f t="shared" si="58"/>
        <v>0</v>
      </c>
      <c r="EKU28" s="357">
        <f t="shared" si="58"/>
        <v>84786.4516</v>
      </c>
      <c r="EKV28" s="357">
        <f t="shared" si="58"/>
        <v>0</v>
      </c>
      <c r="EKW28" s="357">
        <f t="shared" si="58"/>
        <v>84786.4516</v>
      </c>
      <c r="EKX28" s="357">
        <f t="shared" si="58"/>
        <v>0</v>
      </c>
      <c r="EKY28" s="357">
        <f t="shared" si="58"/>
        <v>84786.4516</v>
      </c>
      <c r="EKZ28" s="357">
        <f t="shared" si="58"/>
        <v>0</v>
      </c>
      <c r="ELA28" s="357">
        <f t="shared" si="58"/>
        <v>84786.4516</v>
      </c>
      <c r="ELB28" s="357">
        <f t="shared" si="58"/>
        <v>0</v>
      </c>
      <c r="ELC28" s="357">
        <f t="shared" si="58"/>
        <v>84786.4516</v>
      </c>
      <c r="ELD28" s="357">
        <f t="shared" si="58"/>
        <v>0</v>
      </c>
      <c r="ELE28" s="357">
        <f t="shared" si="58"/>
        <v>84786.4516</v>
      </c>
      <c r="ELF28" s="357">
        <f t="shared" si="58"/>
        <v>0</v>
      </c>
      <c r="ELG28" s="357">
        <f t="shared" si="58"/>
        <v>84786.4516</v>
      </c>
      <c r="ELH28" s="357">
        <f t="shared" si="58"/>
        <v>0</v>
      </c>
      <c r="ELI28" s="357">
        <f t="shared" si="58"/>
        <v>84786.4516</v>
      </c>
      <c r="ELJ28" s="357">
        <f t="shared" si="58"/>
        <v>0</v>
      </c>
      <c r="ELK28" s="357">
        <f t="shared" si="58"/>
        <v>84786.4516</v>
      </c>
      <c r="ELL28" s="357">
        <f t="shared" si="58"/>
        <v>0</v>
      </c>
      <c r="ELM28" s="357">
        <f t="shared" si="58"/>
        <v>84786.4516</v>
      </c>
      <c r="ELN28" s="357">
        <f t="shared" si="58"/>
        <v>0</v>
      </c>
      <c r="ELO28" s="357">
        <f t="shared" si="58"/>
        <v>84786.4516</v>
      </c>
      <c r="ELP28" s="357">
        <f t="shared" si="58"/>
        <v>0</v>
      </c>
      <c r="ELQ28" s="357">
        <f t="shared" si="58"/>
        <v>84786.4516</v>
      </c>
      <c r="ELR28" s="357">
        <f t="shared" si="58"/>
        <v>0</v>
      </c>
      <c r="ELS28" s="357">
        <f t="shared" si="58"/>
        <v>84786.4516</v>
      </c>
      <c r="ELT28" s="357">
        <f t="shared" si="58"/>
        <v>0</v>
      </c>
      <c r="ELU28" s="357">
        <f t="shared" si="58"/>
        <v>84786.4516</v>
      </c>
      <c r="ELV28" s="357">
        <f t="shared" si="58"/>
        <v>0</v>
      </c>
      <c r="ELW28" s="357">
        <f t="shared" si="58"/>
        <v>84786.4516</v>
      </c>
      <c r="ELX28" s="357">
        <f t="shared" si="58"/>
        <v>0</v>
      </c>
      <c r="ELY28" s="357">
        <f t="shared" si="58"/>
        <v>84786.4516</v>
      </c>
      <c r="ELZ28" s="357">
        <f t="shared" si="58"/>
        <v>0</v>
      </c>
      <c r="EMA28" s="357">
        <f t="shared" si="58"/>
        <v>84786.4516</v>
      </c>
      <c r="EMB28" s="357">
        <f t="shared" ref="EMB28:EOM28" si="59">+ELZ28</f>
        <v>0</v>
      </c>
      <c r="EMC28" s="357">
        <f t="shared" si="59"/>
        <v>84786.4516</v>
      </c>
      <c r="EMD28" s="357">
        <f t="shared" si="59"/>
        <v>0</v>
      </c>
      <c r="EME28" s="357">
        <f t="shared" si="59"/>
        <v>84786.4516</v>
      </c>
      <c r="EMF28" s="357">
        <f t="shared" si="59"/>
        <v>0</v>
      </c>
      <c r="EMG28" s="357">
        <f t="shared" si="59"/>
        <v>84786.4516</v>
      </c>
      <c r="EMH28" s="357">
        <f t="shared" si="59"/>
        <v>0</v>
      </c>
      <c r="EMI28" s="357">
        <f t="shared" si="59"/>
        <v>84786.4516</v>
      </c>
      <c r="EMJ28" s="357">
        <f t="shared" si="59"/>
        <v>0</v>
      </c>
      <c r="EMK28" s="357">
        <f t="shared" si="59"/>
        <v>84786.4516</v>
      </c>
      <c r="EML28" s="357">
        <f t="shared" si="59"/>
        <v>0</v>
      </c>
      <c r="EMM28" s="357">
        <f t="shared" si="59"/>
        <v>84786.4516</v>
      </c>
      <c r="EMN28" s="357">
        <f t="shared" si="59"/>
        <v>0</v>
      </c>
      <c r="EMO28" s="357">
        <f t="shared" si="59"/>
        <v>84786.4516</v>
      </c>
      <c r="EMP28" s="357">
        <f t="shared" si="59"/>
        <v>0</v>
      </c>
      <c r="EMQ28" s="357">
        <f t="shared" si="59"/>
        <v>84786.4516</v>
      </c>
      <c r="EMR28" s="357">
        <f t="shared" si="59"/>
        <v>0</v>
      </c>
      <c r="EMS28" s="357">
        <f t="shared" si="59"/>
        <v>84786.4516</v>
      </c>
      <c r="EMT28" s="357">
        <f t="shared" si="59"/>
        <v>0</v>
      </c>
      <c r="EMU28" s="357">
        <f t="shared" si="59"/>
        <v>84786.4516</v>
      </c>
      <c r="EMV28" s="357">
        <f t="shared" si="59"/>
        <v>0</v>
      </c>
      <c r="EMW28" s="357">
        <f t="shared" si="59"/>
        <v>84786.4516</v>
      </c>
      <c r="EMX28" s="357">
        <f t="shared" si="59"/>
        <v>0</v>
      </c>
      <c r="EMY28" s="357">
        <f t="shared" si="59"/>
        <v>84786.4516</v>
      </c>
      <c r="EMZ28" s="357">
        <f t="shared" si="59"/>
        <v>0</v>
      </c>
      <c r="ENA28" s="357">
        <f t="shared" si="59"/>
        <v>84786.4516</v>
      </c>
      <c r="ENB28" s="357">
        <f t="shared" si="59"/>
        <v>0</v>
      </c>
      <c r="ENC28" s="357">
        <f t="shared" si="59"/>
        <v>84786.4516</v>
      </c>
      <c r="END28" s="357">
        <f t="shared" si="59"/>
        <v>0</v>
      </c>
      <c r="ENE28" s="357">
        <f t="shared" si="59"/>
        <v>84786.4516</v>
      </c>
      <c r="ENF28" s="357">
        <f t="shared" si="59"/>
        <v>0</v>
      </c>
      <c r="ENG28" s="357">
        <f t="shared" si="59"/>
        <v>84786.4516</v>
      </c>
      <c r="ENH28" s="357">
        <f t="shared" si="59"/>
        <v>0</v>
      </c>
      <c r="ENI28" s="357">
        <f t="shared" si="59"/>
        <v>84786.4516</v>
      </c>
      <c r="ENJ28" s="357">
        <f t="shared" si="59"/>
        <v>0</v>
      </c>
      <c r="ENK28" s="357">
        <f t="shared" si="59"/>
        <v>84786.4516</v>
      </c>
      <c r="ENL28" s="357">
        <f t="shared" si="59"/>
        <v>0</v>
      </c>
      <c r="ENM28" s="357">
        <f t="shared" si="59"/>
        <v>84786.4516</v>
      </c>
      <c r="ENN28" s="357">
        <f t="shared" si="59"/>
        <v>0</v>
      </c>
      <c r="ENO28" s="357">
        <f t="shared" si="59"/>
        <v>84786.4516</v>
      </c>
      <c r="ENP28" s="357">
        <f t="shared" si="59"/>
        <v>0</v>
      </c>
      <c r="ENQ28" s="357">
        <f t="shared" si="59"/>
        <v>84786.4516</v>
      </c>
      <c r="ENR28" s="357">
        <f t="shared" si="59"/>
        <v>0</v>
      </c>
      <c r="ENS28" s="357">
        <f t="shared" si="59"/>
        <v>84786.4516</v>
      </c>
      <c r="ENT28" s="357">
        <f t="shared" si="59"/>
        <v>0</v>
      </c>
      <c r="ENU28" s="357">
        <f t="shared" si="59"/>
        <v>84786.4516</v>
      </c>
      <c r="ENV28" s="357">
        <f t="shared" si="59"/>
        <v>0</v>
      </c>
      <c r="ENW28" s="357">
        <f t="shared" si="59"/>
        <v>84786.4516</v>
      </c>
      <c r="ENX28" s="357">
        <f t="shared" si="59"/>
        <v>0</v>
      </c>
      <c r="ENY28" s="357">
        <f t="shared" si="59"/>
        <v>84786.4516</v>
      </c>
      <c r="ENZ28" s="357">
        <f t="shared" si="59"/>
        <v>0</v>
      </c>
      <c r="EOA28" s="357">
        <f t="shared" si="59"/>
        <v>84786.4516</v>
      </c>
      <c r="EOB28" s="357">
        <f t="shared" si="59"/>
        <v>0</v>
      </c>
      <c r="EOC28" s="357">
        <f t="shared" si="59"/>
        <v>84786.4516</v>
      </c>
      <c r="EOD28" s="357">
        <f t="shared" si="59"/>
        <v>0</v>
      </c>
      <c r="EOE28" s="357">
        <f t="shared" si="59"/>
        <v>84786.4516</v>
      </c>
      <c r="EOF28" s="357">
        <f t="shared" si="59"/>
        <v>0</v>
      </c>
      <c r="EOG28" s="357">
        <f t="shared" si="59"/>
        <v>84786.4516</v>
      </c>
      <c r="EOH28" s="357">
        <f t="shared" si="59"/>
        <v>0</v>
      </c>
      <c r="EOI28" s="357">
        <f t="shared" si="59"/>
        <v>84786.4516</v>
      </c>
      <c r="EOJ28" s="357">
        <f t="shared" si="59"/>
        <v>0</v>
      </c>
      <c r="EOK28" s="357">
        <f t="shared" si="59"/>
        <v>84786.4516</v>
      </c>
      <c r="EOL28" s="357">
        <f t="shared" si="59"/>
        <v>0</v>
      </c>
      <c r="EOM28" s="357">
        <f t="shared" si="59"/>
        <v>84786.4516</v>
      </c>
      <c r="EON28" s="357">
        <f t="shared" ref="EON28:EQY28" si="60">+EOL28</f>
        <v>0</v>
      </c>
      <c r="EOO28" s="357">
        <f t="shared" si="60"/>
        <v>84786.4516</v>
      </c>
      <c r="EOP28" s="357">
        <f t="shared" si="60"/>
        <v>0</v>
      </c>
      <c r="EOQ28" s="357">
        <f t="shared" si="60"/>
        <v>84786.4516</v>
      </c>
      <c r="EOR28" s="357">
        <f t="shared" si="60"/>
        <v>0</v>
      </c>
      <c r="EOS28" s="357">
        <f t="shared" si="60"/>
        <v>84786.4516</v>
      </c>
      <c r="EOT28" s="357">
        <f t="shared" si="60"/>
        <v>0</v>
      </c>
      <c r="EOU28" s="357">
        <f t="shared" si="60"/>
        <v>84786.4516</v>
      </c>
      <c r="EOV28" s="357">
        <f t="shared" si="60"/>
        <v>0</v>
      </c>
      <c r="EOW28" s="357">
        <f t="shared" si="60"/>
        <v>84786.4516</v>
      </c>
      <c r="EOX28" s="357">
        <f t="shared" si="60"/>
        <v>0</v>
      </c>
      <c r="EOY28" s="357">
        <f t="shared" si="60"/>
        <v>84786.4516</v>
      </c>
      <c r="EOZ28" s="357">
        <f t="shared" si="60"/>
        <v>0</v>
      </c>
      <c r="EPA28" s="357">
        <f t="shared" si="60"/>
        <v>84786.4516</v>
      </c>
      <c r="EPB28" s="357">
        <f t="shared" si="60"/>
        <v>0</v>
      </c>
      <c r="EPC28" s="357">
        <f t="shared" si="60"/>
        <v>84786.4516</v>
      </c>
      <c r="EPD28" s="357">
        <f t="shared" si="60"/>
        <v>0</v>
      </c>
      <c r="EPE28" s="357">
        <f t="shared" si="60"/>
        <v>84786.4516</v>
      </c>
      <c r="EPF28" s="357">
        <f t="shared" si="60"/>
        <v>0</v>
      </c>
      <c r="EPG28" s="357">
        <f t="shared" si="60"/>
        <v>84786.4516</v>
      </c>
      <c r="EPH28" s="357">
        <f t="shared" si="60"/>
        <v>0</v>
      </c>
      <c r="EPI28" s="357">
        <f t="shared" si="60"/>
        <v>84786.4516</v>
      </c>
      <c r="EPJ28" s="357">
        <f t="shared" si="60"/>
        <v>0</v>
      </c>
      <c r="EPK28" s="357">
        <f t="shared" si="60"/>
        <v>84786.4516</v>
      </c>
      <c r="EPL28" s="357">
        <f t="shared" si="60"/>
        <v>0</v>
      </c>
      <c r="EPM28" s="357">
        <f t="shared" si="60"/>
        <v>84786.4516</v>
      </c>
      <c r="EPN28" s="357">
        <f t="shared" si="60"/>
        <v>0</v>
      </c>
      <c r="EPO28" s="357">
        <f t="shared" si="60"/>
        <v>84786.4516</v>
      </c>
      <c r="EPP28" s="357">
        <f t="shared" si="60"/>
        <v>0</v>
      </c>
      <c r="EPQ28" s="357">
        <f t="shared" si="60"/>
        <v>84786.4516</v>
      </c>
      <c r="EPR28" s="357">
        <f t="shared" si="60"/>
        <v>0</v>
      </c>
      <c r="EPS28" s="357">
        <f t="shared" si="60"/>
        <v>84786.4516</v>
      </c>
      <c r="EPT28" s="357">
        <f t="shared" si="60"/>
        <v>0</v>
      </c>
      <c r="EPU28" s="357">
        <f t="shared" si="60"/>
        <v>84786.4516</v>
      </c>
      <c r="EPV28" s="357">
        <f t="shared" si="60"/>
        <v>0</v>
      </c>
      <c r="EPW28" s="357">
        <f t="shared" si="60"/>
        <v>84786.4516</v>
      </c>
      <c r="EPX28" s="357">
        <f t="shared" si="60"/>
        <v>0</v>
      </c>
      <c r="EPY28" s="357">
        <f t="shared" si="60"/>
        <v>84786.4516</v>
      </c>
      <c r="EPZ28" s="357">
        <f t="shared" si="60"/>
        <v>0</v>
      </c>
      <c r="EQA28" s="357">
        <f t="shared" si="60"/>
        <v>84786.4516</v>
      </c>
      <c r="EQB28" s="357">
        <f t="shared" si="60"/>
        <v>0</v>
      </c>
      <c r="EQC28" s="357">
        <f t="shared" si="60"/>
        <v>84786.4516</v>
      </c>
      <c r="EQD28" s="357">
        <f t="shared" si="60"/>
        <v>0</v>
      </c>
      <c r="EQE28" s="357">
        <f t="shared" si="60"/>
        <v>84786.4516</v>
      </c>
      <c r="EQF28" s="357">
        <f t="shared" si="60"/>
        <v>0</v>
      </c>
      <c r="EQG28" s="357">
        <f t="shared" si="60"/>
        <v>84786.4516</v>
      </c>
      <c r="EQH28" s="357">
        <f t="shared" si="60"/>
        <v>0</v>
      </c>
      <c r="EQI28" s="357">
        <f t="shared" si="60"/>
        <v>84786.4516</v>
      </c>
      <c r="EQJ28" s="357">
        <f t="shared" si="60"/>
        <v>0</v>
      </c>
      <c r="EQK28" s="357">
        <f t="shared" si="60"/>
        <v>84786.4516</v>
      </c>
      <c r="EQL28" s="357">
        <f t="shared" si="60"/>
        <v>0</v>
      </c>
      <c r="EQM28" s="357">
        <f t="shared" si="60"/>
        <v>84786.4516</v>
      </c>
      <c r="EQN28" s="357">
        <f t="shared" si="60"/>
        <v>0</v>
      </c>
      <c r="EQO28" s="357">
        <f t="shared" si="60"/>
        <v>84786.4516</v>
      </c>
      <c r="EQP28" s="357">
        <f t="shared" si="60"/>
        <v>0</v>
      </c>
      <c r="EQQ28" s="357">
        <f t="shared" si="60"/>
        <v>84786.4516</v>
      </c>
      <c r="EQR28" s="357">
        <f t="shared" si="60"/>
        <v>0</v>
      </c>
      <c r="EQS28" s="357">
        <f t="shared" si="60"/>
        <v>84786.4516</v>
      </c>
      <c r="EQT28" s="357">
        <f t="shared" si="60"/>
        <v>0</v>
      </c>
      <c r="EQU28" s="357">
        <f t="shared" si="60"/>
        <v>84786.4516</v>
      </c>
      <c r="EQV28" s="357">
        <f t="shared" si="60"/>
        <v>0</v>
      </c>
      <c r="EQW28" s="357">
        <f t="shared" si="60"/>
        <v>84786.4516</v>
      </c>
      <c r="EQX28" s="357">
        <f t="shared" si="60"/>
        <v>0</v>
      </c>
      <c r="EQY28" s="357">
        <f t="shared" si="60"/>
        <v>84786.4516</v>
      </c>
      <c r="EQZ28" s="357">
        <f t="shared" ref="EQZ28:ETK28" si="61">+EQX28</f>
        <v>0</v>
      </c>
      <c r="ERA28" s="357">
        <f t="shared" si="61"/>
        <v>84786.4516</v>
      </c>
      <c r="ERB28" s="357">
        <f t="shared" si="61"/>
        <v>0</v>
      </c>
      <c r="ERC28" s="357">
        <f t="shared" si="61"/>
        <v>84786.4516</v>
      </c>
      <c r="ERD28" s="357">
        <f t="shared" si="61"/>
        <v>0</v>
      </c>
      <c r="ERE28" s="357">
        <f t="shared" si="61"/>
        <v>84786.4516</v>
      </c>
      <c r="ERF28" s="357">
        <f t="shared" si="61"/>
        <v>0</v>
      </c>
      <c r="ERG28" s="357">
        <f t="shared" si="61"/>
        <v>84786.4516</v>
      </c>
      <c r="ERH28" s="357">
        <f t="shared" si="61"/>
        <v>0</v>
      </c>
      <c r="ERI28" s="357">
        <f t="shared" si="61"/>
        <v>84786.4516</v>
      </c>
      <c r="ERJ28" s="357">
        <f t="shared" si="61"/>
        <v>0</v>
      </c>
      <c r="ERK28" s="357">
        <f t="shared" si="61"/>
        <v>84786.4516</v>
      </c>
      <c r="ERL28" s="357">
        <f t="shared" si="61"/>
        <v>0</v>
      </c>
      <c r="ERM28" s="357">
        <f t="shared" si="61"/>
        <v>84786.4516</v>
      </c>
      <c r="ERN28" s="357">
        <f t="shared" si="61"/>
        <v>0</v>
      </c>
      <c r="ERO28" s="357">
        <f t="shared" si="61"/>
        <v>84786.4516</v>
      </c>
      <c r="ERP28" s="357">
        <f t="shared" si="61"/>
        <v>0</v>
      </c>
      <c r="ERQ28" s="357">
        <f t="shared" si="61"/>
        <v>84786.4516</v>
      </c>
      <c r="ERR28" s="357">
        <f t="shared" si="61"/>
        <v>0</v>
      </c>
      <c r="ERS28" s="357">
        <f t="shared" si="61"/>
        <v>84786.4516</v>
      </c>
      <c r="ERT28" s="357">
        <f t="shared" si="61"/>
        <v>0</v>
      </c>
      <c r="ERU28" s="357">
        <f t="shared" si="61"/>
        <v>84786.4516</v>
      </c>
      <c r="ERV28" s="357">
        <f t="shared" si="61"/>
        <v>0</v>
      </c>
      <c r="ERW28" s="357">
        <f t="shared" si="61"/>
        <v>84786.4516</v>
      </c>
      <c r="ERX28" s="357">
        <f t="shared" si="61"/>
        <v>0</v>
      </c>
      <c r="ERY28" s="357">
        <f t="shared" si="61"/>
        <v>84786.4516</v>
      </c>
      <c r="ERZ28" s="357">
        <f t="shared" si="61"/>
        <v>0</v>
      </c>
      <c r="ESA28" s="357">
        <f t="shared" si="61"/>
        <v>84786.4516</v>
      </c>
      <c r="ESB28" s="357">
        <f t="shared" si="61"/>
        <v>0</v>
      </c>
      <c r="ESC28" s="357">
        <f t="shared" si="61"/>
        <v>84786.4516</v>
      </c>
      <c r="ESD28" s="357">
        <f t="shared" si="61"/>
        <v>0</v>
      </c>
      <c r="ESE28" s="357">
        <f t="shared" si="61"/>
        <v>84786.4516</v>
      </c>
      <c r="ESF28" s="357">
        <f t="shared" si="61"/>
        <v>0</v>
      </c>
      <c r="ESG28" s="357">
        <f t="shared" si="61"/>
        <v>84786.4516</v>
      </c>
      <c r="ESH28" s="357">
        <f t="shared" si="61"/>
        <v>0</v>
      </c>
      <c r="ESI28" s="357">
        <f t="shared" si="61"/>
        <v>84786.4516</v>
      </c>
      <c r="ESJ28" s="357">
        <f t="shared" si="61"/>
        <v>0</v>
      </c>
      <c r="ESK28" s="357">
        <f t="shared" si="61"/>
        <v>84786.4516</v>
      </c>
      <c r="ESL28" s="357">
        <f t="shared" si="61"/>
        <v>0</v>
      </c>
      <c r="ESM28" s="357">
        <f t="shared" si="61"/>
        <v>84786.4516</v>
      </c>
      <c r="ESN28" s="357">
        <f t="shared" si="61"/>
        <v>0</v>
      </c>
      <c r="ESO28" s="357">
        <f t="shared" si="61"/>
        <v>84786.4516</v>
      </c>
      <c r="ESP28" s="357">
        <f t="shared" si="61"/>
        <v>0</v>
      </c>
      <c r="ESQ28" s="357">
        <f t="shared" si="61"/>
        <v>84786.4516</v>
      </c>
      <c r="ESR28" s="357">
        <f t="shared" si="61"/>
        <v>0</v>
      </c>
      <c r="ESS28" s="357">
        <f t="shared" si="61"/>
        <v>84786.4516</v>
      </c>
      <c r="EST28" s="357">
        <f t="shared" si="61"/>
        <v>0</v>
      </c>
      <c r="ESU28" s="357">
        <f t="shared" si="61"/>
        <v>84786.4516</v>
      </c>
      <c r="ESV28" s="357">
        <f t="shared" si="61"/>
        <v>0</v>
      </c>
      <c r="ESW28" s="357">
        <f t="shared" si="61"/>
        <v>84786.4516</v>
      </c>
      <c r="ESX28" s="357">
        <f t="shared" si="61"/>
        <v>0</v>
      </c>
      <c r="ESY28" s="357">
        <f t="shared" si="61"/>
        <v>84786.4516</v>
      </c>
      <c r="ESZ28" s="357">
        <f t="shared" si="61"/>
        <v>0</v>
      </c>
      <c r="ETA28" s="357">
        <f t="shared" si="61"/>
        <v>84786.4516</v>
      </c>
      <c r="ETB28" s="357">
        <f t="shared" si="61"/>
        <v>0</v>
      </c>
      <c r="ETC28" s="357">
        <f t="shared" si="61"/>
        <v>84786.4516</v>
      </c>
      <c r="ETD28" s="357">
        <f t="shared" si="61"/>
        <v>0</v>
      </c>
      <c r="ETE28" s="357">
        <f t="shared" si="61"/>
        <v>84786.4516</v>
      </c>
      <c r="ETF28" s="357">
        <f t="shared" si="61"/>
        <v>0</v>
      </c>
      <c r="ETG28" s="357">
        <f t="shared" si="61"/>
        <v>84786.4516</v>
      </c>
      <c r="ETH28" s="357">
        <f t="shared" si="61"/>
        <v>0</v>
      </c>
      <c r="ETI28" s="357">
        <f t="shared" si="61"/>
        <v>84786.4516</v>
      </c>
      <c r="ETJ28" s="357">
        <f t="shared" si="61"/>
        <v>0</v>
      </c>
      <c r="ETK28" s="357">
        <f t="shared" si="61"/>
        <v>84786.4516</v>
      </c>
      <c r="ETL28" s="357">
        <f t="shared" ref="ETL28:EVW28" si="62">+ETJ28</f>
        <v>0</v>
      </c>
      <c r="ETM28" s="357">
        <f t="shared" si="62"/>
        <v>84786.4516</v>
      </c>
      <c r="ETN28" s="357">
        <f t="shared" si="62"/>
        <v>0</v>
      </c>
      <c r="ETO28" s="357">
        <f t="shared" si="62"/>
        <v>84786.4516</v>
      </c>
      <c r="ETP28" s="357">
        <f t="shared" si="62"/>
        <v>0</v>
      </c>
      <c r="ETQ28" s="357">
        <f t="shared" si="62"/>
        <v>84786.4516</v>
      </c>
      <c r="ETR28" s="357">
        <f t="shared" si="62"/>
        <v>0</v>
      </c>
      <c r="ETS28" s="357">
        <f t="shared" si="62"/>
        <v>84786.4516</v>
      </c>
      <c r="ETT28" s="357">
        <f t="shared" si="62"/>
        <v>0</v>
      </c>
      <c r="ETU28" s="357">
        <f t="shared" si="62"/>
        <v>84786.4516</v>
      </c>
      <c r="ETV28" s="357">
        <f t="shared" si="62"/>
        <v>0</v>
      </c>
      <c r="ETW28" s="357">
        <f t="shared" si="62"/>
        <v>84786.4516</v>
      </c>
      <c r="ETX28" s="357">
        <f t="shared" si="62"/>
        <v>0</v>
      </c>
      <c r="ETY28" s="357">
        <f t="shared" si="62"/>
        <v>84786.4516</v>
      </c>
      <c r="ETZ28" s="357">
        <f t="shared" si="62"/>
        <v>0</v>
      </c>
      <c r="EUA28" s="357">
        <f t="shared" si="62"/>
        <v>84786.4516</v>
      </c>
      <c r="EUB28" s="357">
        <f t="shared" si="62"/>
        <v>0</v>
      </c>
      <c r="EUC28" s="357">
        <f t="shared" si="62"/>
        <v>84786.4516</v>
      </c>
      <c r="EUD28" s="357">
        <f t="shared" si="62"/>
        <v>0</v>
      </c>
      <c r="EUE28" s="357">
        <f t="shared" si="62"/>
        <v>84786.4516</v>
      </c>
      <c r="EUF28" s="357">
        <f t="shared" si="62"/>
        <v>0</v>
      </c>
      <c r="EUG28" s="357">
        <f t="shared" si="62"/>
        <v>84786.4516</v>
      </c>
      <c r="EUH28" s="357">
        <f t="shared" si="62"/>
        <v>0</v>
      </c>
      <c r="EUI28" s="357">
        <f t="shared" si="62"/>
        <v>84786.4516</v>
      </c>
      <c r="EUJ28" s="357">
        <f t="shared" si="62"/>
        <v>0</v>
      </c>
      <c r="EUK28" s="357">
        <f t="shared" si="62"/>
        <v>84786.4516</v>
      </c>
      <c r="EUL28" s="357">
        <f t="shared" si="62"/>
        <v>0</v>
      </c>
      <c r="EUM28" s="357">
        <f t="shared" si="62"/>
        <v>84786.4516</v>
      </c>
      <c r="EUN28" s="357">
        <f t="shared" si="62"/>
        <v>0</v>
      </c>
      <c r="EUO28" s="357">
        <f t="shared" si="62"/>
        <v>84786.4516</v>
      </c>
      <c r="EUP28" s="357">
        <f t="shared" si="62"/>
        <v>0</v>
      </c>
      <c r="EUQ28" s="357">
        <f t="shared" si="62"/>
        <v>84786.4516</v>
      </c>
      <c r="EUR28" s="357">
        <f t="shared" si="62"/>
        <v>0</v>
      </c>
      <c r="EUS28" s="357">
        <f t="shared" si="62"/>
        <v>84786.4516</v>
      </c>
      <c r="EUT28" s="357">
        <f t="shared" si="62"/>
        <v>0</v>
      </c>
      <c r="EUU28" s="357">
        <f t="shared" si="62"/>
        <v>84786.4516</v>
      </c>
      <c r="EUV28" s="357">
        <f t="shared" si="62"/>
        <v>0</v>
      </c>
      <c r="EUW28" s="357">
        <f t="shared" si="62"/>
        <v>84786.4516</v>
      </c>
      <c r="EUX28" s="357">
        <f t="shared" si="62"/>
        <v>0</v>
      </c>
      <c r="EUY28" s="357">
        <f t="shared" si="62"/>
        <v>84786.4516</v>
      </c>
      <c r="EUZ28" s="357">
        <f t="shared" si="62"/>
        <v>0</v>
      </c>
      <c r="EVA28" s="357">
        <f t="shared" si="62"/>
        <v>84786.4516</v>
      </c>
      <c r="EVB28" s="357">
        <f t="shared" si="62"/>
        <v>0</v>
      </c>
      <c r="EVC28" s="357">
        <f t="shared" si="62"/>
        <v>84786.4516</v>
      </c>
      <c r="EVD28" s="357">
        <f t="shared" si="62"/>
        <v>0</v>
      </c>
      <c r="EVE28" s="357">
        <f t="shared" si="62"/>
        <v>84786.4516</v>
      </c>
      <c r="EVF28" s="357">
        <f t="shared" si="62"/>
        <v>0</v>
      </c>
      <c r="EVG28" s="357">
        <f t="shared" si="62"/>
        <v>84786.4516</v>
      </c>
      <c r="EVH28" s="357">
        <f t="shared" si="62"/>
        <v>0</v>
      </c>
      <c r="EVI28" s="357">
        <f t="shared" si="62"/>
        <v>84786.4516</v>
      </c>
      <c r="EVJ28" s="357">
        <f t="shared" si="62"/>
        <v>0</v>
      </c>
      <c r="EVK28" s="357">
        <f t="shared" si="62"/>
        <v>84786.4516</v>
      </c>
      <c r="EVL28" s="357">
        <f t="shared" si="62"/>
        <v>0</v>
      </c>
      <c r="EVM28" s="357">
        <f t="shared" si="62"/>
        <v>84786.4516</v>
      </c>
      <c r="EVN28" s="357">
        <f t="shared" si="62"/>
        <v>0</v>
      </c>
      <c r="EVO28" s="357">
        <f t="shared" si="62"/>
        <v>84786.4516</v>
      </c>
      <c r="EVP28" s="357">
        <f t="shared" si="62"/>
        <v>0</v>
      </c>
      <c r="EVQ28" s="357">
        <f t="shared" si="62"/>
        <v>84786.4516</v>
      </c>
      <c r="EVR28" s="357">
        <f t="shared" si="62"/>
        <v>0</v>
      </c>
      <c r="EVS28" s="357">
        <f t="shared" si="62"/>
        <v>84786.4516</v>
      </c>
      <c r="EVT28" s="357">
        <f t="shared" si="62"/>
        <v>0</v>
      </c>
      <c r="EVU28" s="357">
        <f t="shared" si="62"/>
        <v>84786.4516</v>
      </c>
      <c r="EVV28" s="357">
        <f t="shared" si="62"/>
        <v>0</v>
      </c>
      <c r="EVW28" s="357">
        <f t="shared" si="62"/>
        <v>84786.4516</v>
      </c>
      <c r="EVX28" s="357">
        <f t="shared" ref="EVX28:EYI28" si="63">+EVV28</f>
        <v>0</v>
      </c>
      <c r="EVY28" s="357">
        <f t="shared" si="63"/>
        <v>84786.4516</v>
      </c>
      <c r="EVZ28" s="357">
        <f t="shared" si="63"/>
        <v>0</v>
      </c>
      <c r="EWA28" s="357">
        <f t="shared" si="63"/>
        <v>84786.4516</v>
      </c>
      <c r="EWB28" s="357">
        <f t="shared" si="63"/>
        <v>0</v>
      </c>
      <c r="EWC28" s="357">
        <f t="shared" si="63"/>
        <v>84786.4516</v>
      </c>
      <c r="EWD28" s="357">
        <f t="shared" si="63"/>
        <v>0</v>
      </c>
      <c r="EWE28" s="357">
        <f t="shared" si="63"/>
        <v>84786.4516</v>
      </c>
      <c r="EWF28" s="357">
        <f t="shared" si="63"/>
        <v>0</v>
      </c>
      <c r="EWG28" s="357">
        <f t="shared" si="63"/>
        <v>84786.4516</v>
      </c>
      <c r="EWH28" s="357">
        <f t="shared" si="63"/>
        <v>0</v>
      </c>
      <c r="EWI28" s="357">
        <f t="shared" si="63"/>
        <v>84786.4516</v>
      </c>
      <c r="EWJ28" s="357">
        <f t="shared" si="63"/>
        <v>0</v>
      </c>
      <c r="EWK28" s="357">
        <f t="shared" si="63"/>
        <v>84786.4516</v>
      </c>
      <c r="EWL28" s="357">
        <f t="shared" si="63"/>
        <v>0</v>
      </c>
      <c r="EWM28" s="357">
        <f t="shared" si="63"/>
        <v>84786.4516</v>
      </c>
      <c r="EWN28" s="357">
        <f t="shared" si="63"/>
        <v>0</v>
      </c>
      <c r="EWO28" s="357">
        <f t="shared" si="63"/>
        <v>84786.4516</v>
      </c>
      <c r="EWP28" s="357">
        <f t="shared" si="63"/>
        <v>0</v>
      </c>
      <c r="EWQ28" s="357">
        <f t="shared" si="63"/>
        <v>84786.4516</v>
      </c>
      <c r="EWR28" s="357">
        <f t="shared" si="63"/>
        <v>0</v>
      </c>
      <c r="EWS28" s="357">
        <f t="shared" si="63"/>
        <v>84786.4516</v>
      </c>
      <c r="EWT28" s="357">
        <f t="shared" si="63"/>
        <v>0</v>
      </c>
      <c r="EWU28" s="357">
        <f t="shared" si="63"/>
        <v>84786.4516</v>
      </c>
      <c r="EWV28" s="357">
        <f t="shared" si="63"/>
        <v>0</v>
      </c>
      <c r="EWW28" s="357">
        <f t="shared" si="63"/>
        <v>84786.4516</v>
      </c>
      <c r="EWX28" s="357">
        <f t="shared" si="63"/>
        <v>0</v>
      </c>
      <c r="EWY28" s="357">
        <f t="shared" si="63"/>
        <v>84786.4516</v>
      </c>
      <c r="EWZ28" s="357">
        <f t="shared" si="63"/>
        <v>0</v>
      </c>
      <c r="EXA28" s="357">
        <f t="shared" si="63"/>
        <v>84786.4516</v>
      </c>
      <c r="EXB28" s="357">
        <f t="shared" si="63"/>
        <v>0</v>
      </c>
      <c r="EXC28" s="357">
        <f t="shared" si="63"/>
        <v>84786.4516</v>
      </c>
      <c r="EXD28" s="357">
        <f t="shared" si="63"/>
        <v>0</v>
      </c>
      <c r="EXE28" s="357">
        <f t="shared" si="63"/>
        <v>84786.4516</v>
      </c>
      <c r="EXF28" s="357">
        <f t="shared" si="63"/>
        <v>0</v>
      </c>
      <c r="EXG28" s="357">
        <f t="shared" si="63"/>
        <v>84786.4516</v>
      </c>
      <c r="EXH28" s="357">
        <f t="shared" si="63"/>
        <v>0</v>
      </c>
      <c r="EXI28" s="357">
        <f t="shared" si="63"/>
        <v>84786.4516</v>
      </c>
      <c r="EXJ28" s="357">
        <f t="shared" si="63"/>
        <v>0</v>
      </c>
      <c r="EXK28" s="357">
        <f t="shared" si="63"/>
        <v>84786.4516</v>
      </c>
      <c r="EXL28" s="357">
        <f t="shared" si="63"/>
        <v>0</v>
      </c>
      <c r="EXM28" s="357">
        <f t="shared" si="63"/>
        <v>84786.4516</v>
      </c>
      <c r="EXN28" s="357">
        <f t="shared" si="63"/>
        <v>0</v>
      </c>
      <c r="EXO28" s="357">
        <f t="shared" si="63"/>
        <v>84786.4516</v>
      </c>
      <c r="EXP28" s="357">
        <f t="shared" si="63"/>
        <v>0</v>
      </c>
      <c r="EXQ28" s="357">
        <f t="shared" si="63"/>
        <v>84786.4516</v>
      </c>
      <c r="EXR28" s="357">
        <f t="shared" si="63"/>
        <v>0</v>
      </c>
      <c r="EXS28" s="357">
        <f t="shared" si="63"/>
        <v>84786.4516</v>
      </c>
      <c r="EXT28" s="357">
        <f t="shared" si="63"/>
        <v>0</v>
      </c>
      <c r="EXU28" s="357">
        <f t="shared" si="63"/>
        <v>84786.4516</v>
      </c>
      <c r="EXV28" s="357">
        <f t="shared" si="63"/>
        <v>0</v>
      </c>
      <c r="EXW28" s="357">
        <f t="shared" si="63"/>
        <v>84786.4516</v>
      </c>
      <c r="EXX28" s="357">
        <f t="shared" si="63"/>
        <v>0</v>
      </c>
      <c r="EXY28" s="357">
        <f t="shared" si="63"/>
        <v>84786.4516</v>
      </c>
      <c r="EXZ28" s="357">
        <f t="shared" si="63"/>
        <v>0</v>
      </c>
      <c r="EYA28" s="357">
        <f t="shared" si="63"/>
        <v>84786.4516</v>
      </c>
      <c r="EYB28" s="357">
        <f t="shared" si="63"/>
        <v>0</v>
      </c>
      <c r="EYC28" s="357">
        <f t="shared" si="63"/>
        <v>84786.4516</v>
      </c>
      <c r="EYD28" s="357">
        <f t="shared" si="63"/>
        <v>0</v>
      </c>
      <c r="EYE28" s="357">
        <f t="shared" si="63"/>
        <v>84786.4516</v>
      </c>
      <c r="EYF28" s="357">
        <f t="shared" si="63"/>
        <v>0</v>
      </c>
      <c r="EYG28" s="357">
        <f t="shared" si="63"/>
        <v>84786.4516</v>
      </c>
      <c r="EYH28" s="357">
        <f t="shared" si="63"/>
        <v>0</v>
      </c>
      <c r="EYI28" s="357">
        <f t="shared" si="63"/>
        <v>84786.4516</v>
      </c>
      <c r="EYJ28" s="357">
        <f t="shared" ref="EYJ28:FAU28" si="64">+EYH28</f>
        <v>0</v>
      </c>
      <c r="EYK28" s="357">
        <f t="shared" si="64"/>
        <v>84786.4516</v>
      </c>
      <c r="EYL28" s="357">
        <f t="shared" si="64"/>
        <v>0</v>
      </c>
      <c r="EYM28" s="357">
        <f t="shared" si="64"/>
        <v>84786.4516</v>
      </c>
      <c r="EYN28" s="357">
        <f t="shared" si="64"/>
        <v>0</v>
      </c>
      <c r="EYO28" s="357">
        <f t="shared" si="64"/>
        <v>84786.4516</v>
      </c>
      <c r="EYP28" s="357">
        <f t="shared" si="64"/>
        <v>0</v>
      </c>
      <c r="EYQ28" s="357">
        <f t="shared" si="64"/>
        <v>84786.4516</v>
      </c>
      <c r="EYR28" s="357">
        <f t="shared" si="64"/>
        <v>0</v>
      </c>
      <c r="EYS28" s="357">
        <f t="shared" si="64"/>
        <v>84786.4516</v>
      </c>
      <c r="EYT28" s="357">
        <f t="shared" si="64"/>
        <v>0</v>
      </c>
      <c r="EYU28" s="357">
        <f t="shared" si="64"/>
        <v>84786.4516</v>
      </c>
      <c r="EYV28" s="357">
        <f t="shared" si="64"/>
        <v>0</v>
      </c>
      <c r="EYW28" s="357">
        <f t="shared" si="64"/>
        <v>84786.4516</v>
      </c>
      <c r="EYX28" s="357">
        <f t="shared" si="64"/>
        <v>0</v>
      </c>
      <c r="EYY28" s="357">
        <f t="shared" si="64"/>
        <v>84786.4516</v>
      </c>
      <c r="EYZ28" s="357">
        <f t="shared" si="64"/>
        <v>0</v>
      </c>
      <c r="EZA28" s="357">
        <f t="shared" si="64"/>
        <v>84786.4516</v>
      </c>
      <c r="EZB28" s="357">
        <f t="shared" si="64"/>
        <v>0</v>
      </c>
      <c r="EZC28" s="357">
        <f t="shared" si="64"/>
        <v>84786.4516</v>
      </c>
      <c r="EZD28" s="357">
        <f t="shared" si="64"/>
        <v>0</v>
      </c>
      <c r="EZE28" s="357">
        <f t="shared" si="64"/>
        <v>84786.4516</v>
      </c>
      <c r="EZF28" s="357">
        <f t="shared" si="64"/>
        <v>0</v>
      </c>
      <c r="EZG28" s="357">
        <f t="shared" si="64"/>
        <v>84786.4516</v>
      </c>
      <c r="EZH28" s="357">
        <f t="shared" si="64"/>
        <v>0</v>
      </c>
      <c r="EZI28" s="357">
        <f t="shared" si="64"/>
        <v>84786.4516</v>
      </c>
      <c r="EZJ28" s="357">
        <f t="shared" si="64"/>
        <v>0</v>
      </c>
      <c r="EZK28" s="357">
        <f t="shared" si="64"/>
        <v>84786.4516</v>
      </c>
      <c r="EZL28" s="357">
        <f t="shared" si="64"/>
        <v>0</v>
      </c>
      <c r="EZM28" s="357">
        <f t="shared" si="64"/>
        <v>84786.4516</v>
      </c>
      <c r="EZN28" s="357">
        <f t="shared" si="64"/>
        <v>0</v>
      </c>
      <c r="EZO28" s="357">
        <f t="shared" si="64"/>
        <v>84786.4516</v>
      </c>
      <c r="EZP28" s="357">
        <f t="shared" si="64"/>
        <v>0</v>
      </c>
      <c r="EZQ28" s="357">
        <f t="shared" si="64"/>
        <v>84786.4516</v>
      </c>
      <c r="EZR28" s="357">
        <f t="shared" si="64"/>
        <v>0</v>
      </c>
      <c r="EZS28" s="357">
        <f t="shared" si="64"/>
        <v>84786.4516</v>
      </c>
      <c r="EZT28" s="357">
        <f t="shared" si="64"/>
        <v>0</v>
      </c>
      <c r="EZU28" s="357">
        <f t="shared" si="64"/>
        <v>84786.4516</v>
      </c>
      <c r="EZV28" s="357">
        <f t="shared" si="64"/>
        <v>0</v>
      </c>
      <c r="EZW28" s="357">
        <f t="shared" si="64"/>
        <v>84786.4516</v>
      </c>
      <c r="EZX28" s="357">
        <f t="shared" si="64"/>
        <v>0</v>
      </c>
      <c r="EZY28" s="357">
        <f t="shared" si="64"/>
        <v>84786.4516</v>
      </c>
      <c r="EZZ28" s="357">
        <f t="shared" si="64"/>
        <v>0</v>
      </c>
      <c r="FAA28" s="357">
        <f t="shared" si="64"/>
        <v>84786.4516</v>
      </c>
      <c r="FAB28" s="357">
        <f t="shared" si="64"/>
        <v>0</v>
      </c>
      <c r="FAC28" s="357">
        <f t="shared" si="64"/>
        <v>84786.4516</v>
      </c>
      <c r="FAD28" s="357">
        <f t="shared" si="64"/>
        <v>0</v>
      </c>
      <c r="FAE28" s="357">
        <f t="shared" si="64"/>
        <v>84786.4516</v>
      </c>
      <c r="FAF28" s="357">
        <f t="shared" si="64"/>
        <v>0</v>
      </c>
      <c r="FAG28" s="357">
        <f t="shared" si="64"/>
        <v>84786.4516</v>
      </c>
      <c r="FAH28" s="357">
        <f t="shared" si="64"/>
        <v>0</v>
      </c>
      <c r="FAI28" s="357">
        <f t="shared" si="64"/>
        <v>84786.4516</v>
      </c>
      <c r="FAJ28" s="357">
        <f t="shared" si="64"/>
        <v>0</v>
      </c>
      <c r="FAK28" s="357">
        <f t="shared" si="64"/>
        <v>84786.4516</v>
      </c>
      <c r="FAL28" s="357">
        <f t="shared" si="64"/>
        <v>0</v>
      </c>
      <c r="FAM28" s="357">
        <f t="shared" si="64"/>
        <v>84786.4516</v>
      </c>
      <c r="FAN28" s="357">
        <f t="shared" si="64"/>
        <v>0</v>
      </c>
      <c r="FAO28" s="357">
        <f t="shared" si="64"/>
        <v>84786.4516</v>
      </c>
      <c r="FAP28" s="357">
        <f t="shared" si="64"/>
        <v>0</v>
      </c>
      <c r="FAQ28" s="357">
        <f t="shared" si="64"/>
        <v>84786.4516</v>
      </c>
      <c r="FAR28" s="357">
        <f t="shared" si="64"/>
        <v>0</v>
      </c>
      <c r="FAS28" s="357">
        <f t="shared" si="64"/>
        <v>84786.4516</v>
      </c>
      <c r="FAT28" s="357">
        <f t="shared" si="64"/>
        <v>0</v>
      </c>
      <c r="FAU28" s="357">
        <f t="shared" si="64"/>
        <v>84786.4516</v>
      </c>
      <c r="FAV28" s="357">
        <f t="shared" ref="FAV28:FDG28" si="65">+FAT28</f>
        <v>0</v>
      </c>
      <c r="FAW28" s="357">
        <f t="shared" si="65"/>
        <v>84786.4516</v>
      </c>
      <c r="FAX28" s="357">
        <f t="shared" si="65"/>
        <v>0</v>
      </c>
      <c r="FAY28" s="357">
        <f t="shared" si="65"/>
        <v>84786.4516</v>
      </c>
      <c r="FAZ28" s="357">
        <f t="shared" si="65"/>
        <v>0</v>
      </c>
      <c r="FBA28" s="357">
        <f t="shared" si="65"/>
        <v>84786.4516</v>
      </c>
      <c r="FBB28" s="357">
        <f t="shared" si="65"/>
        <v>0</v>
      </c>
      <c r="FBC28" s="357">
        <f t="shared" si="65"/>
        <v>84786.4516</v>
      </c>
      <c r="FBD28" s="357">
        <f t="shared" si="65"/>
        <v>0</v>
      </c>
      <c r="FBE28" s="357">
        <f t="shared" si="65"/>
        <v>84786.4516</v>
      </c>
      <c r="FBF28" s="357">
        <f t="shared" si="65"/>
        <v>0</v>
      </c>
      <c r="FBG28" s="357">
        <f t="shared" si="65"/>
        <v>84786.4516</v>
      </c>
      <c r="FBH28" s="357">
        <f t="shared" si="65"/>
        <v>0</v>
      </c>
      <c r="FBI28" s="357">
        <f t="shared" si="65"/>
        <v>84786.4516</v>
      </c>
      <c r="FBJ28" s="357">
        <f t="shared" si="65"/>
        <v>0</v>
      </c>
      <c r="FBK28" s="357">
        <f t="shared" si="65"/>
        <v>84786.4516</v>
      </c>
      <c r="FBL28" s="357">
        <f t="shared" si="65"/>
        <v>0</v>
      </c>
      <c r="FBM28" s="357">
        <f t="shared" si="65"/>
        <v>84786.4516</v>
      </c>
      <c r="FBN28" s="357">
        <f t="shared" si="65"/>
        <v>0</v>
      </c>
      <c r="FBO28" s="357">
        <f t="shared" si="65"/>
        <v>84786.4516</v>
      </c>
      <c r="FBP28" s="357">
        <f t="shared" si="65"/>
        <v>0</v>
      </c>
      <c r="FBQ28" s="357">
        <f t="shared" si="65"/>
        <v>84786.4516</v>
      </c>
      <c r="FBR28" s="357">
        <f t="shared" si="65"/>
        <v>0</v>
      </c>
      <c r="FBS28" s="357">
        <f t="shared" si="65"/>
        <v>84786.4516</v>
      </c>
      <c r="FBT28" s="357">
        <f t="shared" si="65"/>
        <v>0</v>
      </c>
      <c r="FBU28" s="357">
        <f t="shared" si="65"/>
        <v>84786.4516</v>
      </c>
      <c r="FBV28" s="357">
        <f t="shared" si="65"/>
        <v>0</v>
      </c>
      <c r="FBW28" s="357">
        <f t="shared" si="65"/>
        <v>84786.4516</v>
      </c>
      <c r="FBX28" s="357">
        <f t="shared" si="65"/>
        <v>0</v>
      </c>
      <c r="FBY28" s="357">
        <f t="shared" si="65"/>
        <v>84786.4516</v>
      </c>
      <c r="FBZ28" s="357">
        <f t="shared" si="65"/>
        <v>0</v>
      </c>
      <c r="FCA28" s="357">
        <f t="shared" si="65"/>
        <v>84786.4516</v>
      </c>
      <c r="FCB28" s="357">
        <f t="shared" si="65"/>
        <v>0</v>
      </c>
      <c r="FCC28" s="357">
        <f t="shared" si="65"/>
        <v>84786.4516</v>
      </c>
      <c r="FCD28" s="357">
        <f t="shared" si="65"/>
        <v>0</v>
      </c>
      <c r="FCE28" s="357">
        <f t="shared" si="65"/>
        <v>84786.4516</v>
      </c>
      <c r="FCF28" s="357">
        <f t="shared" si="65"/>
        <v>0</v>
      </c>
      <c r="FCG28" s="357">
        <f t="shared" si="65"/>
        <v>84786.4516</v>
      </c>
      <c r="FCH28" s="357">
        <f t="shared" si="65"/>
        <v>0</v>
      </c>
      <c r="FCI28" s="357">
        <f t="shared" si="65"/>
        <v>84786.4516</v>
      </c>
      <c r="FCJ28" s="357">
        <f t="shared" si="65"/>
        <v>0</v>
      </c>
      <c r="FCK28" s="357">
        <f t="shared" si="65"/>
        <v>84786.4516</v>
      </c>
      <c r="FCL28" s="357">
        <f t="shared" si="65"/>
        <v>0</v>
      </c>
      <c r="FCM28" s="357">
        <f t="shared" si="65"/>
        <v>84786.4516</v>
      </c>
      <c r="FCN28" s="357">
        <f t="shared" si="65"/>
        <v>0</v>
      </c>
      <c r="FCO28" s="357">
        <f t="shared" si="65"/>
        <v>84786.4516</v>
      </c>
      <c r="FCP28" s="357">
        <f t="shared" si="65"/>
        <v>0</v>
      </c>
      <c r="FCQ28" s="357">
        <f t="shared" si="65"/>
        <v>84786.4516</v>
      </c>
      <c r="FCR28" s="357">
        <f t="shared" si="65"/>
        <v>0</v>
      </c>
      <c r="FCS28" s="357">
        <f t="shared" si="65"/>
        <v>84786.4516</v>
      </c>
      <c r="FCT28" s="357">
        <f t="shared" si="65"/>
        <v>0</v>
      </c>
      <c r="FCU28" s="357">
        <f t="shared" si="65"/>
        <v>84786.4516</v>
      </c>
      <c r="FCV28" s="357">
        <f t="shared" si="65"/>
        <v>0</v>
      </c>
      <c r="FCW28" s="357">
        <f t="shared" si="65"/>
        <v>84786.4516</v>
      </c>
      <c r="FCX28" s="357">
        <f t="shared" si="65"/>
        <v>0</v>
      </c>
      <c r="FCY28" s="357">
        <f t="shared" si="65"/>
        <v>84786.4516</v>
      </c>
      <c r="FCZ28" s="357">
        <f t="shared" si="65"/>
        <v>0</v>
      </c>
      <c r="FDA28" s="357">
        <f t="shared" si="65"/>
        <v>84786.4516</v>
      </c>
      <c r="FDB28" s="357">
        <f t="shared" si="65"/>
        <v>0</v>
      </c>
      <c r="FDC28" s="357">
        <f t="shared" si="65"/>
        <v>84786.4516</v>
      </c>
      <c r="FDD28" s="357">
        <f t="shared" si="65"/>
        <v>0</v>
      </c>
      <c r="FDE28" s="357">
        <f t="shared" si="65"/>
        <v>84786.4516</v>
      </c>
      <c r="FDF28" s="357">
        <f t="shared" si="65"/>
        <v>0</v>
      </c>
      <c r="FDG28" s="357">
        <f t="shared" si="65"/>
        <v>84786.4516</v>
      </c>
      <c r="FDH28" s="357">
        <f t="shared" ref="FDH28:FFS28" si="66">+FDF28</f>
        <v>0</v>
      </c>
      <c r="FDI28" s="357">
        <f t="shared" si="66"/>
        <v>84786.4516</v>
      </c>
      <c r="FDJ28" s="357">
        <f t="shared" si="66"/>
        <v>0</v>
      </c>
      <c r="FDK28" s="357">
        <f t="shared" si="66"/>
        <v>84786.4516</v>
      </c>
      <c r="FDL28" s="357">
        <f t="shared" si="66"/>
        <v>0</v>
      </c>
      <c r="FDM28" s="357">
        <f t="shared" si="66"/>
        <v>84786.4516</v>
      </c>
      <c r="FDN28" s="357">
        <f t="shared" si="66"/>
        <v>0</v>
      </c>
      <c r="FDO28" s="357">
        <f t="shared" si="66"/>
        <v>84786.4516</v>
      </c>
      <c r="FDP28" s="357">
        <f t="shared" si="66"/>
        <v>0</v>
      </c>
      <c r="FDQ28" s="357">
        <f t="shared" si="66"/>
        <v>84786.4516</v>
      </c>
      <c r="FDR28" s="357">
        <f t="shared" si="66"/>
        <v>0</v>
      </c>
      <c r="FDS28" s="357">
        <f t="shared" si="66"/>
        <v>84786.4516</v>
      </c>
      <c r="FDT28" s="357">
        <f t="shared" si="66"/>
        <v>0</v>
      </c>
      <c r="FDU28" s="357">
        <f t="shared" si="66"/>
        <v>84786.4516</v>
      </c>
      <c r="FDV28" s="357">
        <f t="shared" si="66"/>
        <v>0</v>
      </c>
      <c r="FDW28" s="357">
        <f t="shared" si="66"/>
        <v>84786.4516</v>
      </c>
      <c r="FDX28" s="357">
        <f t="shared" si="66"/>
        <v>0</v>
      </c>
      <c r="FDY28" s="357">
        <f t="shared" si="66"/>
        <v>84786.4516</v>
      </c>
      <c r="FDZ28" s="357">
        <f t="shared" si="66"/>
        <v>0</v>
      </c>
      <c r="FEA28" s="357">
        <f t="shared" si="66"/>
        <v>84786.4516</v>
      </c>
      <c r="FEB28" s="357">
        <f t="shared" si="66"/>
        <v>0</v>
      </c>
      <c r="FEC28" s="357">
        <f t="shared" si="66"/>
        <v>84786.4516</v>
      </c>
      <c r="FED28" s="357">
        <f t="shared" si="66"/>
        <v>0</v>
      </c>
      <c r="FEE28" s="357">
        <f t="shared" si="66"/>
        <v>84786.4516</v>
      </c>
      <c r="FEF28" s="357">
        <f t="shared" si="66"/>
        <v>0</v>
      </c>
      <c r="FEG28" s="357">
        <f t="shared" si="66"/>
        <v>84786.4516</v>
      </c>
      <c r="FEH28" s="357">
        <f t="shared" si="66"/>
        <v>0</v>
      </c>
      <c r="FEI28" s="357">
        <f t="shared" si="66"/>
        <v>84786.4516</v>
      </c>
      <c r="FEJ28" s="357">
        <f t="shared" si="66"/>
        <v>0</v>
      </c>
      <c r="FEK28" s="357">
        <f t="shared" si="66"/>
        <v>84786.4516</v>
      </c>
      <c r="FEL28" s="357">
        <f t="shared" si="66"/>
        <v>0</v>
      </c>
      <c r="FEM28" s="357">
        <f t="shared" si="66"/>
        <v>84786.4516</v>
      </c>
      <c r="FEN28" s="357">
        <f t="shared" si="66"/>
        <v>0</v>
      </c>
      <c r="FEO28" s="357">
        <f t="shared" si="66"/>
        <v>84786.4516</v>
      </c>
      <c r="FEP28" s="357">
        <f t="shared" si="66"/>
        <v>0</v>
      </c>
      <c r="FEQ28" s="357">
        <f t="shared" si="66"/>
        <v>84786.4516</v>
      </c>
      <c r="FER28" s="357">
        <f t="shared" si="66"/>
        <v>0</v>
      </c>
      <c r="FES28" s="357">
        <f t="shared" si="66"/>
        <v>84786.4516</v>
      </c>
      <c r="FET28" s="357">
        <f t="shared" si="66"/>
        <v>0</v>
      </c>
      <c r="FEU28" s="357">
        <f t="shared" si="66"/>
        <v>84786.4516</v>
      </c>
      <c r="FEV28" s="357">
        <f t="shared" si="66"/>
        <v>0</v>
      </c>
      <c r="FEW28" s="357">
        <f t="shared" si="66"/>
        <v>84786.4516</v>
      </c>
      <c r="FEX28" s="357">
        <f t="shared" si="66"/>
        <v>0</v>
      </c>
      <c r="FEY28" s="357">
        <f t="shared" si="66"/>
        <v>84786.4516</v>
      </c>
      <c r="FEZ28" s="357">
        <f t="shared" si="66"/>
        <v>0</v>
      </c>
      <c r="FFA28" s="357">
        <f t="shared" si="66"/>
        <v>84786.4516</v>
      </c>
      <c r="FFB28" s="357">
        <f t="shared" si="66"/>
        <v>0</v>
      </c>
      <c r="FFC28" s="357">
        <f t="shared" si="66"/>
        <v>84786.4516</v>
      </c>
      <c r="FFD28" s="357">
        <f t="shared" si="66"/>
        <v>0</v>
      </c>
      <c r="FFE28" s="357">
        <f t="shared" si="66"/>
        <v>84786.4516</v>
      </c>
      <c r="FFF28" s="357">
        <f t="shared" si="66"/>
        <v>0</v>
      </c>
      <c r="FFG28" s="357">
        <f t="shared" si="66"/>
        <v>84786.4516</v>
      </c>
      <c r="FFH28" s="357">
        <f t="shared" si="66"/>
        <v>0</v>
      </c>
      <c r="FFI28" s="357">
        <f t="shared" si="66"/>
        <v>84786.4516</v>
      </c>
      <c r="FFJ28" s="357">
        <f t="shared" si="66"/>
        <v>0</v>
      </c>
      <c r="FFK28" s="357">
        <f t="shared" si="66"/>
        <v>84786.4516</v>
      </c>
      <c r="FFL28" s="357">
        <f t="shared" si="66"/>
        <v>0</v>
      </c>
      <c r="FFM28" s="357">
        <f t="shared" si="66"/>
        <v>84786.4516</v>
      </c>
      <c r="FFN28" s="357">
        <f t="shared" si="66"/>
        <v>0</v>
      </c>
      <c r="FFO28" s="357">
        <f t="shared" si="66"/>
        <v>84786.4516</v>
      </c>
      <c r="FFP28" s="357">
        <f t="shared" si="66"/>
        <v>0</v>
      </c>
      <c r="FFQ28" s="357">
        <f t="shared" si="66"/>
        <v>84786.4516</v>
      </c>
      <c r="FFR28" s="357">
        <f t="shared" si="66"/>
        <v>0</v>
      </c>
      <c r="FFS28" s="357">
        <f t="shared" si="66"/>
        <v>84786.4516</v>
      </c>
      <c r="FFT28" s="357">
        <f t="shared" ref="FFT28:FIE28" si="67">+FFR28</f>
        <v>0</v>
      </c>
      <c r="FFU28" s="357">
        <f t="shared" si="67"/>
        <v>84786.4516</v>
      </c>
      <c r="FFV28" s="357">
        <f t="shared" si="67"/>
        <v>0</v>
      </c>
      <c r="FFW28" s="357">
        <f t="shared" si="67"/>
        <v>84786.4516</v>
      </c>
      <c r="FFX28" s="357">
        <f t="shared" si="67"/>
        <v>0</v>
      </c>
      <c r="FFY28" s="357">
        <f t="shared" si="67"/>
        <v>84786.4516</v>
      </c>
      <c r="FFZ28" s="357">
        <f t="shared" si="67"/>
        <v>0</v>
      </c>
      <c r="FGA28" s="357">
        <f t="shared" si="67"/>
        <v>84786.4516</v>
      </c>
      <c r="FGB28" s="357">
        <f t="shared" si="67"/>
        <v>0</v>
      </c>
      <c r="FGC28" s="357">
        <f t="shared" si="67"/>
        <v>84786.4516</v>
      </c>
      <c r="FGD28" s="357">
        <f t="shared" si="67"/>
        <v>0</v>
      </c>
      <c r="FGE28" s="357">
        <f t="shared" si="67"/>
        <v>84786.4516</v>
      </c>
      <c r="FGF28" s="357">
        <f t="shared" si="67"/>
        <v>0</v>
      </c>
      <c r="FGG28" s="357">
        <f t="shared" si="67"/>
        <v>84786.4516</v>
      </c>
      <c r="FGH28" s="357">
        <f t="shared" si="67"/>
        <v>0</v>
      </c>
      <c r="FGI28" s="357">
        <f t="shared" si="67"/>
        <v>84786.4516</v>
      </c>
      <c r="FGJ28" s="357">
        <f t="shared" si="67"/>
        <v>0</v>
      </c>
      <c r="FGK28" s="357">
        <f t="shared" si="67"/>
        <v>84786.4516</v>
      </c>
      <c r="FGL28" s="357">
        <f t="shared" si="67"/>
        <v>0</v>
      </c>
      <c r="FGM28" s="357">
        <f t="shared" si="67"/>
        <v>84786.4516</v>
      </c>
      <c r="FGN28" s="357">
        <f t="shared" si="67"/>
        <v>0</v>
      </c>
      <c r="FGO28" s="357">
        <f t="shared" si="67"/>
        <v>84786.4516</v>
      </c>
      <c r="FGP28" s="357">
        <f t="shared" si="67"/>
        <v>0</v>
      </c>
      <c r="FGQ28" s="357">
        <f t="shared" si="67"/>
        <v>84786.4516</v>
      </c>
      <c r="FGR28" s="357">
        <f t="shared" si="67"/>
        <v>0</v>
      </c>
      <c r="FGS28" s="357">
        <f t="shared" si="67"/>
        <v>84786.4516</v>
      </c>
      <c r="FGT28" s="357">
        <f t="shared" si="67"/>
        <v>0</v>
      </c>
      <c r="FGU28" s="357">
        <f t="shared" si="67"/>
        <v>84786.4516</v>
      </c>
      <c r="FGV28" s="357">
        <f t="shared" si="67"/>
        <v>0</v>
      </c>
      <c r="FGW28" s="357">
        <f t="shared" si="67"/>
        <v>84786.4516</v>
      </c>
      <c r="FGX28" s="357">
        <f t="shared" si="67"/>
        <v>0</v>
      </c>
      <c r="FGY28" s="357">
        <f t="shared" si="67"/>
        <v>84786.4516</v>
      </c>
      <c r="FGZ28" s="357">
        <f t="shared" si="67"/>
        <v>0</v>
      </c>
      <c r="FHA28" s="357">
        <f t="shared" si="67"/>
        <v>84786.4516</v>
      </c>
      <c r="FHB28" s="357">
        <f t="shared" si="67"/>
        <v>0</v>
      </c>
      <c r="FHC28" s="357">
        <f t="shared" si="67"/>
        <v>84786.4516</v>
      </c>
      <c r="FHD28" s="357">
        <f t="shared" si="67"/>
        <v>0</v>
      </c>
      <c r="FHE28" s="357">
        <f t="shared" si="67"/>
        <v>84786.4516</v>
      </c>
      <c r="FHF28" s="357">
        <f t="shared" si="67"/>
        <v>0</v>
      </c>
      <c r="FHG28" s="357">
        <f t="shared" si="67"/>
        <v>84786.4516</v>
      </c>
      <c r="FHH28" s="357">
        <f t="shared" si="67"/>
        <v>0</v>
      </c>
      <c r="FHI28" s="357">
        <f t="shared" si="67"/>
        <v>84786.4516</v>
      </c>
      <c r="FHJ28" s="357">
        <f t="shared" si="67"/>
        <v>0</v>
      </c>
      <c r="FHK28" s="357">
        <f t="shared" si="67"/>
        <v>84786.4516</v>
      </c>
      <c r="FHL28" s="357">
        <f t="shared" si="67"/>
        <v>0</v>
      </c>
      <c r="FHM28" s="357">
        <f t="shared" si="67"/>
        <v>84786.4516</v>
      </c>
      <c r="FHN28" s="357">
        <f t="shared" si="67"/>
        <v>0</v>
      </c>
      <c r="FHO28" s="357">
        <f t="shared" si="67"/>
        <v>84786.4516</v>
      </c>
      <c r="FHP28" s="357">
        <f t="shared" si="67"/>
        <v>0</v>
      </c>
      <c r="FHQ28" s="357">
        <f t="shared" si="67"/>
        <v>84786.4516</v>
      </c>
      <c r="FHR28" s="357">
        <f t="shared" si="67"/>
        <v>0</v>
      </c>
      <c r="FHS28" s="357">
        <f t="shared" si="67"/>
        <v>84786.4516</v>
      </c>
      <c r="FHT28" s="357">
        <f t="shared" si="67"/>
        <v>0</v>
      </c>
      <c r="FHU28" s="357">
        <f t="shared" si="67"/>
        <v>84786.4516</v>
      </c>
      <c r="FHV28" s="357">
        <f t="shared" si="67"/>
        <v>0</v>
      </c>
      <c r="FHW28" s="357">
        <f t="shared" si="67"/>
        <v>84786.4516</v>
      </c>
      <c r="FHX28" s="357">
        <f t="shared" si="67"/>
        <v>0</v>
      </c>
      <c r="FHY28" s="357">
        <f t="shared" si="67"/>
        <v>84786.4516</v>
      </c>
      <c r="FHZ28" s="357">
        <f t="shared" si="67"/>
        <v>0</v>
      </c>
      <c r="FIA28" s="357">
        <f t="shared" si="67"/>
        <v>84786.4516</v>
      </c>
      <c r="FIB28" s="357">
        <f t="shared" si="67"/>
        <v>0</v>
      </c>
      <c r="FIC28" s="357">
        <f t="shared" si="67"/>
        <v>84786.4516</v>
      </c>
      <c r="FID28" s="357">
        <f t="shared" si="67"/>
        <v>0</v>
      </c>
      <c r="FIE28" s="357">
        <f t="shared" si="67"/>
        <v>84786.4516</v>
      </c>
      <c r="FIF28" s="357">
        <f t="shared" ref="FIF28:FKQ28" si="68">+FID28</f>
        <v>0</v>
      </c>
      <c r="FIG28" s="357">
        <f t="shared" si="68"/>
        <v>84786.4516</v>
      </c>
      <c r="FIH28" s="357">
        <f t="shared" si="68"/>
        <v>0</v>
      </c>
      <c r="FII28" s="357">
        <f t="shared" si="68"/>
        <v>84786.4516</v>
      </c>
      <c r="FIJ28" s="357">
        <f t="shared" si="68"/>
        <v>0</v>
      </c>
      <c r="FIK28" s="357">
        <f t="shared" si="68"/>
        <v>84786.4516</v>
      </c>
      <c r="FIL28" s="357">
        <f t="shared" si="68"/>
        <v>0</v>
      </c>
      <c r="FIM28" s="357">
        <f t="shared" si="68"/>
        <v>84786.4516</v>
      </c>
      <c r="FIN28" s="357">
        <f t="shared" si="68"/>
        <v>0</v>
      </c>
      <c r="FIO28" s="357">
        <f t="shared" si="68"/>
        <v>84786.4516</v>
      </c>
      <c r="FIP28" s="357">
        <f t="shared" si="68"/>
        <v>0</v>
      </c>
      <c r="FIQ28" s="357">
        <f t="shared" si="68"/>
        <v>84786.4516</v>
      </c>
      <c r="FIR28" s="357">
        <f t="shared" si="68"/>
        <v>0</v>
      </c>
      <c r="FIS28" s="357">
        <f t="shared" si="68"/>
        <v>84786.4516</v>
      </c>
      <c r="FIT28" s="357">
        <f t="shared" si="68"/>
        <v>0</v>
      </c>
      <c r="FIU28" s="357">
        <f t="shared" si="68"/>
        <v>84786.4516</v>
      </c>
      <c r="FIV28" s="357">
        <f t="shared" si="68"/>
        <v>0</v>
      </c>
      <c r="FIW28" s="357">
        <f t="shared" si="68"/>
        <v>84786.4516</v>
      </c>
      <c r="FIX28" s="357">
        <f t="shared" si="68"/>
        <v>0</v>
      </c>
      <c r="FIY28" s="357">
        <f t="shared" si="68"/>
        <v>84786.4516</v>
      </c>
      <c r="FIZ28" s="357">
        <f t="shared" si="68"/>
        <v>0</v>
      </c>
      <c r="FJA28" s="357">
        <f t="shared" si="68"/>
        <v>84786.4516</v>
      </c>
      <c r="FJB28" s="357">
        <f t="shared" si="68"/>
        <v>0</v>
      </c>
      <c r="FJC28" s="357">
        <f t="shared" si="68"/>
        <v>84786.4516</v>
      </c>
      <c r="FJD28" s="357">
        <f t="shared" si="68"/>
        <v>0</v>
      </c>
      <c r="FJE28" s="357">
        <f t="shared" si="68"/>
        <v>84786.4516</v>
      </c>
      <c r="FJF28" s="357">
        <f t="shared" si="68"/>
        <v>0</v>
      </c>
      <c r="FJG28" s="357">
        <f t="shared" si="68"/>
        <v>84786.4516</v>
      </c>
      <c r="FJH28" s="357">
        <f t="shared" si="68"/>
        <v>0</v>
      </c>
      <c r="FJI28" s="357">
        <f t="shared" si="68"/>
        <v>84786.4516</v>
      </c>
      <c r="FJJ28" s="357">
        <f t="shared" si="68"/>
        <v>0</v>
      </c>
      <c r="FJK28" s="357">
        <f t="shared" si="68"/>
        <v>84786.4516</v>
      </c>
      <c r="FJL28" s="357">
        <f t="shared" si="68"/>
        <v>0</v>
      </c>
      <c r="FJM28" s="357">
        <f t="shared" si="68"/>
        <v>84786.4516</v>
      </c>
      <c r="FJN28" s="357">
        <f t="shared" si="68"/>
        <v>0</v>
      </c>
      <c r="FJO28" s="357">
        <f t="shared" si="68"/>
        <v>84786.4516</v>
      </c>
      <c r="FJP28" s="357">
        <f t="shared" si="68"/>
        <v>0</v>
      </c>
      <c r="FJQ28" s="357">
        <f t="shared" si="68"/>
        <v>84786.4516</v>
      </c>
      <c r="FJR28" s="357">
        <f t="shared" si="68"/>
        <v>0</v>
      </c>
      <c r="FJS28" s="357">
        <f t="shared" si="68"/>
        <v>84786.4516</v>
      </c>
      <c r="FJT28" s="357">
        <f t="shared" si="68"/>
        <v>0</v>
      </c>
      <c r="FJU28" s="357">
        <f t="shared" si="68"/>
        <v>84786.4516</v>
      </c>
      <c r="FJV28" s="357">
        <f t="shared" si="68"/>
        <v>0</v>
      </c>
      <c r="FJW28" s="357">
        <f t="shared" si="68"/>
        <v>84786.4516</v>
      </c>
      <c r="FJX28" s="357">
        <f t="shared" si="68"/>
        <v>0</v>
      </c>
      <c r="FJY28" s="357">
        <f t="shared" si="68"/>
        <v>84786.4516</v>
      </c>
      <c r="FJZ28" s="357">
        <f t="shared" si="68"/>
        <v>0</v>
      </c>
      <c r="FKA28" s="357">
        <f t="shared" si="68"/>
        <v>84786.4516</v>
      </c>
      <c r="FKB28" s="357">
        <f t="shared" si="68"/>
        <v>0</v>
      </c>
      <c r="FKC28" s="357">
        <f t="shared" si="68"/>
        <v>84786.4516</v>
      </c>
      <c r="FKD28" s="357">
        <f t="shared" si="68"/>
        <v>0</v>
      </c>
      <c r="FKE28" s="357">
        <f t="shared" si="68"/>
        <v>84786.4516</v>
      </c>
      <c r="FKF28" s="357">
        <f t="shared" si="68"/>
        <v>0</v>
      </c>
      <c r="FKG28" s="357">
        <f t="shared" si="68"/>
        <v>84786.4516</v>
      </c>
      <c r="FKH28" s="357">
        <f t="shared" si="68"/>
        <v>0</v>
      </c>
      <c r="FKI28" s="357">
        <f t="shared" si="68"/>
        <v>84786.4516</v>
      </c>
      <c r="FKJ28" s="357">
        <f t="shared" si="68"/>
        <v>0</v>
      </c>
      <c r="FKK28" s="357">
        <f t="shared" si="68"/>
        <v>84786.4516</v>
      </c>
      <c r="FKL28" s="357">
        <f t="shared" si="68"/>
        <v>0</v>
      </c>
      <c r="FKM28" s="357">
        <f t="shared" si="68"/>
        <v>84786.4516</v>
      </c>
      <c r="FKN28" s="357">
        <f t="shared" si="68"/>
        <v>0</v>
      </c>
      <c r="FKO28" s="357">
        <f t="shared" si="68"/>
        <v>84786.4516</v>
      </c>
      <c r="FKP28" s="357">
        <f t="shared" si="68"/>
        <v>0</v>
      </c>
      <c r="FKQ28" s="357">
        <f t="shared" si="68"/>
        <v>84786.4516</v>
      </c>
      <c r="FKR28" s="357">
        <f t="shared" ref="FKR28:FNC28" si="69">+FKP28</f>
        <v>0</v>
      </c>
      <c r="FKS28" s="357">
        <f t="shared" si="69"/>
        <v>84786.4516</v>
      </c>
      <c r="FKT28" s="357">
        <f t="shared" si="69"/>
        <v>0</v>
      </c>
      <c r="FKU28" s="357">
        <f t="shared" si="69"/>
        <v>84786.4516</v>
      </c>
      <c r="FKV28" s="357">
        <f t="shared" si="69"/>
        <v>0</v>
      </c>
      <c r="FKW28" s="357">
        <f t="shared" si="69"/>
        <v>84786.4516</v>
      </c>
      <c r="FKX28" s="357">
        <f t="shared" si="69"/>
        <v>0</v>
      </c>
      <c r="FKY28" s="357">
        <f t="shared" si="69"/>
        <v>84786.4516</v>
      </c>
      <c r="FKZ28" s="357">
        <f t="shared" si="69"/>
        <v>0</v>
      </c>
      <c r="FLA28" s="357">
        <f t="shared" si="69"/>
        <v>84786.4516</v>
      </c>
      <c r="FLB28" s="357">
        <f t="shared" si="69"/>
        <v>0</v>
      </c>
      <c r="FLC28" s="357">
        <f t="shared" si="69"/>
        <v>84786.4516</v>
      </c>
      <c r="FLD28" s="357">
        <f t="shared" si="69"/>
        <v>0</v>
      </c>
      <c r="FLE28" s="357">
        <f t="shared" si="69"/>
        <v>84786.4516</v>
      </c>
      <c r="FLF28" s="357">
        <f t="shared" si="69"/>
        <v>0</v>
      </c>
      <c r="FLG28" s="357">
        <f t="shared" si="69"/>
        <v>84786.4516</v>
      </c>
      <c r="FLH28" s="357">
        <f t="shared" si="69"/>
        <v>0</v>
      </c>
      <c r="FLI28" s="357">
        <f t="shared" si="69"/>
        <v>84786.4516</v>
      </c>
      <c r="FLJ28" s="357">
        <f t="shared" si="69"/>
        <v>0</v>
      </c>
      <c r="FLK28" s="357">
        <f t="shared" si="69"/>
        <v>84786.4516</v>
      </c>
      <c r="FLL28" s="357">
        <f t="shared" si="69"/>
        <v>0</v>
      </c>
      <c r="FLM28" s="357">
        <f t="shared" si="69"/>
        <v>84786.4516</v>
      </c>
      <c r="FLN28" s="357">
        <f t="shared" si="69"/>
        <v>0</v>
      </c>
      <c r="FLO28" s="357">
        <f t="shared" si="69"/>
        <v>84786.4516</v>
      </c>
      <c r="FLP28" s="357">
        <f t="shared" si="69"/>
        <v>0</v>
      </c>
      <c r="FLQ28" s="357">
        <f t="shared" si="69"/>
        <v>84786.4516</v>
      </c>
      <c r="FLR28" s="357">
        <f t="shared" si="69"/>
        <v>0</v>
      </c>
      <c r="FLS28" s="357">
        <f t="shared" si="69"/>
        <v>84786.4516</v>
      </c>
      <c r="FLT28" s="357">
        <f t="shared" si="69"/>
        <v>0</v>
      </c>
      <c r="FLU28" s="357">
        <f t="shared" si="69"/>
        <v>84786.4516</v>
      </c>
      <c r="FLV28" s="357">
        <f t="shared" si="69"/>
        <v>0</v>
      </c>
      <c r="FLW28" s="357">
        <f t="shared" si="69"/>
        <v>84786.4516</v>
      </c>
      <c r="FLX28" s="357">
        <f t="shared" si="69"/>
        <v>0</v>
      </c>
      <c r="FLY28" s="357">
        <f t="shared" si="69"/>
        <v>84786.4516</v>
      </c>
      <c r="FLZ28" s="357">
        <f t="shared" si="69"/>
        <v>0</v>
      </c>
      <c r="FMA28" s="357">
        <f t="shared" si="69"/>
        <v>84786.4516</v>
      </c>
      <c r="FMB28" s="357">
        <f t="shared" si="69"/>
        <v>0</v>
      </c>
      <c r="FMC28" s="357">
        <f t="shared" si="69"/>
        <v>84786.4516</v>
      </c>
      <c r="FMD28" s="357">
        <f t="shared" si="69"/>
        <v>0</v>
      </c>
      <c r="FME28" s="357">
        <f t="shared" si="69"/>
        <v>84786.4516</v>
      </c>
      <c r="FMF28" s="357">
        <f t="shared" si="69"/>
        <v>0</v>
      </c>
      <c r="FMG28" s="357">
        <f t="shared" si="69"/>
        <v>84786.4516</v>
      </c>
      <c r="FMH28" s="357">
        <f t="shared" si="69"/>
        <v>0</v>
      </c>
      <c r="FMI28" s="357">
        <f t="shared" si="69"/>
        <v>84786.4516</v>
      </c>
      <c r="FMJ28" s="357">
        <f t="shared" si="69"/>
        <v>0</v>
      </c>
      <c r="FMK28" s="357">
        <f t="shared" si="69"/>
        <v>84786.4516</v>
      </c>
      <c r="FML28" s="357">
        <f t="shared" si="69"/>
        <v>0</v>
      </c>
      <c r="FMM28" s="357">
        <f t="shared" si="69"/>
        <v>84786.4516</v>
      </c>
      <c r="FMN28" s="357">
        <f t="shared" si="69"/>
        <v>0</v>
      </c>
      <c r="FMO28" s="357">
        <f t="shared" si="69"/>
        <v>84786.4516</v>
      </c>
      <c r="FMP28" s="357">
        <f t="shared" si="69"/>
        <v>0</v>
      </c>
      <c r="FMQ28" s="357">
        <f t="shared" si="69"/>
        <v>84786.4516</v>
      </c>
      <c r="FMR28" s="357">
        <f t="shared" si="69"/>
        <v>0</v>
      </c>
      <c r="FMS28" s="357">
        <f t="shared" si="69"/>
        <v>84786.4516</v>
      </c>
      <c r="FMT28" s="357">
        <f t="shared" si="69"/>
        <v>0</v>
      </c>
      <c r="FMU28" s="357">
        <f t="shared" si="69"/>
        <v>84786.4516</v>
      </c>
      <c r="FMV28" s="357">
        <f t="shared" si="69"/>
        <v>0</v>
      </c>
      <c r="FMW28" s="357">
        <f t="shared" si="69"/>
        <v>84786.4516</v>
      </c>
      <c r="FMX28" s="357">
        <f t="shared" si="69"/>
        <v>0</v>
      </c>
      <c r="FMY28" s="357">
        <f t="shared" si="69"/>
        <v>84786.4516</v>
      </c>
      <c r="FMZ28" s="357">
        <f t="shared" si="69"/>
        <v>0</v>
      </c>
      <c r="FNA28" s="357">
        <f t="shared" si="69"/>
        <v>84786.4516</v>
      </c>
      <c r="FNB28" s="357">
        <f t="shared" si="69"/>
        <v>0</v>
      </c>
      <c r="FNC28" s="357">
        <f t="shared" si="69"/>
        <v>84786.4516</v>
      </c>
      <c r="FND28" s="357">
        <f t="shared" ref="FND28:FPO28" si="70">+FNB28</f>
        <v>0</v>
      </c>
      <c r="FNE28" s="357">
        <f t="shared" si="70"/>
        <v>84786.4516</v>
      </c>
      <c r="FNF28" s="357">
        <f t="shared" si="70"/>
        <v>0</v>
      </c>
      <c r="FNG28" s="357">
        <f t="shared" si="70"/>
        <v>84786.4516</v>
      </c>
      <c r="FNH28" s="357">
        <f t="shared" si="70"/>
        <v>0</v>
      </c>
      <c r="FNI28" s="357">
        <f t="shared" si="70"/>
        <v>84786.4516</v>
      </c>
      <c r="FNJ28" s="357">
        <f t="shared" si="70"/>
        <v>0</v>
      </c>
      <c r="FNK28" s="357">
        <f t="shared" si="70"/>
        <v>84786.4516</v>
      </c>
      <c r="FNL28" s="357">
        <f t="shared" si="70"/>
        <v>0</v>
      </c>
      <c r="FNM28" s="357">
        <f t="shared" si="70"/>
        <v>84786.4516</v>
      </c>
      <c r="FNN28" s="357">
        <f t="shared" si="70"/>
        <v>0</v>
      </c>
      <c r="FNO28" s="357">
        <f t="shared" si="70"/>
        <v>84786.4516</v>
      </c>
      <c r="FNP28" s="357">
        <f t="shared" si="70"/>
        <v>0</v>
      </c>
      <c r="FNQ28" s="357">
        <f t="shared" si="70"/>
        <v>84786.4516</v>
      </c>
      <c r="FNR28" s="357">
        <f t="shared" si="70"/>
        <v>0</v>
      </c>
      <c r="FNS28" s="357">
        <f t="shared" si="70"/>
        <v>84786.4516</v>
      </c>
      <c r="FNT28" s="357">
        <f t="shared" si="70"/>
        <v>0</v>
      </c>
      <c r="FNU28" s="357">
        <f t="shared" si="70"/>
        <v>84786.4516</v>
      </c>
      <c r="FNV28" s="357">
        <f t="shared" si="70"/>
        <v>0</v>
      </c>
      <c r="FNW28" s="357">
        <f t="shared" si="70"/>
        <v>84786.4516</v>
      </c>
      <c r="FNX28" s="357">
        <f t="shared" si="70"/>
        <v>0</v>
      </c>
      <c r="FNY28" s="357">
        <f t="shared" si="70"/>
        <v>84786.4516</v>
      </c>
      <c r="FNZ28" s="357">
        <f t="shared" si="70"/>
        <v>0</v>
      </c>
      <c r="FOA28" s="357">
        <f t="shared" si="70"/>
        <v>84786.4516</v>
      </c>
      <c r="FOB28" s="357">
        <f t="shared" si="70"/>
        <v>0</v>
      </c>
      <c r="FOC28" s="357">
        <f t="shared" si="70"/>
        <v>84786.4516</v>
      </c>
      <c r="FOD28" s="357">
        <f t="shared" si="70"/>
        <v>0</v>
      </c>
      <c r="FOE28" s="357">
        <f t="shared" si="70"/>
        <v>84786.4516</v>
      </c>
      <c r="FOF28" s="357">
        <f t="shared" si="70"/>
        <v>0</v>
      </c>
      <c r="FOG28" s="357">
        <f t="shared" si="70"/>
        <v>84786.4516</v>
      </c>
      <c r="FOH28" s="357">
        <f t="shared" si="70"/>
        <v>0</v>
      </c>
      <c r="FOI28" s="357">
        <f t="shared" si="70"/>
        <v>84786.4516</v>
      </c>
      <c r="FOJ28" s="357">
        <f t="shared" si="70"/>
        <v>0</v>
      </c>
      <c r="FOK28" s="357">
        <f t="shared" si="70"/>
        <v>84786.4516</v>
      </c>
      <c r="FOL28" s="357">
        <f t="shared" si="70"/>
        <v>0</v>
      </c>
      <c r="FOM28" s="357">
        <f t="shared" si="70"/>
        <v>84786.4516</v>
      </c>
      <c r="FON28" s="357">
        <f t="shared" si="70"/>
        <v>0</v>
      </c>
      <c r="FOO28" s="357">
        <f t="shared" si="70"/>
        <v>84786.4516</v>
      </c>
      <c r="FOP28" s="357">
        <f t="shared" si="70"/>
        <v>0</v>
      </c>
      <c r="FOQ28" s="357">
        <f t="shared" si="70"/>
        <v>84786.4516</v>
      </c>
      <c r="FOR28" s="357">
        <f t="shared" si="70"/>
        <v>0</v>
      </c>
      <c r="FOS28" s="357">
        <f t="shared" si="70"/>
        <v>84786.4516</v>
      </c>
      <c r="FOT28" s="357">
        <f t="shared" si="70"/>
        <v>0</v>
      </c>
      <c r="FOU28" s="357">
        <f t="shared" si="70"/>
        <v>84786.4516</v>
      </c>
      <c r="FOV28" s="357">
        <f t="shared" si="70"/>
        <v>0</v>
      </c>
      <c r="FOW28" s="357">
        <f t="shared" si="70"/>
        <v>84786.4516</v>
      </c>
      <c r="FOX28" s="357">
        <f t="shared" si="70"/>
        <v>0</v>
      </c>
      <c r="FOY28" s="357">
        <f t="shared" si="70"/>
        <v>84786.4516</v>
      </c>
      <c r="FOZ28" s="357">
        <f t="shared" si="70"/>
        <v>0</v>
      </c>
      <c r="FPA28" s="357">
        <f t="shared" si="70"/>
        <v>84786.4516</v>
      </c>
      <c r="FPB28" s="357">
        <f t="shared" si="70"/>
        <v>0</v>
      </c>
      <c r="FPC28" s="357">
        <f t="shared" si="70"/>
        <v>84786.4516</v>
      </c>
      <c r="FPD28" s="357">
        <f t="shared" si="70"/>
        <v>0</v>
      </c>
      <c r="FPE28" s="357">
        <f t="shared" si="70"/>
        <v>84786.4516</v>
      </c>
      <c r="FPF28" s="357">
        <f t="shared" si="70"/>
        <v>0</v>
      </c>
      <c r="FPG28" s="357">
        <f t="shared" si="70"/>
        <v>84786.4516</v>
      </c>
      <c r="FPH28" s="357">
        <f t="shared" si="70"/>
        <v>0</v>
      </c>
      <c r="FPI28" s="357">
        <f t="shared" si="70"/>
        <v>84786.4516</v>
      </c>
      <c r="FPJ28" s="357">
        <f t="shared" si="70"/>
        <v>0</v>
      </c>
      <c r="FPK28" s="357">
        <f t="shared" si="70"/>
        <v>84786.4516</v>
      </c>
      <c r="FPL28" s="357">
        <f t="shared" si="70"/>
        <v>0</v>
      </c>
      <c r="FPM28" s="357">
        <f t="shared" si="70"/>
        <v>84786.4516</v>
      </c>
      <c r="FPN28" s="357">
        <f t="shared" si="70"/>
        <v>0</v>
      </c>
      <c r="FPO28" s="357">
        <f t="shared" si="70"/>
        <v>84786.4516</v>
      </c>
      <c r="FPP28" s="357">
        <f t="shared" ref="FPP28:FSA28" si="71">+FPN28</f>
        <v>0</v>
      </c>
      <c r="FPQ28" s="357">
        <f t="shared" si="71"/>
        <v>84786.4516</v>
      </c>
      <c r="FPR28" s="357">
        <f t="shared" si="71"/>
        <v>0</v>
      </c>
      <c r="FPS28" s="357">
        <f t="shared" si="71"/>
        <v>84786.4516</v>
      </c>
      <c r="FPT28" s="357">
        <f t="shared" si="71"/>
        <v>0</v>
      </c>
      <c r="FPU28" s="357">
        <f t="shared" si="71"/>
        <v>84786.4516</v>
      </c>
      <c r="FPV28" s="357">
        <f t="shared" si="71"/>
        <v>0</v>
      </c>
      <c r="FPW28" s="357">
        <f t="shared" si="71"/>
        <v>84786.4516</v>
      </c>
      <c r="FPX28" s="357">
        <f t="shared" si="71"/>
        <v>0</v>
      </c>
      <c r="FPY28" s="357">
        <f t="shared" si="71"/>
        <v>84786.4516</v>
      </c>
      <c r="FPZ28" s="357">
        <f t="shared" si="71"/>
        <v>0</v>
      </c>
      <c r="FQA28" s="357">
        <f t="shared" si="71"/>
        <v>84786.4516</v>
      </c>
      <c r="FQB28" s="357">
        <f t="shared" si="71"/>
        <v>0</v>
      </c>
      <c r="FQC28" s="357">
        <f t="shared" si="71"/>
        <v>84786.4516</v>
      </c>
      <c r="FQD28" s="357">
        <f t="shared" si="71"/>
        <v>0</v>
      </c>
      <c r="FQE28" s="357">
        <f t="shared" si="71"/>
        <v>84786.4516</v>
      </c>
      <c r="FQF28" s="357">
        <f t="shared" si="71"/>
        <v>0</v>
      </c>
      <c r="FQG28" s="357">
        <f t="shared" si="71"/>
        <v>84786.4516</v>
      </c>
      <c r="FQH28" s="357">
        <f t="shared" si="71"/>
        <v>0</v>
      </c>
      <c r="FQI28" s="357">
        <f t="shared" si="71"/>
        <v>84786.4516</v>
      </c>
      <c r="FQJ28" s="357">
        <f t="shared" si="71"/>
        <v>0</v>
      </c>
      <c r="FQK28" s="357">
        <f t="shared" si="71"/>
        <v>84786.4516</v>
      </c>
      <c r="FQL28" s="357">
        <f t="shared" si="71"/>
        <v>0</v>
      </c>
      <c r="FQM28" s="357">
        <f t="shared" si="71"/>
        <v>84786.4516</v>
      </c>
      <c r="FQN28" s="357">
        <f t="shared" si="71"/>
        <v>0</v>
      </c>
      <c r="FQO28" s="357">
        <f t="shared" si="71"/>
        <v>84786.4516</v>
      </c>
      <c r="FQP28" s="357">
        <f t="shared" si="71"/>
        <v>0</v>
      </c>
      <c r="FQQ28" s="357">
        <f t="shared" si="71"/>
        <v>84786.4516</v>
      </c>
      <c r="FQR28" s="357">
        <f t="shared" si="71"/>
        <v>0</v>
      </c>
      <c r="FQS28" s="357">
        <f t="shared" si="71"/>
        <v>84786.4516</v>
      </c>
      <c r="FQT28" s="357">
        <f t="shared" si="71"/>
        <v>0</v>
      </c>
      <c r="FQU28" s="357">
        <f t="shared" si="71"/>
        <v>84786.4516</v>
      </c>
      <c r="FQV28" s="357">
        <f t="shared" si="71"/>
        <v>0</v>
      </c>
      <c r="FQW28" s="357">
        <f t="shared" si="71"/>
        <v>84786.4516</v>
      </c>
      <c r="FQX28" s="357">
        <f t="shared" si="71"/>
        <v>0</v>
      </c>
      <c r="FQY28" s="357">
        <f t="shared" si="71"/>
        <v>84786.4516</v>
      </c>
      <c r="FQZ28" s="357">
        <f t="shared" si="71"/>
        <v>0</v>
      </c>
      <c r="FRA28" s="357">
        <f t="shared" si="71"/>
        <v>84786.4516</v>
      </c>
      <c r="FRB28" s="357">
        <f t="shared" si="71"/>
        <v>0</v>
      </c>
      <c r="FRC28" s="357">
        <f t="shared" si="71"/>
        <v>84786.4516</v>
      </c>
      <c r="FRD28" s="357">
        <f t="shared" si="71"/>
        <v>0</v>
      </c>
      <c r="FRE28" s="357">
        <f t="shared" si="71"/>
        <v>84786.4516</v>
      </c>
      <c r="FRF28" s="357">
        <f t="shared" si="71"/>
        <v>0</v>
      </c>
      <c r="FRG28" s="357">
        <f t="shared" si="71"/>
        <v>84786.4516</v>
      </c>
      <c r="FRH28" s="357">
        <f t="shared" si="71"/>
        <v>0</v>
      </c>
      <c r="FRI28" s="357">
        <f t="shared" si="71"/>
        <v>84786.4516</v>
      </c>
      <c r="FRJ28" s="357">
        <f t="shared" si="71"/>
        <v>0</v>
      </c>
      <c r="FRK28" s="357">
        <f t="shared" si="71"/>
        <v>84786.4516</v>
      </c>
      <c r="FRL28" s="357">
        <f t="shared" si="71"/>
        <v>0</v>
      </c>
      <c r="FRM28" s="357">
        <f t="shared" si="71"/>
        <v>84786.4516</v>
      </c>
      <c r="FRN28" s="357">
        <f t="shared" si="71"/>
        <v>0</v>
      </c>
      <c r="FRO28" s="357">
        <f t="shared" si="71"/>
        <v>84786.4516</v>
      </c>
      <c r="FRP28" s="357">
        <f t="shared" si="71"/>
        <v>0</v>
      </c>
      <c r="FRQ28" s="357">
        <f t="shared" si="71"/>
        <v>84786.4516</v>
      </c>
      <c r="FRR28" s="357">
        <f t="shared" si="71"/>
        <v>0</v>
      </c>
      <c r="FRS28" s="357">
        <f t="shared" si="71"/>
        <v>84786.4516</v>
      </c>
      <c r="FRT28" s="357">
        <f t="shared" si="71"/>
        <v>0</v>
      </c>
      <c r="FRU28" s="357">
        <f t="shared" si="71"/>
        <v>84786.4516</v>
      </c>
      <c r="FRV28" s="357">
        <f t="shared" si="71"/>
        <v>0</v>
      </c>
      <c r="FRW28" s="357">
        <f t="shared" si="71"/>
        <v>84786.4516</v>
      </c>
      <c r="FRX28" s="357">
        <f t="shared" si="71"/>
        <v>0</v>
      </c>
      <c r="FRY28" s="357">
        <f t="shared" si="71"/>
        <v>84786.4516</v>
      </c>
      <c r="FRZ28" s="357">
        <f t="shared" si="71"/>
        <v>0</v>
      </c>
      <c r="FSA28" s="357">
        <f t="shared" si="71"/>
        <v>84786.4516</v>
      </c>
      <c r="FSB28" s="357">
        <f t="shared" ref="FSB28:FUM28" si="72">+FRZ28</f>
        <v>0</v>
      </c>
      <c r="FSC28" s="357">
        <f t="shared" si="72"/>
        <v>84786.4516</v>
      </c>
      <c r="FSD28" s="357">
        <f t="shared" si="72"/>
        <v>0</v>
      </c>
      <c r="FSE28" s="357">
        <f t="shared" si="72"/>
        <v>84786.4516</v>
      </c>
      <c r="FSF28" s="357">
        <f t="shared" si="72"/>
        <v>0</v>
      </c>
      <c r="FSG28" s="357">
        <f t="shared" si="72"/>
        <v>84786.4516</v>
      </c>
      <c r="FSH28" s="357">
        <f t="shared" si="72"/>
        <v>0</v>
      </c>
      <c r="FSI28" s="357">
        <f t="shared" si="72"/>
        <v>84786.4516</v>
      </c>
      <c r="FSJ28" s="357">
        <f t="shared" si="72"/>
        <v>0</v>
      </c>
      <c r="FSK28" s="357">
        <f t="shared" si="72"/>
        <v>84786.4516</v>
      </c>
      <c r="FSL28" s="357">
        <f t="shared" si="72"/>
        <v>0</v>
      </c>
      <c r="FSM28" s="357">
        <f t="shared" si="72"/>
        <v>84786.4516</v>
      </c>
      <c r="FSN28" s="357">
        <f t="shared" si="72"/>
        <v>0</v>
      </c>
      <c r="FSO28" s="357">
        <f t="shared" si="72"/>
        <v>84786.4516</v>
      </c>
      <c r="FSP28" s="357">
        <f t="shared" si="72"/>
        <v>0</v>
      </c>
      <c r="FSQ28" s="357">
        <f t="shared" si="72"/>
        <v>84786.4516</v>
      </c>
      <c r="FSR28" s="357">
        <f t="shared" si="72"/>
        <v>0</v>
      </c>
      <c r="FSS28" s="357">
        <f t="shared" si="72"/>
        <v>84786.4516</v>
      </c>
      <c r="FST28" s="357">
        <f t="shared" si="72"/>
        <v>0</v>
      </c>
      <c r="FSU28" s="357">
        <f t="shared" si="72"/>
        <v>84786.4516</v>
      </c>
      <c r="FSV28" s="357">
        <f t="shared" si="72"/>
        <v>0</v>
      </c>
      <c r="FSW28" s="357">
        <f t="shared" si="72"/>
        <v>84786.4516</v>
      </c>
      <c r="FSX28" s="357">
        <f t="shared" si="72"/>
        <v>0</v>
      </c>
      <c r="FSY28" s="357">
        <f t="shared" si="72"/>
        <v>84786.4516</v>
      </c>
      <c r="FSZ28" s="357">
        <f t="shared" si="72"/>
        <v>0</v>
      </c>
      <c r="FTA28" s="357">
        <f t="shared" si="72"/>
        <v>84786.4516</v>
      </c>
      <c r="FTB28" s="357">
        <f t="shared" si="72"/>
        <v>0</v>
      </c>
      <c r="FTC28" s="357">
        <f t="shared" si="72"/>
        <v>84786.4516</v>
      </c>
      <c r="FTD28" s="357">
        <f t="shared" si="72"/>
        <v>0</v>
      </c>
      <c r="FTE28" s="357">
        <f t="shared" si="72"/>
        <v>84786.4516</v>
      </c>
      <c r="FTF28" s="357">
        <f t="shared" si="72"/>
        <v>0</v>
      </c>
      <c r="FTG28" s="357">
        <f t="shared" si="72"/>
        <v>84786.4516</v>
      </c>
      <c r="FTH28" s="357">
        <f t="shared" si="72"/>
        <v>0</v>
      </c>
      <c r="FTI28" s="357">
        <f t="shared" si="72"/>
        <v>84786.4516</v>
      </c>
      <c r="FTJ28" s="357">
        <f t="shared" si="72"/>
        <v>0</v>
      </c>
      <c r="FTK28" s="357">
        <f t="shared" si="72"/>
        <v>84786.4516</v>
      </c>
      <c r="FTL28" s="357">
        <f t="shared" si="72"/>
        <v>0</v>
      </c>
      <c r="FTM28" s="357">
        <f t="shared" si="72"/>
        <v>84786.4516</v>
      </c>
      <c r="FTN28" s="357">
        <f t="shared" si="72"/>
        <v>0</v>
      </c>
      <c r="FTO28" s="357">
        <f t="shared" si="72"/>
        <v>84786.4516</v>
      </c>
      <c r="FTP28" s="357">
        <f t="shared" si="72"/>
        <v>0</v>
      </c>
      <c r="FTQ28" s="357">
        <f t="shared" si="72"/>
        <v>84786.4516</v>
      </c>
      <c r="FTR28" s="357">
        <f t="shared" si="72"/>
        <v>0</v>
      </c>
      <c r="FTS28" s="357">
        <f t="shared" si="72"/>
        <v>84786.4516</v>
      </c>
      <c r="FTT28" s="357">
        <f t="shared" si="72"/>
        <v>0</v>
      </c>
      <c r="FTU28" s="357">
        <f t="shared" si="72"/>
        <v>84786.4516</v>
      </c>
      <c r="FTV28" s="357">
        <f t="shared" si="72"/>
        <v>0</v>
      </c>
      <c r="FTW28" s="357">
        <f t="shared" si="72"/>
        <v>84786.4516</v>
      </c>
      <c r="FTX28" s="357">
        <f t="shared" si="72"/>
        <v>0</v>
      </c>
      <c r="FTY28" s="357">
        <f t="shared" si="72"/>
        <v>84786.4516</v>
      </c>
      <c r="FTZ28" s="357">
        <f t="shared" si="72"/>
        <v>0</v>
      </c>
      <c r="FUA28" s="357">
        <f t="shared" si="72"/>
        <v>84786.4516</v>
      </c>
      <c r="FUB28" s="357">
        <f t="shared" si="72"/>
        <v>0</v>
      </c>
      <c r="FUC28" s="357">
        <f t="shared" si="72"/>
        <v>84786.4516</v>
      </c>
      <c r="FUD28" s="357">
        <f t="shared" si="72"/>
        <v>0</v>
      </c>
      <c r="FUE28" s="357">
        <f t="shared" si="72"/>
        <v>84786.4516</v>
      </c>
      <c r="FUF28" s="357">
        <f t="shared" si="72"/>
        <v>0</v>
      </c>
      <c r="FUG28" s="357">
        <f t="shared" si="72"/>
        <v>84786.4516</v>
      </c>
      <c r="FUH28" s="357">
        <f t="shared" si="72"/>
        <v>0</v>
      </c>
      <c r="FUI28" s="357">
        <f t="shared" si="72"/>
        <v>84786.4516</v>
      </c>
      <c r="FUJ28" s="357">
        <f t="shared" si="72"/>
        <v>0</v>
      </c>
      <c r="FUK28" s="357">
        <f t="shared" si="72"/>
        <v>84786.4516</v>
      </c>
      <c r="FUL28" s="357">
        <f t="shared" si="72"/>
        <v>0</v>
      </c>
      <c r="FUM28" s="357">
        <f t="shared" si="72"/>
        <v>84786.4516</v>
      </c>
      <c r="FUN28" s="357">
        <f t="shared" ref="FUN28:FWY28" si="73">+FUL28</f>
        <v>0</v>
      </c>
      <c r="FUO28" s="357">
        <f t="shared" si="73"/>
        <v>84786.4516</v>
      </c>
      <c r="FUP28" s="357">
        <f t="shared" si="73"/>
        <v>0</v>
      </c>
      <c r="FUQ28" s="357">
        <f t="shared" si="73"/>
        <v>84786.4516</v>
      </c>
      <c r="FUR28" s="357">
        <f t="shared" si="73"/>
        <v>0</v>
      </c>
      <c r="FUS28" s="357">
        <f t="shared" si="73"/>
        <v>84786.4516</v>
      </c>
      <c r="FUT28" s="357">
        <f t="shared" si="73"/>
        <v>0</v>
      </c>
      <c r="FUU28" s="357">
        <f t="shared" si="73"/>
        <v>84786.4516</v>
      </c>
      <c r="FUV28" s="357">
        <f t="shared" si="73"/>
        <v>0</v>
      </c>
      <c r="FUW28" s="357">
        <f t="shared" si="73"/>
        <v>84786.4516</v>
      </c>
      <c r="FUX28" s="357">
        <f t="shared" si="73"/>
        <v>0</v>
      </c>
      <c r="FUY28" s="357">
        <f t="shared" si="73"/>
        <v>84786.4516</v>
      </c>
      <c r="FUZ28" s="357">
        <f t="shared" si="73"/>
        <v>0</v>
      </c>
      <c r="FVA28" s="357">
        <f t="shared" si="73"/>
        <v>84786.4516</v>
      </c>
      <c r="FVB28" s="357">
        <f t="shared" si="73"/>
        <v>0</v>
      </c>
      <c r="FVC28" s="357">
        <f t="shared" si="73"/>
        <v>84786.4516</v>
      </c>
      <c r="FVD28" s="357">
        <f t="shared" si="73"/>
        <v>0</v>
      </c>
      <c r="FVE28" s="357">
        <f t="shared" si="73"/>
        <v>84786.4516</v>
      </c>
      <c r="FVF28" s="357">
        <f t="shared" si="73"/>
        <v>0</v>
      </c>
      <c r="FVG28" s="357">
        <f t="shared" si="73"/>
        <v>84786.4516</v>
      </c>
      <c r="FVH28" s="357">
        <f t="shared" si="73"/>
        <v>0</v>
      </c>
      <c r="FVI28" s="357">
        <f t="shared" si="73"/>
        <v>84786.4516</v>
      </c>
      <c r="FVJ28" s="357">
        <f t="shared" si="73"/>
        <v>0</v>
      </c>
      <c r="FVK28" s="357">
        <f t="shared" si="73"/>
        <v>84786.4516</v>
      </c>
      <c r="FVL28" s="357">
        <f t="shared" si="73"/>
        <v>0</v>
      </c>
      <c r="FVM28" s="357">
        <f t="shared" si="73"/>
        <v>84786.4516</v>
      </c>
      <c r="FVN28" s="357">
        <f t="shared" si="73"/>
        <v>0</v>
      </c>
      <c r="FVO28" s="357">
        <f t="shared" si="73"/>
        <v>84786.4516</v>
      </c>
      <c r="FVP28" s="357">
        <f t="shared" si="73"/>
        <v>0</v>
      </c>
      <c r="FVQ28" s="357">
        <f t="shared" si="73"/>
        <v>84786.4516</v>
      </c>
      <c r="FVR28" s="357">
        <f t="shared" si="73"/>
        <v>0</v>
      </c>
      <c r="FVS28" s="357">
        <f t="shared" si="73"/>
        <v>84786.4516</v>
      </c>
      <c r="FVT28" s="357">
        <f t="shared" si="73"/>
        <v>0</v>
      </c>
      <c r="FVU28" s="357">
        <f t="shared" si="73"/>
        <v>84786.4516</v>
      </c>
      <c r="FVV28" s="357">
        <f t="shared" si="73"/>
        <v>0</v>
      </c>
      <c r="FVW28" s="357">
        <f t="shared" si="73"/>
        <v>84786.4516</v>
      </c>
      <c r="FVX28" s="357">
        <f t="shared" si="73"/>
        <v>0</v>
      </c>
      <c r="FVY28" s="357">
        <f t="shared" si="73"/>
        <v>84786.4516</v>
      </c>
      <c r="FVZ28" s="357">
        <f t="shared" si="73"/>
        <v>0</v>
      </c>
      <c r="FWA28" s="357">
        <f t="shared" si="73"/>
        <v>84786.4516</v>
      </c>
      <c r="FWB28" s="357">
        <f t="shared" si="73"/>
        <v>0</v>
      </c>
      <c r="FWC28" s="357">
        <f t="shared" si="73"/>
        <v>84786.4516</v>
      </c>
      <c r="FWD28" s="357">
        <f t="shared" si="73"/>
        <v>0</v>
      </c>
      <c r="FWE28" s="357">
        <f t="shared" si="73"/>
        <v>84786.4516</v>
      </c>
      <c r="FWF28" s="357">
        <f t="shared" si="73"/>
        <v>0</v>
      </c>
      <c r="FWG28" s="357">
        <f t="shared" si="73"/>
        <v>84786.4516</v>
      </c>
      <c r="FWH28" s="357">
        <f t="shared" si="73"/>
        <v>0</v>
      </c>
      <c r="FWI28" s="357">
        <f t="shared" si="73"/>
        <v>84786.4516</v>
      </c>
      <c r="FWJ28" s="357">
        <f t="shared" si="73"/>
        <v>0</v>
      </c>
      <c r="FWK28" s="357">
        <f t="shared" si="73"/>
        <v>84786.4516</v>
      </c>
      <c r="FWL28" s="357">
        <f t="shared" si="73"/>
        <v>0</v>
      </c>
      <c r="FWM28" s="357">
        <f t="shared" si="73"/>
        <v>84786.4516</v>
      </c>
      <c r="FWN28" s="357">
        <f t="shared" si="73"/>
        <v>0</v>
      </c>
      <c r="FWO28" s="357">
        <f t="shared" si="73"/>
        <v>84786.4516</v>
      </c>
      <c r="FWP28" s="357">
        <f t="shared" si="73"/>
        <v>0</v>
      </c>
      <c r="FWQ28" s="357">
        <f t="shared" si="73"/>
        <v>84786.4516</v>
      </c>
      <c r="FWR28" s="357">
        <f t="shared" si="73"/>
        <v>0</v>
      </c>
      <c r="FWS28" s="357">
        <f t="shared" si="73"/>
        <v>84786.4516</v>
      </c>
      <c r="FWT28" s="357">
        <f t="shared" si="73"/>
        <v>0</v>
      </c>
      <c r="FWU28" s="357">
        <f t="shared" si="73"/>
        <v>84786.4516</v>
      </c>
      <c r="FWV28" s="357">
        <f t="shared" si="73"/>
        <v>0</v>
      </c>
      <c r="FWW28" s="357">
        <f t="shared" si="73"/>
        <v>84786.4516</v>
      </c>
      <c r="FWX28" s="357">
        <f t="shared" si="73"/>
        <v>0</v>
      </c>
      <c r="FWY28" s="357">
        <f t="shared" si="73"/>
        <v>84786.4516</v>
      </c>
      <c r="FWZ28" s="357">
        <f t="shared" ref="FWZ28:FZK28" si="74">+FWX28</f>
        <v>0</v>
      </c>
      <c r="FXA28" s="357">
        <f t="shared" si="74"/>
        <v>84786.4516</v>
      </c>
      <c r="FXB28" s="357">
        <f t="shared" si="74"/>
        <v>0</v>
      </c>
      <c r="FXC28" s="357">
        <f t="shared" si="74"/>
        <v>84786.4516</v>
      </c>
      <c r="FXD28" s="357">
        <f t="shared" si="74"/>
        <v>0</v>
      </c>
      <c r="FXE28" s="357">
        <f t="shared" si="74"/>
        <v>84786.4516</v>
      </c>
      <c r="FXF28" s="357">
        <f t="shared" si="74"/>
        <v>0</v>
      </c>
      <c r="FXG28" s="357">
        <f t="shared" si="74"/>
        <v>84786.4516</v>
      </c>
      <c r="FXH28" s="357">
        <f t="shared" si="74"/>
        <v>0</v>
      </c>
      <c r="FXI28" s="357">
        <f t="shared" si="74"/>
        <v>84786.4516</v>
      </c>
      <c r="FXJ28" s="357">
        <f t="shared" si="74"/>
        <v>0</v>
      </c>
      <c r="FXK28" s="357">
        <f t="shared" si="74"/>
        <v>84786.4516</v>
      </c>
      <c r="FXL28" s="357">
        <f t="shared" si="74"/>
        <v>0</v>
      </c>
      <c r="FXM28" s="357">
        <f t="shared" si="74"/>
        <v>84786.4516</v>
      </c>
      <c r="FXN28" s="357">
        <f t="shared" si="74"/>
        <v>0</v>
      </c>
      <c r="FXO28" s="357">
        <f t="shared" si="74"/>
        <v>84786.4516</v>
      </c>
      <c r="FXP28" s="357">
        <f t="shared" si="74"/>
        <v>0</v>
      </c>
      <c r="FXQ28" s="357">
        <f t="shared" si="74"/>
        <v>84786.4516</v>
      </c>
      <c r="FXR28" s="357">
        <f t="shared" si="74"/>
        <v>0</v>
      </c>
      <c r="FXS28" s="357">
        <f t="shared" si="74"/>
        <v>84786.4516</v>
      </c>
      <c r="FXT28" s="357">
        <f t="shared" si="74"/>
        <v>0</v>
      </c>
      <c r="FXU28" s="357">
        <f t="shared" si="74"/>
        <v>84786.4516</v>
      </c>
      <c r="FXV28" s="357">
        <f t="shared" si="74"/>
        <v>0</v>
      </c>
      <c r="FXW28" s="357">
        <f t="shared" si="74"/>
        <v>84786.4516</v>
      </c>
      <c r="FXX28" s="357">
        <f t="shared" si="74"/>
        <v>0</v>
      </c>
      <c r="FXY28" s="357">
        <f t="shared" si="74"/>
        <v>84786.4516</v>
      </c>
      <c r="FXZ28" s="357">
        <f t="shared" si="74"/>
        <v>0</v>
      </c>
      <c r="FYA28" s="357">
        <f t="shared" si="74"/>
        <v>84786.4516</v>
      </c>
      <c r="FYB28" s="357">
        <f t="shared" si="74"/>
        <v>0</v>
      </c>
      <c r="FYC28" s="357">
        <f t="shared" si="74"/>
        <v>84786.4516</v>
      </c>
      <c r="FYD28" s="357">
        <f t="shared" si="74"/>
        <v>0</v>
      </c>
      <c r="FYE28" s="357">
        <f t="shared" si="74"/>
        <v>84786.4516</v>
      </c>
      <c r="FYF28" s="357">
        <f t="shared" si="74"/>
        <v>0</v>
      </c>
      <c r="FYG28" s="357">
        <f t="shared" si="74"/>
        <v>84786.4516</v>
      </c>
      <c r="FYH28" s="357">
        <f t="shared" si="74"/>
        <v>0</v>
      </c>
      <c r="FYI28" s="357">
        <f t="shared" si="74"/>
        <v>84786.4516</v>
      </c>
      <c r="FYJ28" s="357">
        <f t="shared" si="74"/>
        <v>0</v>
      </c>
      <c r="FYK28" s="357">
        <f t="shared" si="74"/>
        <v>84786.4516</v>
      </c>
      <c r="FYL28" s="357">
        <f t="shared" si="74"/>
        <v>0</v>
      </c>
      <c r="FYM28" s="357">
        <f t="shared" si="74"/>
        <v>84786.4516</v>
      </c>
      <c r="FYN28" s="357">
        <f t="shared" si="74"/>
        <v>0</v>
      </c>
      <c r="FYO28" s="357">
        <f t="shared" si="74"/>
        <v>84786.4516</v>
      </c>
      <c r="FYP28" s="357">
        <f t="shared" si="74"/>
        <v>0</v>
      </c>
      <c r="FYQ28" s="357">
        <f t="shared" si="74"/>
        <v>84786.4516</v>
      </c>
      <c r="FYR28" s="357">
        <f t="shared" si="74"/>
        <v>0</v>
      </c>
      <c r="FYS28" s="357">
        <f t="shared" si="74"/>
        <v>84786.4516</v>
      </c>
      <c r="FYT28" s="357">
        <f t="shared" si="74"/>
        <v>0</v>
      </c>
      <c r="FYU28" s="357">
        <f t="shared" si="74"/>
        <v>84786.4516</v>
      </c>
      <c r="FYV28" s="357">
        <f t="shared" si="74"/>
        <v>0</v>
      </c>
      <c r="FYW28" s="357">
        <f t="shared" si="74"/>
        <v>84786.4516</v>
      </c>
      <c r="FYX28" s="357">
        <f t="shared" si="74"/>
        <v>0</v>
      </c>
      <c r="FYY28" s="357">
        <f t="shared" si="74"/>
        <v>84786.4516</v>
      </c>
      <c r="FYZ28" s="357">
        <f t="shared" si="74"/>
        <v>0</v>
      </c>
      <c r="FZA28" s="357">
        <f t="shared" si="74"/>
        <v>84786.4516</v>
      </c>
      <c r="FZB28" s="357">
        <f t="shared" si="74"/>
        <v>0</v>
      </c>
      <c r="FZC28" s="357">
        <f t="shared" si="74"/>
        <v>84786.4516</v>
      </c>
      <c r="FZD28" s="357">
        <f t="shared" si="74"/>
        <v>0</v>
      </c>
      <c r="FZE28" s="357">
        <f t="shared" si="74"/>
        <v>84786.4516</v>
      </c>
      <c r="FZF28" s="357">
        <f t="shared" si="74"/>
        <v>0</v>
      </c>
      <c r="FZG28" s="357">
        <f t="shared" si="74"/>
        <v>84786.4516</v>
      </c>
      <c r="FZH28" s="357">
        <f t="shared" si="74"/>
        <v>0</v>
      </c>
      <c r="FZI28" s="357">
        <f t="shared" si="74"/>
        <v>84786.4516</v>
      </c>
      <c r="FZJ28" s="357">
        <f t="shared" si="74"/>
        <v>0</v>
      </c>
      <c r="FZK28" s="357">
        <f t="shared" si="74"/>
        <v>84786.4516</v>
      </c>
      <c r="FZL28" s="357">
        <f t="shared" ref="FZL28:GBW28" si="75">+FZJ28</f>
        <v>0</v>
      </c>
      <c r="FZM28" s="357">
        <f t="shared" si="75"/>
        <v>84786.4516</v>
      </c>
      <c r="FZN28" s="357">
        <f t="shared" si="75"/>
        <v>0</v>
      </c>
      <c r="FZO28" s="357">
        <f t="shared" si="75"/>
        <v>84786.4516</v>
      </c>
      <c r="FZP28" s="357">
        <f t="shared" si="75"/>
        <v>0</v>
      </c>
      <c r="FZQ28" s="357">
        <f t="shared" si="75"/>
        <v>84786.4516</v>
      </c>
      <c r="FZR28" s="357">
        <f t="shared" si="75"/>
        <v>0</v>
      </c>
      <c r="FZS28" s="357">
        <f t="shared" si="75"/>
        <v>84786.4516</v>
      </c>
      <c r="FZT28" s="357">
        <f t="shared" si="75"/>
        <v>0</v>
      </c>
      <c r="FZU28" s="357">
        <f t="shared" si="75"/>
        <v>84786.4516</v>
      </c>
      <c r="FZV28" s="357">
        <f t="shared" si="75"/>
        <v>0</v>
      </c>
      <c r="FZW28" s="357">
        <f t="shared" si="75"/>
        <v>84786.4516</v>
      </c>
      <c r="FZX28" s="357">
        <f t="shared" si="75"/>
        <v>0</v>
      </c>
      <c r="FZY28" s="357">
        <f t="shared" si="75"/>
        <v>84786.4516</v>
      </c>
      <c r="FZZ28" s="357">
        <f t="shared" si="75"/>
        <v>0</v>
      </c>
      <c r="GAA28" s="357">
        <f t="shared" si="75"/>
        <v>84786.4516</v>
      </c>
      <c r="GAB28" s="357">
        <f t="shared" si="75"/>
        <v>0</v>
      </c>
      <c r="GAC28" s="357">
        <f t="shared" si="75"/>
        <v>84786.4516</v>
      </c>
      <c r="GAD28" s="357">
        <f t="shared" si="75"/>
        <v>0</v>
      </c>
      <c r="GAE28" s="357">
        <f t="shared" si="75"/>
        <v>84786.4516</v>
      </c>
      <c r="GAF28" s="357">
        <f t="shared" si="75"/>
        <v>0</v>
      </c>
      <c r="GAG28" s="357">
        <f t="shared" si="75"/>
        <v>84786.4516</v>
      </c>
      <c r="GAH28" s="357">
        <f t="shared" si="75"/>
        <v>0</v>
      </c>
      <c r="GAI28" s="357">
        <f t="shared" si="75"/>
        <v>84786.4516</v>
      </c>
      <c r="GAJ28" s="357">
        <f t="shared" si="75"/>
        <v>0</v>
      </c>
      <c r="GAK28" s="357">
        <f t="shared" si="75"/>
        <v>84786.4516</v>
      </c>
      <c r="GAL28" s="357">
        <f t="shared" si="75"/>
        <v>0</v>
      </c>
      <c r="GAM28" s="357">
        <f t="shared" si="75"/>
        <v>84786.4516</v>
      </c>
      <c r="GAN28" s="357">
        <f t="shared" si="75"/>
        <v>0</v>
      </c>
      <c r="GAO28" s="357">
        <f t="shared" si="75"/>
        <v>84786.4516</v>
      </c>
      <c r="GAP28" s="357">
        <f t="shared" si="75"/>
        <v>0</v>
      </c>
      <c r="GAQ28" s="357">
        <f t="shared" si="75"/>
        <v>84786.4516</v>
      </c>
      <c r="GAR28" s="357">
        <f t="shared" si="75"/>
        <v>0</v>
      </c>
      <c r="GAS28" s="357">
        <f t="shared" si="75"/>
        <v>84786.4516</v>
      </c>
      <c r="GAT28" s="357">
        <f t="shared" si="75"/>
        <v>0</v>
      </c>
      <c r="GAU28" s="357">
        <f t="shared" si="75"/>
        <v>84786.4516</v>
      </c>
      <c r="GAV28" s="357">
        <f t="shared" si="75"/>
        <v>0</v>
      </c>
      <c r="GAW28" s="357">
        <f t="shared" si="75"/>
        <v>84786.4516</v>
      </c>
      <c r="GAX28" s="357">
        <f t="shared" si="75"/>
        <v>0</v>
      </c>
      <c r="GAY28" s="357">
        <f t="shared" si="75"/>
        <v>84786.4516</v>
      </c>
      <c r="GAZ28" s="357">
        <f t="shared" si="75"/>
        <v>0</v>
      </c>
      <c r="GBA28" s="357">
        <f t="shared" si="75"/>
        <v>84786.4516</v>
      </c>
      <c r="GBB28" s="357">
        <f t="shared" si="75"/>
        <v>0</v>
      </c>
      <c r="GBC28" s="357">
        <f t="shared" si="75"/>
        <v>84786.4516</v>
      </c>
      <c r="GBD28" s="357">
        <f t="shared" si="75"/>
        <v>0</v>
      </c>
      <c r="GBE28" s="357">
        <f t="shared" si="75"/>
        <v>84786.4516</v>
      </c>
      <c r="GBF28" s="357">
        <f t="shared" si="75"/>
        <v>0</v>
      </c>
      <c r="GBG28" s="357">
        <f t="shared" si="75"/>
        <v>84786.4516</v>
      </c>
      <c r="GBH28" s="357">
        <f t="shared" si="75"/>
        <v>0</v>
      </c>
      <c r="GBI28" s="357">
        <f t="shared" si="75"/>
        <v>84786.4516</v>
      </c>
      <c r="GBJ28" s="357">
        <f t="shared" si="75"/>
        <v>0</v>
      </c>
      <c r="GBK28" s="357">
        <f t="shared" si="75"/>
        <v>84786.4516</v>
      </c>
      <c r="GBL28" s="357">
        <f t="shared" si="75"/>
        <v>0</v>
      </c>
      <c r="GBM28" s="357">
        <f t="shared" si="75"/>
        <v>84786.4516</v>
      </c>
      <c r="GBN28" s="357">
        <f t="shared" si="75"/>
        <v>0</v>
      </c>
      <c r="GBO28" s="357">
        <f t="shared" si="75"/>
        <v>84786.4516</v>
      </c>
      <c r="GBP28" s="357">
        <f t="shared" si="75"/>
        <v>0</v>
      </c>
      <c r="GBQ28" s="357">
        <f t="shared" si="75"/>
        <v>84786.4516</v>
      </c>
      <c r="GBR28" s="357">
        <f t="shared" si="75"/>
        <v>0</v>
      </c>
      <c r="GBS28" s="357">
        <f t="shared" si="75"/>
        <v>84786.4516</v>
      </c>
      <c r="GBT28" s="357">
        <f t="shared" si="75"/>
        <v>0</v>
      </c>
      <c r="GBU28" s="357">
        <f t="shared" si="75"/>
        <v>84786.4516</v>
      </c>
      <c r="GBV28" s="357">
        <f t="shared" si="75"/>
        <v>0</v>
      </c>
      <c r="GBW28" s="357">
        <f t="shared" si="75"/>
        <v>84786.4516</v>
      </c>
      <c r="GBX28" s="357">
        <f t="shared" ref="GBX28:GEI28" si="76">+GBV28</f>
        <v>0</v>
      </c>
      <c r="GBY28" s="357">
        <f t="shared" si="76"/>
        <v>84786.4516</v>
      </c>
      <c r="GBZ28" s="357">
        <f t="shared" si="76"/>
        <v>0</v>
      </c>
      <c r="GCA28" s="357">
        <f t="shared" si="76"/>
        <v>84786.4516</v>
      </c>
      <c r="GCB28" s="357">
        <f t="shared" si="76"/>
        <v>0</v>
      </c>
      <c r="GCC28" s="357">
        <f t="shared" si="76"/>
        <v>84786.4516</v>
      </c>
      <c r="GCD28" s="357">
        <f t="shared" si="76"/>
        <v>0</v>
      </c>
      <c r="GCE28" s="357">
        <f t="shared" si="76"/>
        <v>84786.4516</v>
      </c>
      <c r="GCF28" s="357">
        <f t="shared" si="76"/>
        <v>0</v>
      </c>
      <c r="GCG28" s="357">
        <f t="shared" si="76"/>
        <v>84786.4516</v>
      </c>
      <c r="GCH28" s="357">
        <f t="shared" si="76"/>
        <v>0</v>
      </c>
      <c r="GCI28" s="357">
        <f t="shared" si="76"/>
        <v>84786.4516</v>
      </c>
      <c r="GCJ28" s="357">
        <f t="shared" si="76"/>
        <v>0</v>
      </c>
      <c r="GCK28" s="357">
        <f t="shared" si="76"/>
        <v>84786.4516</v>
      </c>
      <c r="GCL28" s="357">
        <f t="shared" si="76"/>
        <v>0</v>
      </c>
      <c r="GCM28" s="357">
        <f t="shared" si="76"/>
        <v>84786.4516</v>
      </c>
      <c r="GCN28" s="357">
        <f t="shared" si="76"/>
        <v>0</v>
      </c>
      <c r="GCO28" s="357">
        <f t="shared" si="76"/>
        <v>84786.4516</v>
      </c>
      <c r="GCP28" s="357">
        <f t="shared" si="76"/>
        <v>0</v>
      </c>
      <c r="GCQ28" s="357">
        <f t="shared" si="76"/>
        <v>84786.4516</v>
      </c>
      <c r="GCR28" s="357">
        <f t="shared" si="76"/>
        <v>0</v>
      </c>
      <c r="GCS28" s="357">
        <f t="shared" si="76"/>
        <v>84786.4516</v>
      </c>
      <c r="GCT28" s="357">
        <f t="shared" si="76"/>
        <v>0</v>
      </c>
      <c r="GCU28" s="357">
        <f t="shared" si="76"/>
        <v>84786.4516</v>
      </c>
      <c r="GCV28" s="357">
        <f t="shared" si="76"/>
        <v>0</v>
      </c>
      <c r="GCW28" s="357">
        <f t="shared" si="76"/>
        <v>84786.4516</v>
      </c>
      <c r="GCX28" s="357">
        <f t="shared" si="76"/>
        <v>0</v>
      </c>
      <c r="GCY28" s="357">
        <f t="shared" si="76"/>
        <v>84786.4516</v>
      </c>
      <c r="GCZ28" s="357">
        <f t="shared" si="76"/>
        <v>0</v>
      </c>
      <c r="GDA28" s="357">
        <f t="shared" si="76"/>
        <v>84786.4516</v>
      </c>
      <c r="GDB28" s="357">
        <f t="shared" si="76"/>
        <v>0</v>
      </c>
      <c r="GDC28" s="357">
        <f t="shared" si="76"/>
        <v>84786.4516</v>
      </c>
      <c r="GDD28" s="357">
        <f t="shared" si="76"/>
        <v>0</v>
      </c>
      <c r="GDE28" s="357">
        <f t="shared" si="76"/>
        <v>84786.4516</v>
      </c>
      <c r="GDF28" s="357">
        <f t="shared" si="76"/>
        <v>0</v>
      </c>
      <c r="GDG28" s="357">
        <f t="shared" si="76"/>
        <v>84786.4516</v>
      </c>
      <c r="GDH28" s="357">
        <f t="shared" si="76"/>
        <v>0</v>
      </c>
      <c r="GDI28" s="357">
        <f t="shared" si="76"/>
        <v>84786.4516</v>
      </c>
      <c r="GDJ28" s="357">
        <f t="shared" si="76"/>
        <v>0</v>
      </c>
      <c r="GDK28" s="357">
        <f t="shared" si="76"/>
        <v>84786.4516</v>
      </c>
      <c r="GDL28" s="357">
        <f t="shared" si="76"/>
        <v>0</v>
      </c>
      <c r="GDM28" s="357">
        <f t="shared" si="76"/>
        <v>84786.4516</v>
      </c>
      <c r="GDN28" s="357">
        <f t="shared" si="76"/>
        <v>0</v>
      </c>
      <c r="GDO28" s="357">
        <f t="shared" si="76"/>
        <v>84786.4516</v>
      </c>
      <c r="GDP28" s="357">
        <f t="shared" si="76"/>
        <v>0</v>
      </c>
      <c r="GDQ28" s="357">
        <f t="shared" si="76"/>
        <v>84786.4516</v>
      </c>
      <c r="GDR28" s="357">
        <f t="shared" si="76"/>
        <v>0</v>
      </c>
      <c r="GDS28" s="357">
        <f t="shared" si="76"/>
        <v>84786.4516</v>
      </c>
      <c r="GDT28" s="357">
        <f t="shared" si="76"/>
        <v>0</v>
      </c>
      <c r="GDU28" s="357">
        <f t="shared" si="76"/>
        <v>84786.4516</v>
      </c>
      <c r="GDV28" s="357">
        <f t="shared" si="76"/>
        <v>0</v>
      </c>
      <c r="GDW28" s="357">
        <f t="shared" si="76"/>
        <v>84786.4516</v>
      </c>
      <c r="GDX28" s="357">
        <f t="shared" si="76"/>
        <v>0</v>
      </c>
      <c r="GDY28" s="357">
        <f t="shared" si="76"/>
        <v>84786.4516</v>
      </c>
      <c r="GDZ28" s="357">
        <f t="shared" si="76"/>
        <v>0</v>
      </c>
      <c r="GEA28" s="357">
        <f t="shared" si="76"/>
        <v>84786.4516</v>
      </c>
      <c r="GEB28" s="357">
        <f t="shared" si="76"/>
        <v>0</v>
      </c>
      <c r="GEC28" s="357">
        <f t="shared" si="76"/>
        <v>84786.4516</v>
      </c>
      <c r="GED28" s="357">
        <f t="shared" si="76"/>
        <v>0</v>
      </c>
      <c r="GEE28" s="357">
        <f t="shared" si="76"/>
        <v>84786.4516</v>
      </c>
      <c r="GEF28" s="357">
        <f t="shared" si="76"/>
        <v>0</v>
      </c>
      <c r="GEG28" s="357">
        <f t="shared" si="76"/>
        <v>84786.4516</v>
      </c>
      <c r="GEH28" s="357">
        <f t="shared" si="76"/>
        <v>0</v>
      </c>
      <c r="GEI28" s="357">
        <f t="shared" si="76"/>
        <v>84786.4516</v>
      </c>
      <c r="GEJ28" s="357">
        <f t="shared" ref="GEJ28:GGU28" si="77">+GEH28</f>
        <v>0</v>
      </c>
      <c r="GEK28" s="357">
        <f t="shared" si="77"/>
        <v>84786.4516</v>
      </c>
      <c r="GEL28" s="357">
        <f t="shared" si="77"/>
        <v>0</v>
      </c>
      <c r="GEM28" s="357">
        <f t="shared" si="77"/>
        <v>84786.4516</v>
      </c>
      <c r="GEN28" s="357">
        <f t="shared" si="77"/>
        <v>0</v>
      </c>
      <c r="GEO28" s="357">
        <f t="shared" si="77"/>
        <v>84786.4516</v>
      </c>
      <c r="GEP28" s="357">
        <f t="shared" si="77"/>
        <v>0</v>
      </c>
      <c r="GEQ28" s="357">
        <f t="shared" si="77"/>
        <v>84786.4516</v>
      </c>
      <c r="GER28" s="357">
        <f t="shared" si="77"/>
        <v>0</v>
      </c>
      <c r="GES28" s="357">
        <f t="shared" si="77"/>
        <v>84786.4516</v>
      </c>
      <c r="GET28" s="357">
        <f t="shared" si="77"/>
        <v>0</v>
      </c>
      <c r="GEU28" s="357">
        <f t="shared" si="77"/>
        <v>84786.4516</v>
      </c>
      <c r="GEV28" s="357">
        <f t="shared" si="77"/>
        <v>0</v>
      </c>
      <c r="GEW28" s="357">
        <f t="shared" si="77"/>
        <v>84786.4516</v>
      </c>
      <c r="GEX28" s="357">
        <f t="shared" si="77"/>
        <v>0</v>
      </c>
      <c r="GEY28" s="357">
        <f t="shared" si="77"/>
        <v>84786.4516</v>
      </c>
      <c r="GEZ28" s="357">
        <f t="shared" si="77"/>
        <v>0</v>
      </c>
      <c r="GFA28" s="357">
        <f t="shared" si="77"/>
        <v>84786.4516</v>
      </c>
      <c r="GFB28" s="357">
        <f t="shared" si="77"/>
        <v>0</v>
      </c>
      <c r="GFC28" s="357">
        <f t="shared" si="77"/>
        <v>84786.4516</v>
      </c>
      <c r="GFD28" s="357">
        <f t="shared" si="77"/>
        <v>0</v>
      </c>
      <c r="GFE28" s="357">
        <f t="shared" si="77"/>
        <v>84786.4516</v>
      </c>
      <c r="GFF28" s="357">
        <f t="shared" si="77"/>
        <v>0</v>
      </c>
      <c r="GFG28" s="357">
        <f t="shared" si="77"/>
        <v>84786.4516</v>
      </c>
      <c r="GFH28" s="357">
        <f t="shared" si="77"/>
        <v>0</v>
      </c>
      <c r="GFI28" s="357">
        <f t="shared" si="77"/>
        <v>84786.4516</v>
      </c>
      <c r="GFJ28" s="357">
        <f t="shared" si="77"/>
        <v>0</v>
      </c>
      <c r="GFK28" s="357">
        <f t="shared" si="77"/>
        <v>84786.4516</v>
      </c>
      <c r="GFL28" s="357">
        <f t="shared" si="77"/>
        <v>0</v>
      </c>
      <c r="GFM28" s="357">
        <f t="shared" si="77"/>
        <v>84786.4516</v>
      </c>
      <c r="GFN28" s="357">
        <f t="shared" si="77"/>
        <v>0</v>
      </c>
      <c r="GFO28" s="357">
        <f t="shared" si="77"/>
        <v>84786.4516</v>
      </c>
      <c r="GFP28" s="357">
        <f t="shared" si="77"/>
        <v>0</v>
      </c>
      <c r="GFQ28" s="357">
        <f t="shared" si="77"/>
        <v>84786.4516</v>
      </c>
      <c r="GFR28" s="357">
        <f t="shared" si="77"/>
        <v>0</v>
      </c>
      <c r="GFS28" s="357">
        <f t="shared" si="77"/>
        <v>84786.4516</v>
      </c>
      <c r="GFT28" s="357">
        <f t="shared" si="77"/>
        <v>0</v>
      </c>
      <c r="GFU28" s="357">
        <f t="shared" si="77"/>
        <v>84786.4516</v>
      </c>
      <c r="GFV28" s="357">
        <f t="shared" si="77"/>
        <v>0</v>
      </c>
      <c r="GFW28" s="357">
        <f t="shared" si="77"/>
        <v>84786.4516</v>
      </c>
      <c r="GFX28" s="357">
        <f t="shared" si="77"/>
        <v>0</v>
      </c>
      <c r="GFY28" s="357">
        <f t="shared" si="77"/>
        <v>84786.4516</v>
      </c>
      <c r="GFZ28" s="357">
        <f t="shared" si="77"/>
        <v>0</v>
      </c>
      <c r="GGA28" s="357">
        <f t="shared" si="77"/>
        <v>84786.4516</v>
      </c>
      <c r="GGB28" s="357">
        <f t="shared" si="77"/>
        <v>0</v>
      </c>
      <c r="GGC28" s="357">
        <f t="shared" si="77"/>
        <v>84786.4516</v>
      </c>
      <c r="GGD28" s="357">
        <f t="shared" si="77"/>
        <v>0</v>
      </c>
      <c r="GGE28" s="357">
        <f t="shared" si="77"/>
        <v>84786.4516</v>
      </c>
      <c r="GGF28" s="357">
        <f t="shared" si="77"/>
        <v>0</v>
      </c>
      <c r="GGG28" s="357">
        <f t="shared" si="77"/>
        <v>84786.4516</v>
      </c>
      <c r="GGH28" s="357">
        <f t="shared" si="77"/>
        <v>0</v>
      </c>
      <c r="GGI28" s="357">
        <f t="shared" si="77"/>
        <v>84786.4516</v>
      </c>
      <c r="GGJ28" s="357">
        <f t="shared" si="77"/>
        <v>0</v>
      </c>
      <c r="GGK28" s="357">
        <f t="shared" si="77"/>
        <v>84786.4516</v>
      </c>
      <c r="GGL28" s="357">
        <f t="shared" si="77"/>
        <v>0</v>
      </c>
      <c r="GGM28" s="357">
        <f t="shared" si="77"/>
        <v>84786.4516</v>
      </c>
      <c r="GGN28" s="357">
        <f t="shared" si="77"/>
        <v>0</v>
      </c>
      <c r="GGO28" s="357">
        <f t="shared" si="77"/>
        <v>84786.4516</v>
      </c>
      <c r="GGP28" s="357">
        <f t="shared" si="77"/>
        <v>0</v>
      </c>
      <c r="GGQ28" s="357">
        <f t="shared" si="77"/>
        <v>84786.4516</v>
      </c>
      <c r="GGR28" s="357">
        <f t="shared" si="77"/>
        <v>0</v>
      </c>
      <c r="GGS28" s="357">
        <f t="shared" si="77"/>
        <v>84786.4516</v>
      </c>
      <c r="GGT28" s="357">
        <f t="shared" si="77"/>
        <v>0</v>
      </c>
      <c r="GGU28" s="357">
        <f t="shared" si="77"/>
        <v>84786.4516</v>
      </c>
      <c r="GGV28" s="357">
        <f t="shared" ref="GGV28:GJG28" si="78">+GGT28</f>
        <v>0</v>
      </c>
      <c r="GGW28" s="357">
        <f t="shared" si="78"/>
        <v>84786.4516</v>
      </c>
      <c r="GGX28" s="357">
        <f t="shared" si="78"/>
        <v>0</v>
      </c>
      <c r="GGY28" s="357">
        <f t="shared" si="78"/>
        <v>84786.4516</v>
      </c>
      <c r="GGZ28" s="357">
        <f t="shared" si="78"/>
        <v>0</v>
      </c>
      <c r="GHA28" s="357">
        <f t="shared" si="78"/>
        <v>84786.4516</v>
      </c>
      <c r="GHB28" s="357">
        <f t="shared" si="78"/>
        <v>0</v>
      </c>
      <c r="GHC28" s="357">
        <f t="shared" si="78"/>
        <v>84786.4516</v>
      </c>
      <c r="GHD28" s="357">
        <f t="shared" si="78"/>
        <v>0</v>
      </c>
      <c r="GHE28" s="357">
        <f t="shared" si="78"/>
        <v>84786.4516</v>
      </c>
      <c r="GHF28" s="357">
        <f t="shared" si="78"/>
        <v>0</v>
      </c>
      <c r="GHG28" s="357">
        <f t="shared" si="78"/>
        <v>84786.4516</v>
      </c>
      <c r="GHH28" s="357">
        <f t="shared" si="78"/>
        <v>0</v>
      </c>
      <c r="GHI28" s="357">
        <f t="shared" si="78"/>
        <v>84786.4516</v>
      </c>
      <c r="GHJ28" s="357">
        <f t="shared" si="78"/>
        <v>0</v>
      </c>
      <c r="GHK28" s="357">
        <f t="shared" si="78"/>
        <v>84786.4516</v>
      </c>
      <c r="GHL28" s="357">
        <f t="shared" si="78"/>
        <v>0</v>
      </c>
      <c r="GHM28" s="357">
        <f t="shared" si="78"/>
        <v>84786.4516</v>
      </c>
      <c r="GHN28" s="357">
        <f t="shared" si="78"/>
        <v>0</v>
      </c>
      <c r="GHO28" s="357">
        <f t="shared" si="78"/>
        <v>84786.4516</v>
      </c>
      <c r="GHP28" s="357">
        <f t="shared" si="78"/>
        <v>0</v>
      </c>
      <c r="GHQ28" s="357">
        <f t="shared" si="78"/>
        <v>84786.4516</v>
      </c>
      <c r="GHR28" s="357">
        <f t="shared" si="78"/>
        <v>0</v>
      </c>
      <c r="GHS28" s="357">
        <f t="shared" si="78"/>
        <v>84786.4516</v>
      </c>
      <c r="GHT28" s="357">
        <f t="shared" si="78"/>
        <v>0</v>
      </c>
      <c r="GHU28" s="357">
        <f t="shared" si="78"/>
        <v>84786.4516</v>
      </c>
      <c r="GHV28" s="357">
        <f t="shared" si="78"/>
        <v>0</v>
      </c>
      <c r="GHW28" s="357">
        <f t="shared" si="78"/>
        <v>84786.4516</v>
      </c>
      <c r="GHX28" s="357">
        <f t="shared" si="78"/>
        <v>0</v>
      </c>
      <c r="GHY28" s="357">
        <f t="shared" si="78"/>
        <v>84786.4516</v>
      </c>
      <c r="GHZ28" s="357">
        <f t="shared" si="78"/>
        <v>0</v>
      </c>
      <c r="GIA28" s="357">
        <f t="shared" si="78"/>
        <v>84786.4516</v>
      </c>
      <c r="GIB28" s="357">
        <f t="shared" si="78"/>
        <v>0</v>
      </c>
      <c r="GIC28" s="357">
        <f t="shared" si="78"/>
        <v>84786.4516</v>
      </c>
      <c r="GID28" s="357">
        <f t="shared" si="78"/>
        <v>0</v>
      </c>
      <c r="GIE28" s="357">
        <f t="shared" si="78"/>
        <v>84786.4516</v>
      </c>
      <c r="GIF28" s="357">
        <f t="shared" si="78"/>
        <v>0</v>
      </c>
      <c r="GIG28" s="357">
        <f t="shared" si="78"/>
        <v>84786.4516</v>
      </c>
      <c r="GIH28" s="357">
        <f t="shared" si="78"/>
        <v>0</v>
      </c>
      <c r="GII28" s="357">
        <f t="shared" si="78"/>
        <v>84786.4516</v>
      </c>
      <c r="GIJ28" s="357">
        <f t="shared" si="78"/>
        <v>0</v>
      </c>
      <c r="GIK28" s="357">
        <f t="shared" si="78"/>
        <v>84786.4516</v>
      </c>
      <c r="GIL28" s="357">
        <f t="shared" si="78"/>
        <v>0</v>
      </c>
      <c r="GIM28" s="357">
        <f t="shared" si="78"/>
        <v>84786.4516</v>
      </c>
      <c r="GIN28" s="357">
        <f t="shared" si="78"/>
        <v>0</v>
      </c>
      <c r="GIO28" s="357">
        <f t="shared" si="78"/>
        <v>84786.4516</v>
      </c>
      <c r="GIP28" s="357">
        <f t="shared" si="78"/>
        <v>0</v>
      </c>
      <c r="GIQ28" s="357">
        <f t="shared" si="78"/>
        <v>84786.4516</v>
      </c>
      <c r="GIR28" s="357">
        <f t="shared" si="78"/>
        <v>0</v>
      </c>
      <c r="GIS28" s="357">
        <f t="shared" si="78"/>
        <v>84786.4516</v>
      </c>
      <c r="GIT28" s="357">
        <f t="shared" si="78"/>
        <v>0</v>
      </c>
      <c r="GIU28" s="357">
        <f t="shared" si="78"/>
        <v>84786.4516</v>
      </c>
      <c r="GIV28" s="357">
        <f t="shared" si="78"/>
        <v>0</v>
      </c>
      <c r="GIW28" s="357">
        <f t="shared" si="78"/>
        <v>84786.4516</v>
      </c>
      <c r="GIX28" s="357">
        <f t="shared" si="78"/>
        <v>0</v>
      </c>
      <c r="GIY28" s="357">
        <f t="shared" si="78"/>
        <v>84786.4516</v>
      </c>
      <c r="GIZ28" s="357">
        <f t="shared" si="78"/>
        <v>0</v>
      </c>
      <c r="GJA28" s="357">
        <f t="shared" si="78"/>
        <v>84786.4516</v>
      </c>
      <c r="GJB28" s="357">
        <f t="shared" si="78"/>
        <v>0</v>
      </c>
      <c r="GJC28" s="357">
        <f t="shared" si="78"/>
        <v>84786.4516</v>
      </c>
      <c r="GJD28" s="357">
        <f t="shared" si="78"/>
        <v>0</v>
      </c>
      <c r="GJE28" s="357">
        <f t="shared" si="78"/>
        <v>84786.4516</v>
      </c>
      <c r="GJF28" s="357">
        <f t="shared" si="78"/>
        <v>0</v>
      </c>
      <c r="GJG28" s="357">
        <f t="shared" si="78"/>
        <v>84786.4516</v>
      </c>
      <c r="GJH28" s="357">
        <f t="shared" ref="GJH28:GLS28" si="79">+GJF28</f>
        <v>0</v>
      </c>
      <c r="GJI28" s="357">
        <f t="shared" si="79"/>
        <v>84786.4516</v>
      </c>
      <c r="GJJ28" s="357">
        <f t="shared" si="79"/>
        <v>0</v>
      </c>
      <c r="GJK28" s="357">
        <f t="shared" si="79"/>
        <v>84786.4516</v>
      </c>
      <c r="GJL28" s="357">
        <f t="shared" si="79"/>
        <v>0</v>
      </c>
      <c r="GJM28" s="357">
        <f t="shared" si="79"/>
        <v>84786.4516</v>
      </c>
      <c r="GJN28" s="357">
        <f t="shared" si="79"/>
        <v>0</v>
      </c>
      <c r="GJO28" s="357">
        <f t="shared" si="79"/>
        <v>84786.4516</v>
      </c>
      <c r="GJP28" s="357">
        <f t="shared" si="79"/>
        <v>0</v>
      </c>
      <c r="GJQ28" s="357">
        <f t="shared" si="79"/>
        <v>84786.4516</v>
      </c>
      <c r="GJR28" s="357">
        <f t="shared" si="79"/>
        <v>0</v>
      </c>
      <c r="GJS28" s="357">
        <f t="shared" si="79"/>
        <v>84786.4516</v>
      </c>
      <c r="GJT28" s="357">
        <f t="shared" si="79"/>
        <v>0</v>
      </c>
      <c r="GJU28" s="357">
        <f t="shared" si="79"/>
        <v>84786.4516</v>
      </c>
      <c r="GJV28" s="357">
        <f t="shared" si="79"/>
        <v>0</v>
      </c>
      <c r="GJW28" s="357">
        <f t="shared" si="79"/>
        <v>84786.4516</v>
      </c>
      <c r="GJX28" s="357">
        <f t="shared" si="79"/>
        <v>0</v>
      </c>
      <c r="GJY28" s="357">
        <f t="shared" si="79"/>
        <v>84786.4516</v>
      </c>
      <c r="GJZ28" s="357">
        <f t="shared" si="79"/>
        <v>0</v>
      </c>
      <c r="GKA28" s="357">
        <f t="shared" si="79"/>
        <v>84786.4516</v>
      </c>
      <c r="GKB28" s="357">
        <f t="shared" si="79"/>
        <v>0</v>
      </c>
      <c r="GKC28" s="357">
        <f t="shared" si="79"/>
        <v>84786.4516</v>
      </c>
      <c r="GKD28" s="357">
        <f t="shared" si="79"/>
        <v>0</v>
      </c>
      <c r="GKE28" s="357">
        <f t="shared" si="79"/>
        <v>84786.4516</v>
      </c>
      <c r="GKF28" s="357">
        <f t="shared" si="79"/>
        <v>0</v>
      </c>
      <c r="GKG28" s="357">
        <f t="shared" si="79"/>
        <v>84786.4516</v>
      </c>
      <c r="GKH28" s="357">
        <f t="shared" si="79"/>
        <v>0</v>
      </c>
      <c r="GKI28" s="357">
        <f t="shared" si="79"/>
        <v>84786.4516</v>
      </c>
      <c r="GKJ28" s="357">
        <f t="shared" si="79"/>
        <v>0</v>
      </c>
      <c r="GKK28" s="357">
        <f t="shared" si="79"/>
        <v>84786.4516</v>
      </c>
      <c r="GKL28" s="357">
        <f t="shared" si="79"/>
        <v>0</v>
      </c>
      <c r="GKM28" s="357">
        <f t="shared" si="79"/>
        <v>84786.4516</v>
      </c>
      <c r="GKN28" s="357">
        <f t="shared" si="79"/>
        <v>0</v>
      </c>
      <c r="GKO28" s="357">
        <f t="shared" si="79"/>
        <v>84786.4516</v>
      </c>
      <c r="GKP28" s="357">
        <f t="shared" si="79"/>
        <v>0</v>
      </c>
      <c r="GKQ28" s="357">
        <f t="shared" si="79"/>
        <v>84786.4516</v>
      </c>
      <c r="GKR28" s="357">
        <f t="shared" si="79"/>
        <v>0</v>
      </c>
      <c r="GKS28" s="357">
        <f t="shared" si="79"/>
        <v>84786.4516</v>
      </c>
      <c r="GKT28" s="357">
        <f t="shared" si="79"/>
        <v>0</v>
      </c>
      <c r="GKU28" s="357">
        <f t="shared" si="79"/>
        <v>84786.4516</v>
      </c>
      <c r="GKV28" s="357">
        <f t="shared" si="79"/>
        <v>0</v>
      </c>
      <c r="GKW28" s="357">
        <f t="shared" si="79"/>
        <v>84786.4516</v>
      </c>
      <c r="GKX28" s="357">
        <f t="shared" si="79"/>
        <v>0</v>
      </c>
      <c r="GKY28" s="357">
        <f t="shared" si="79"/>
        <v>84786.4516</v>
      </c>
      <c r="GKZ28" s="357">
        <f t="shared" si="79"/>
        <v>0</v>
      </c>
      <c r="GLA28" s="357">
        <f t="shared" si="79"/>
        <v>84786.4516</v>
      </c>
      <c r="GLB28" s="357">
        <f t="shared" si="79"/>
        <v>0</v>
      </c>
      <c r="GLC28" s="357">
        <f t="shared" si="79"/>
        <v>84786.4516</v>
      </c>
      <c r="GLD28" s="357">
        <f t="shared" si="79"/>
        <v>0</v>
      </c>
      <c r="GLE28" s="357">
        <f t="shared" si="79"/>
        <v>84786.4516</v>
      </c>
      <c r="GLF28" s="357">
        <f t="shared" si="79"/>
        <v>0</v>
      </c>
      <c r="GLG28" s="357">
        <f t="shared" si="79"/>
        <v>84786.4516</v>
      </c>
      <c r="GLH28" s="357">
        <f t="shared" si="79"/>
        <v>0</v>
      </c>
      <c r="GLI28" s="357">
        <f t="shared" si="79"/>
        <v>84786.4516</v>
      </c>
      <c r="GLJ28" s="357">
        <f t="shared" si="79"/>
        <v>0</v>
      </c>
      <c r="GLK28" s="357">
        <f t="shared" si="79"/>
        <v>84786.4516</v>
      </c>
      <c r="GLL28" s="357">
        <f t="shared" si="79"/>
        <v>0</v>
      </c>
      <c r="GLM28" s="357">
        <f t="shared" si="79"/>
        <v>84786.4516</v>
      </c>
      <c r="GLN28" s="357">
        <f t="shared" si="79"/>
        <v>0</v>
      </c>
      <c r="GLO28" s="357">
        <f t="shared" si="79"/>
        <v>84786.4516</v>
      </c>
      <c r="GLP28" s="357">
        <f t="shared" si="79"/>
        <v>0</v>
      </c>
      <c r="GLQ28" s="357">
        <f t="shared" si="79"/>
        <v>84786.4516</v>
      </c>
      <c r="GLR28" s="357">
        <f t="shared" si="79"/>
        <v>0</v>
      </c>
      <c r="GLS28" s="357">
        <f t="shared" si="79"/>
        <v>84786.4516</v>
      </c>
      <c r="GLT28" s="357">
        <f t="shared" ref="GLT28:GOE28" si="80">+GLR28</f>
        <v>0</v>
      </c>
      <c r="GLU28" s="357">
        <f t="shared" si="80"/>
        <v>84786.4516</v>
      </c>
      <c r="GLV28" s="357">
        <f t="shared" si="80"/>
        <v>0</v>
      </c>
      <c r="GLW28" s="357">
        <f t="shared" si="80"/>
        <v>84786.4516</v>
      </c>
      <c r="GLX28" s="357">
        <f t="shared" si="80"/>
        <v>0</v>
      </c>
      <c r="GLY28" s="357">
        <f t="shared" si="80"/>
        <v>84786.4516</v>
      </c>
      <c r="GLZ28" s="357">
        <f t="shared" si="80"/>
        <v>0</v>
      </c>
      <c r="GMA28" s="357">
        <f t="shared" si="80"/>
        <v>84786.4516</v>
      </c>
      <c r="GMB28" s="357">
        <f t="shared" si="80"/>
        <v>0</v>
      </c>
      <c r="GMC28" s="357">
        <f t="shared" si="80"/>
        <v>84786.4516</v>
      </c>
      <c r="GMD28" s="357">
        <f t="shared" si="80"/>
        <v>0</v>
      </c>
      <c r="GME28" s="357">
        <f t="shared" si="80"/>
        <v>84786.4516</v>
      </c>
      <c r="GMF28" s="357">
        <f t="shared" si="80"/>
        <v>0</v>
      </c>
      <c r="GMG28" s="357">
        <f t="shared" si="80"/>
        <v>84786.4516</v>
      </c>
      <c r="GMH28" s="357">
        <f t="shared" si="80"/>
        <v>0</v>
      </c>
      <c r="GMI28" s="357">
        <f t="shared" si="80"/>
        <v>84786.4516</v>
      </c>
      <c r="GMJ28" s="357">
        <f t="shared" si="80"/>
        <v>0</v>
      </c>
      <c r="GMK28" s="357">
        <f t="shared" si="80"/>
        <v>84786.4516</v>
      </c>
      <c r="GML28" s="357">
        <f t="shared" si="80"/>
        <v>0</v>
      </c>
      <c r="GMM28" s="357">
        <f t="shared" si="80"/>
        <v>84786.4516</v>
      </c>
      <c r="GMN28" s="357">
        <f t="shared" si="80"/>
        <v>0</v>
      </c>
      <c r="GMO28" s="357">
        <f t="shared" si="80"/>
        <v>84786.4516</v>
      </c>
      <c r="GMP28" s="357">
        <f t="shared" si="80"/>
        <v>0</v>
      </c>
      <c r="GMQ28" s="357">
        <f t="shared" si="80"/>
        <v>84786.4516</v>
      </c>
      <c r="GMR28" s="357">
        <f t="shared" si="80"/>
        <v>0</v>
      </c>
      <c r="GMS28" s="357">
        <f t="shared" si="80"/>
        <v>84786.4516</v>
      </c>
      <c r="GMT28" s="357">
        <f t="shared" si="80"/>
        <v>0</v>
      </c>
      <c r="GMU28" s="357">
        <f t="shared" si="80"/>
        <v>84786.4516</v>
      </c>
      <c r="GMV28" s="357">
        <f t="shared" si="80"/>
        <v>0</v>
      </c>
      <c r="GMW28" s="357">
        <f t="shared" si="80"/>
        <v>84786.4516</v>
      </c>
      <c r="GMX28" s="357">
        <f t="shared" si="80"/>
        <v>0</v>
      </c>
      <c r="GMY28" s="357">
        <f t="shared" si="80"/>
        <v>84786.4516</v>
      </c>
      <c r="GMZ28" s="357">
        <f t="shared" si="80"/>
        <v>0</v>
      </c>
      <c r="GNA28" s="357">
        <f t="shared" si="80"/>
        <v>84786.4516</v>
      </c>
      <c r="GNB28" s="357">
        <f t="shared" si="80"/>
        <v>0</v>
      </c>
      <c r="GNC28" s="357">
        <f t="shared" si="80"/>
        <v>84786.4516</v>
      </c>
      <c r="GND28" s="357">
        <f t="shared" si="80"/>
        <v>0</v>
      </c>
      <c r="GNE28" s="357">
        <f t="shared" si="80"/>
        <v>84786.4516</v>
      </c>
      <c r="GNF28" s="357">
        <f t="shared" si="80"/>
        <v>0</v>
      </c>
      <c r="GNG28" s="357">
        <f t="shared" si="80"/>
        <v>84786.4516</v>
      </c>
      <c r="GNH28" s="357">
        <f t="shared" si="80"/>
        <v>0</v>
      </c>
      <c r="GNI28" s="357">
        <f t="shared" si="80"/>
        <v>84786.4516</v>
      </c>
      <c r="GNJ28" s="357">
        <f t="shared" si="80"/>
        <v>0</v>
      </c>
      <c r="GNK28" s="357">
        <f t="shared" si="80"/>
        <v>84786.4516</v>
      </c>
      <c r="GNL28" s="357">
        <f t="shared" si="80"/>
        <v>0</v>
      </c>
      <c r="GNM28" s="357">
        <f t="shared" si="80"/>
        <v>84786.4516</v>
      </c>
      <c r="GNN28" s="357">
        <f t="shared" si="80"/>
        <v>0</v>
      </c>
      <c r="GNO28" s="357">
        <f t="shared" si="80"/>
        <v>84786.4516</v>
      </c>
      <c r="GNP28" s="357">
        <f t="shared" si="80"/>
        <v>0</v>
      </c>
      <c r="GNQ28" s="357">
        <f t="shared" si="80"/>
        <v>84786.4516</v>
      </c>
      <c r="GNR28" s="357">
        <f t="shared" si="80"/>
        <v>0</v>
      </c>
      <c r="GNS28" s="357">
        <f t="shared" si="80"/>
        <v>84786.4516</v>
      </c>
      <c r="GNT28" s="357">
        <f t="shared" si="80"/>
        <v>0</v>
      </c>
      <c r="GNU28" s="357">
        <f t="shared" si="80"/>
        <v>84786.4516</v>
      </c>
      <c r="GNV28" s="357">
        <f t="shared" si="80"/>
        <v>0</v>
      </c>
      <c r="GNW28" s="357">
        <f t="shared" si="80"/>
        <v>84786.4516</v>
      </c>
      <c r="GNX28" s="357">
        <f t="shared" si="80"/>
        <v>0</v>
      </c>
      <c r="GNY28" s="357">
        <f t="shared" si="80"/>
        <v>84786.4516</v>
      </c>
      <c r="GNZ28" s="357">
        <f t="shared" si="80"/>
        <v>0</v>
      </c>
      <c r="GOA28" s="357">
        <f t="shared" si="80"/>
        <v>84786.4516</v>
      </c>
      <c r="GOB28" s="357">
        <f t="shared" si="80"/>
        <v>0</v>
      </c>
      <c r="GOC28" s="357">
        <f t="shared" si="80"/>
        <v>84786.4516</v>
      </c>
      <c r="GOD28" s="357">
        <f t="shared" si="80"/>
        <v>0</v>
      </c>
      <c r="GOE28" s="357">
        <f t="shared" si="80"/>
        <v>84786.4516</v>
      </c>
      <c r="GOF28" s="357">
        <f t="shared" ref="GOF28:GQQ28" si="81">+GOD28</f>
        <v>0</v>
      </c>
      <c r="GOG28" s="357">
        <f t="shared" si="81"/>
        <v>84786.4516</v>
      </c>
      <c r="GOH28" s="357">
        <f t="shared" si="81"/>
        <v>0</v>
      </c>
      <c r="GOI28" s="357">
        <f t="shared" si="81"/>
        <v>84786.4516</v>
      </c>
      <c r="GOJ28" s="357">
        <f t="shared" si="81"/>
        <v>0</v>
      </c>
      <c r="GOK28" s="357">
        <f t="shared" si="81"/>
        <v>84786.4516</v>
      </c>
      <c r="GOL28" s="357">
        <f t="shared" si="81"/>
        <v>0</v>
      </c>
      <c r="GOM28" s="357">
        <f t="shared" si="81"/>
        <v>84786.4516</v>
      </c>
      <c r="GON28" s="357">
        <f t="shared" si="81"/>
        <v>0</v>
      </c>
      <c r="GOO28" s="357">
        <f t="shared" si="81"/>
        <v>84786.4516</v>
      </c>
      <c r="GOP28" s="357">
        <f t="shared" si="81"/>
        <v>0</v>
      </c>
      <c r="GOQ28" s="357">
        <f t="shared" si="81"/>
        <v>84786.4516</v>
      </c>
      <c r="GOR28" s="357">
        <f t="shared" si="81"/>
        <v>0</v>
      </c>
      <c r="GOS28" s="357">
        <f t="shared" si="81"/>
        <v>84786.4516</v>
      </c>
      <c r="GOT28" s="357">
        <f t="shared" si="81"/>
        <v>0</v>
      </c>
      <c r="GOU28" s="357">
        <f t="shared" si="81"/>
        <v>84786.4516</v>
      </c>
      <c r="GOV28" s="357">
        <f t="shared" si="81"/>
        <v>0</v>
      </c>
      <c r="GOW28" s="357">
        <f t="shared" si="81"/>
        <v>84786.4516</v>
      </c>
      <c r="GOX28" s="357">
        <f t="shared" si="81"/>
        <v>0</v>
      </c>
      <c r="GOY28" s="357">
        <f t="shared" si="81"/>
        <v>84786.4516</v>
      </c>
      <c r="GOZ28" s="357">
        <f t="shared" si="81"/>
        <v>0</v>
      </c>
      <c r="GPA28" s="357">
        <f t="shared" si="81"/>
        <v>84786.4516</v>
      </c>
      <c r="GPB28" s="357">
        <f t="shared" si="81"/>
        <v>0</v>
      </c>
      <c r="GPC28" s="357">
        <f t="shared" si="81"/>
        <v>84786.4516</v>
      </c>
      <c r="GPD28" s="357">
        <f t="shared" si="81"/>
        <v>0</v>
      </c>
      <c r="GPE28" s="357">
        <f t="shared" si="81"/>
        <v>84786.4516</v>
      </c>
      <c r="GPF28" s="357">
        <f t="shared" si="81"/>
        <v>0</v>
      </c>
      <c r="GPG28" s="357">
        <f t="shared" si="81"/>
        <v>84786.4516</v>
      </c>
      <c r="GPH28" s="357">
        <f t="shared" si="81"/>
        <v>0</v>
      </c>
      <c r="GPI28" s="357">
        <f t="shared" si="81"/>
        <v>84786.4516</v>
      </c>
      <c r="GPJ28" s="357">
        <f t="shared" si="81"/>
        <v>0</v>
      </c>
      <c r="GPK28" s="357">
        <f t="shared" si="81"/>
        <v>84786.4516</v>
      </c>
      <c r="GPL28" s="357">
        <f t="shared" si="81"/>
        <v>0</v>
      </c>
      <c r="GPM28" s="357">
        <f t="shared" si="81"/>
        <v>84786.4516</v>
      </c>
      <c r="GPN28" s="357">
        <f t="shared" si="81"/>
        <v>0</v>
      </c>
      <c r="GPO28" s="357">
        <f t="shared" si="81"/>
        <v>84786.4516</v>
      </c>
      <c r="GPP28" s="357">
        <f t="shared" si="81"/>
        <v>0</v>
      </c>
      <c r="GPQ28" s="357">
        <f t="shared" si="81"/>
        <v>84786.4516</v>
      </c>
      <c r="GPR28" s="357">
        <f t="shared" si="81"/>
        <v>0</v>
      </c>
      <c r="GPS28" s="357">
        <f t="shared" si="81"/>
        <v>84786.4516</v>
      </c>
      <c r="GPT28" s="357">
        <f t="shared" si="81"/>
        <v>0</v>
      </c>
      <c r="GPU28" s="357">
        <f t="shared" si="81"/>
        <v>84786.4516</v>
      </c>
      <c r="GPV28" s="357">
        <f t="shared" si="81"/>
        <v>0</v>
      </c>
      <c r="GPW28" s="357">
        <f t="shared" si="81"/>
        <v>84786.4516</v>
      </c>
      <c r="GPX28" s="357">
        <f t="shared" si="81"/>
        <v>0</v>
      </c>
      <c r="GPY28" s="357">
        <f t="shared" si="81"/>
        <v>84786.4516</v>
      </c>
      <c r="GPZ28" s="357">
        <f t="shared" si="81"/>
        <v>0</v>
      </c>
      <c r="GQA28" s="357">
        <f t="shared" si="81"/>
        <v>84786.4516</v>
      </c>
      <c r="GQB28" s="357">
        <f t="shared" si="81"/>
        <v>0</v>
      </c>
      <c r="GQC28" s="357">
        <f t="shared" si="81"/>
        <v>84786.4516</v>
      </c>
      <c r="GQD28" s="357">
        <f t="shared" si="81"/>
        <v>0</v>
      </c>
      <c r="GQE28" s="357">
        <f t="shared" si="81"/>
        <v>84786.4516</v>
      </c>
      <c r="GQF28" s="357">
        <f t="shared" si="81"/>
        <v>0</v>
      </c>
      <c r="GQG28" s="357">
        <f t="shared" si="81"/>
        <v>84786.4516</v>
      </c>
      <c r="GQH28" s="357">
        <f t="shared" si="81"/>
        <v>0</v>
      </c>
      <c r="GQI28" s="357">
        <f t="shared" si="81"/>
        <v>84786.4516</v>
      </c>
      <c r="GQJ28" s="357">
        <f t="shared" si="81"/>
        <v>0</v>
      </c>
      <c r="GQK28" s="357">
        <f t="shared" si="81"/>
        <v>84786.4516</v>
      </c>
      <c r="GQL28" s="357">
        <f t="shared" si="81"/>
        <v>0</v>
      </c>
      <c r="GQM28" s="357">
        <f t="shared" si="81"/>
        <v>84786.4516</v>
      </c>
      <c r="GQN28" s="357">
        <f t="shared" si="81"/>
        <v>0</v>
      </c>
      <c r="GQO28" s="357">
        <f t="shared" si="81"/>
        <v>84786.4516</v>
      </c>
      <c r="GQP28" s="357">
        <f t="shared" si="81"/>
        <v>0</v>
      </c>
      <c r="GQQ28" s="357">
        <f t="shared" si="81"/>
        <v>84786.4516</v>
      </c>
      <c r="GQR28" s="357">
        <f t="shared" ref="GQR28:GTC28" si="82">+GQP28</f>
        <v>0</v>
      </c>
      <c r="GQS28" s="357">
        <f t="shared" si="82"/>
        <v>84786.4516</v>
      </c>
      <c r="GQT28" s="357">
        <f t="shared" si="82"/>
        <v>0</v>
      </c>
      <c r="GQU28" s="357">
        <f t="shared" si="82"/>
        <v>84786.4516</v>
      </c>
      <c r="GQV28" s="357">
        <f t="shared" si="82"/>
        <v>0</v>
      </c>
      <c r="GQW28" s="357">
        <f t="shared" si="82"/>
        <v>84786.4516</v>
      </c>
      <c r="GQX28" s="357">
        <f t="shared" si="82"/>
        <v>0</v>
      </c>
      <c r="GQY28" s="357">
        <f t="shared" si="82"/>
        <v>84786.4516</v>
      </c>
      <c r="GQZ28" s="357">
        <f t="shared" si="82"/>
        <v>0</v>
      </c>
      <c r="GRA28" s="357">
        <f t="shared" si="82"/>
        <v>84786.4516</v>
      </c>
      <c r="GRB28" s="357">
        <f t="shared" si="82"/>
        <v>0</v>
      </c>
      <c r="GRC28" s="357">
        <f t="shared" si="82"/>
        <v>84786.4516</v>
      </c>
      <c r="GRD28" s="357">
        <f t="shared" si="82"/>
        <v>0</v>
      </c>
      <c r="GRE28" s="357">
        <f t="shared" si="82"/>
        <v>84786.4516</v>
      </c>
      <c r="GRF28" s="357">
        <f t="shared" si="82"/>
        <v>0</v>
      </c>
      <c r="GRG28" s="357">
        <f t="shared" si="82"/>
        <v>84786.4516</v>
      </c>
      <c r="GRH28" s="357">
        <f t="shared" si="82"/>
        <v>0</v>
      </c>
      <c r="GRI28" s="357">
        <f t="shared" si="82"/>
        <v>84786.4516</v>
      </c>
      <c r="GRJ28" s="357">
        <f t="shared" si="82"/>
        <v>0</v>
      </c>
      <c r="GRK28" s="357">
        <f t="shared" si="82"/>
        <v>84786.4516</v>
      </c>
      <c r="GRL28" s="357">
        <f t="shared" si="82"/>
        <v>0</v>
      </c>
      <c r="GRM28" s="357">
        <f t="shared" si="82"/>
        <v>84786.4516</v>
      </c>
      <c r="GRN28" s="357">
        <f t="shared" si="82"/>
        <v>0</v>
      </c>
      <c r="GRO28" s="357">
        <f t="shared" si="82"/>
        <v>84786.4516</v>
      </c>
      <c r="GRP28" s="357">
        <f t="shared" si="82"/>
        <v>0</v>
      </c>
      <c r="GRQ28" s="357">
        <f t="shared" si="82"/>
        <v>84786.4516</v>
      </c>
      <c r="GRR28" s="357">
        <f t="shared" si="82"/>
        <v>0</v>
      </c>
      <c r="GRS28" s="357">
        <f t="shared" si="82"/>
        <v>84786.4516</v>
      </c>
      <c r="GRT28" s="357">
        <f t="shared" si="82"/>
        <v>0</v>
      </c>
      <c r="GRU28" s="357">
        <f t="shared" si="82"/>
        <v>84786.4516</v>
      </c>
      <c r="GRV28" s="357">
        <f t="shared" si="82"/>
        <v>0</v>
      </c>
      <c r="GRW28" s="357">
        <f t="shared" si="82"/>
        <v>84786.4516</v>
      </c>
      <c r="GRX28" s="357">
        <f t="shared" si="82"/>
        <v>0</v>
      </c>
      <c r="GRY28" s="357">
        <f t="shared" si="82"/>
        <v>84786.4516</v>
      </c>
      <c r="GRZ28" s="357">
        <f t="shared" si="82"/>
        <v>0</v>
      </c>
      <c r="GSA28" s="357">
        <f t="shared" si="82"/>
        <v>84786.4516</v>
      </c>
      <c r="GSB28" s="357">
        <f t="shared" si="82"/>
        <v>0</v>
      </c>
      <c r="GSC28" s="357">
        <f t="shared" si="82"/>
        <v>84786.4516</v>
      </c>
      <c r="GSD28" s="357">
        <f t="shared" si="82"/>
        <v>0</v>
      </c>
      <c r="GSE28" s="357">
        <f t="shared" si="82"/>
        <v>84786.4516</v>
      </c>
      <c r="GSF28" s="357">
        <f t="shared" si="82"/>
        <v>0</v>
      </c>
      <c r="GSG28" s="357">
        <f t="shared" si="82"/>
        <v>84786.4516</v>
      </c>
      <c r="GSH28" s="357">
        <f t="shared" si="82"/>
        <v>0</v>
      </c>
      <c r="GSI28" s="357">
        <f t="shared" si="82"/>
        <v>84786.4516</v>
      </c>
      <c r="GSJ28" s="357">
        <f t="shared" si="82"/>
        <v>0</v>
      </c>
      <c r="GSK28" s="357">
        <f t="shared" si="82"/>
        <v>84786.4516</v>
      </c>
      <c r="GSL28" s="357">
        <f t="shared" si="82"/>
        <v>0</v>
      </c>
      <c r="GSM28" s="357">
        <f t="shared" si="82"/>
        <v>84786.4516</v>
      </c>
      <c r="GSN28" s="357">
        <f t="shared" si="82"/>
        <v>0</v>
      </c>
      <c r="GSO28" s="357">
        <f t="shared" si="82"/>
        <v>84786.4516</v>
      </c>
      <c r="GSP28" s="357">
        <f t="shared" si="82"/>
        <v>0</v>
      </c>
      <c r="GSQ28" s="357">
        <f t="shared" si="82"/>
        <v>84786.4516</v>
      </c>
      <c r="GSR28" s="357">
        <f t="shared" si="82"/>
        <v>0</v>
      </c>
      <c r="GSS28" s="357">
        <f t="shared" si="82"/>
        <v>84786.4516</v>
      </c>
      <c r="GST28" s="357">
        <f t="shared" si="82"/>
        <v>0</v>
      </c>
      <c r="GSU28" s="357">
        <f t="shared" si="82"/>
        <v>84786.4516</v>
      </c>
      <c r="GSV28" s="357">
        <f t="shared" si="82"/>
        <v>0</v>
      </c>
      <c r="GSW28" s="357">
        <f t="shared" si="82"/>
        <v>84786.4516</v>
      </c>
      <c r="GSX28" s="357">
        <f t="shared" si="82"/>
        <v>0</v>
      </c>
      <c r="GSY28" s="357">
        <f t="shared" si="82"/>
        <v>84786.4516</v>
      </c>
      <c r="GSZ28" s="357">
        <f t="shared" si="82"/>
        <v>0</v>
      </c>
      <c r="GTA28" s="357">
        <f t="shared" si="82"/>
        <v>84786.4516</v>
      </c>
      <c r="GTB28" s="357">
        <f t="shared" si="82"/>
        <v>0</v>
      </c>
      <c r="GTC28" s="357">
        <f t="shared" si="82"/>
        <v>84786.4516</v>
      </c>
      <c r="GTD28" s="357">
        <f t="shared" ref="GTD28:GVO28" si="83">+GTB28</f>
        <v>0</v>
      </c>
      <c r="GTE28" s="357">
        <f t="shared" si="83"/>
        <v>84786.4516</v>
      </c>
      <c r="GTF28" s="357">
        <f t="shared" si="83"/>
        <v>0</v>
      </c>
      <c r="GTG28" s="357">
        <f t="shared" si="83"/>
        <v>84786.4516</v>
      </c>
      <c r="GTH28" s="357">
        <f t="shared" si="83"/>
        <v>0</v>
      </c>
      <c r="GTI28" s="357">
        <f t="shared" si="83"/>
        <v>84786.4516</v>
      </c>
      <c r="GTJ28" s="357">
        <f t="shared" si="83"/>
        <v>0</v>
      </c>
      <c r="GTK28" s="357">
        <f t="shared" si="83"/>
        <v>84786.4516</v>
      </c>
      <c r="GTL28" s="357">
        <f t="shared" si="83"/>
        <v>0</v>
      </c>
      <c r="GTM28" s="357">
        <f t="shared" si="83"/>
        <v>84786.4516</v>
      </c>
      <c r="GTN28" s="357">
        <f t="shared" si="83"/>
        <v>0</v>
      </c>
      <c r="GTO28" s="357">
        <f t="shared" si="83"/>
        <v>84786.4516</v>
      </c>
      <c r="GTP28" s="357">
        <f t="shared" si="83"/>
        <v>0</v>
      </c>
      <c r="GTQ28" s="357">
        <f t="shared" si="83"/>
        <v>84786.4516</v>
      </c>
      <c r="GTR28" s="357">
        <f t="shared" si="83"/>
        <v>0</v>
      </c>
      <c r="GTS28" s="357">
        <f t="shared" si="83"/>
        <v>84786.4516</v>
      </c>
      <c r="GTT28" s="357">
        <f t="shared" si="83"/>
        <v>0</v>
      </c>
      <c r="GTU28" s="357">
        <f t="shared" si="83"/>
        <v>84786.4516</v>
      </c>
      <c r="GTV28" s="357">
        <f t="shared" si="83"/>
        <v>0</v>
      </c>
      <c r="GTW28" s="357">
        <f t="shared" si="83"/>
        <v>84786.4516</v>
      </c>
      <c r="GTX28" s="357">
        <f t="shared" si="83"/>
        <v>0</v>
      </c>
      <c r="GTY28" s="357">
        <f t="shared" si="83"/>
        <v>84786.4516</v>
      </c>
      <c r="GTZ28" s="357">
        <f t="shared" si="83"/>
        <v>0</v>
      </c>
      <c r="GUA28" s="357">
        <f t="shared" si="83"/>
        <v>84786.4516</v>
      </c>
      <c r="GUB28" s="357">
        <f t="shared" si="83"/>
        <v>0</v>
      </c>
      <c r="GUC28" s="357">
        <f t="shared" si="83"/>
        <v>84786.4516</v>
      </c>
      <c r="GUD28" s="357">
        <f t="shared" si="83"/>
        <v>0</v>
      </c>
      <c r="GUE28" s="357">
        <f t="shared" si="83"/>
        <v>84786.4516</v>
      </c>
      <c r="GUF28" s="357">
        <f t="shared" si="83"/>
        <v>0</v>
      </c>
      <c r="GUG28" s="357">
        <f t="shared" si="83"/>
        <v>84786.4516</v>
      </c>
      <c r="GUH28" s="357">
        <f t="shared" si="83"/>
        <v>0</v>
      </c>
      <c r="GUI28" s="357">
        <f t="shared" si="83"/>
        <v>84786.4516</v>
      </c>
      <c r="GUJ28" s="357">
        <f t="shared" si="83"/>
        <v>0</v>
      </c>
      <c r="GUK28" s="357">
        <f t="shared" si="83"/>
        <v>84786.4516</v>
      </c>
      <c r="GUL28" s="357">
        <f t="shared" si="83"/>
        <v>0</v>
      </c>
      <c r="GUM28" s="357">
        <f t="shared" si="83"/>
        <v>84786.4516</v>
      </c>
      <c r="GUN28" s="357">
        <f t="shared" si="83"/>
        <v>0</v>
      </c>
      <c r="GUO28" s="357">
        <f t="shared" si="83"/>
        <v>84786.4516</v>
      </c>
      <c r="GUP28" s="357">
        <f t="shared" si="83"/>
        <v>0</v>
      </c>
      <c r="GUQ28" s="357">
        <f t="shared" si="83"/>
        <v>84786.4516</v>
      </c>
      <c r="GUR28" s="357">
        <f t="shared" si="83"/>
        <v>0</v>
      </c>
      <c r="GUS28" s="357">
        <f t="shared" si="83"/>
        <v>84786.4516</v>
      </c>
      <c r="GUT28" s="357">
        <f t="shared" si="83"/>
        <v>0</v>
      </c>
      <c r="GUU28" s="357">
        <f t="shared" si="83"/>
        <v>84786.4516</v>
      </c>
      <c r="GUV28" s="357">
        <f t="shared" si="83"/>
        <v>0</v>
      </c>
      <c r="GUW28" s="357">
        <f t="shared" si="83"/>
        <v>84786.4516</v>
      </c>
      <c r="GUX28" s="357">
        <f t="shared" si="83"/>
        <v>0</v>
      </c>
      <c r="GUY28" s="357">
        <f t="shared" si="83"/>
        <v>84786.4516</v>
      </c>
      <c r="GUZ28" s="357">
        <f t="shared" si="83"/>
        <v>0</v>
      </c>
      <c r="GVA28" s="357">
        <f t="shared" si="83"/>
        <v>84786.4516</v>
      </c>
      <c r="GVB28" s="357">
        <f t="shared" si="83"/>
        <v>0</v>
      </c>
      <c r="GVC28" s="357">
        <f t="shared" si="83"/>
        <v>84786.4516</v>
      </c>
      <c r="GVD28" s="357">
        <f t="shared" si="83"/>
        <v>0</v>
      </c>
      <c r="GVE28" s="357">
        <f t="shared" si="83"/>
        <v>84786.4516</v>
      </c>
      <c r="GVF28" s="357">
        <f t="shared" si="83"/>
        <v>0</v>
      </c>
      <c r="GVG28" s="357">
        <f t="shared" si="83"/>
        <v>84786.4516</v>
      </c>
      <c r="GVH28" s="357">
        <f t="shared" si="83"/>
        <v>0</v>
      </c>
      <c r="GVI28" s="357">
        <f t="shared" si="83"/>
        <v>84786.4516</v>
      </c>
      <c r="GVJ28" s="357">
        <f t="shared" si="83"/>
        <v>0</v>
      </c>
      <c r="GVK28" s="357">
        <f t="shared" si="83"/>
        <v>84786.4516</v>
      </c>
      <c r="GVL28" s="357">
        <f t="shared" si="83"/>
        <v>0</v>
      </c>
      <c r="GVM28" s="357">
        <f t="shared" si="83"/>
        <v>84786.4516</v>
      </c>
      <c r="GVN28" s="357">
        <f t="shared" si="83"/>
        <v>0</v>
      </c>
      <c r="GVO28" s="357">
        <f t="shared" si="83"/>
        <v>84786.4516</v>
      </c>
      <c r="GVP28" s="357">
        <f t="shared" ref="GVP28:GYA28" si="84">+GVN28</f>
        <v>0</v>
      </c>
      <c r="GVQ28" s="357">
        <f t="shared" si="84"/>
        <v>84786.4516</v>
      </c>
      <c r="GVR28" s="357">
        <f t="shared" si="84"/>
        <v>0</v>
      </c>
      <c r="GVS28" s="357">
        <f t="shared" si="84"/>
        <v>84786.4516</v>
      </c>
      <c r="GVT28" s="357">
        <f t="shared" si="84"/>
        <v>0</v>
      </c>
      <c r="GVU28" s="357">
        <f t="shared" si="84"/>
        <v>84786.4516</v>
      </c>
      <c r="GVV28" s="357">
        <f t="shared" si="84"/>
        <v>0</v>
      </c>
      <c r="GVW28" s="357">
        <f t="shared" si="84"/>
        <v>84786.4516</v>
      </c>
      <c r="GVX28" s="357">
        <f t="shared" si="84"/>
        <v>0</v>
      </c>
      <c r="GVY28" s="357">
        <f t="shared" si="84"/>
        <v>84786.4516</v>
      </c>
      <c r="GVZ28" s="357">
        <f t="shared" si="84"/>
        <v>0</v>
      </c>
      <c r="GWA28" s="357">
        <f t="shared" si="84"/>
        <v>84786.4516</v>
      </c>
      <c r="GWB28" s="357">
        <f t="shared" si="84"/>
        <v>0</v>
      </c>
      <c r="GWC28" s="357">
        <f t="shared" si="84"/>
        <v>84786.4516</v>
      </c>
      <c r="GWD28" s="357">
        <f t="shared" si="84"/>
        <v>0</v>
      </c>
      <c r="GWE28" s="357">
        <f t="shared" si="84"/>
        <v>84786.4516</v>
      </c>
      <c r="GWF28" s="357">
        <f t="shared" si="84"/>
        <v>0</v>
      </c>
      <c r="GWG28" s="357">
        <f t="shared" si="84"/>
        <v>84786.4516</v>
      </c>
      <c r="GWH28" s="357">
        <f t="shared" si="84"/>
        <v>0</v>
      </c>
      <c r="GWI28" s="357">
        <f t="shared" si="84"/>
        <v>84786.4516</v>
      </c>
      <c r="GWJ28" s="357">
        <f t="shared" si="84"/>
        <v>0</v>
      </c>
      <c r="GWK28" s="357">
        <f t="shared" si="84"/>
        <v>84786.4516</v>
      </c>
      <c r="GWL28" s="357">
        <f t="shared" si="84"/>
        <v>0</v>
      </c>
      <c r="GWM28" s="357">
        <f t="shared" si="84"/>
        <v>84786.4516</v>
      </c>
      <c r="GWN28" s="357">
        <f t="shared" si="84"/>
        <v>0</v>
      </c>
      <c r="GWO28" s="357">
        <f t="shared" si="84"/>
        <v>84786.4516</v>
      </c>
      <c r="GWP28" s="357">
        <f t="shared" si="84"/>
        <v>0</v>
      </c>
      <c r="GWQ28" s="357">
        <f t="shared" si="84"/>
        <v>84786.4516</v>
      </c>
      <c r="GWR28" s="357">
        <f t="shared" si="84"/>
        <v>0</v>
      </c>
      <c r="GWS28" s="357">
        <f t="shared" si="84"/>
        <v>84786.4516</v>
      </c>
      <c r="GWT28" s="357">
        <f t="shared" si="84"/>
        <v>0</v>
      </c>
      <c r="GWU28" s="357">
        <f t="shared" si="84"/>
        <v>84786.4516</v>
      </c>
      <c r="GWV28" s="357">
        <f t="shared" si="84"/>
        <v>0</v>
      </c>
      <c r="GWW28" s="357">
        <f t="shared" si="84"/>
        <v>84786.4516</v>
      </c>
      <c r="GWX28" s="357">
        <f t="shared" si="84"/>
        <v>0</v>
      </c>
      <c r="GWY28" s="357">
        <f t="shared" si="84"/>
        <v>84786.4516</v>
      </c>
      <c r="GWZ28" s="357">
        <f t="shared" si="84"/>
        <v>0</v>
      </c>
      <c r="GXA28" s="357">
        <f t="shared" si="84"/>
        <v>84786.4516</v>
      </c>
      <c r="GXB28" s="357">
        <f t="shared" si="84"/>
        <v>0</v>
      </c>
      <c r="GXC28" s="357">
        <f t="shared" si="84"/>
        <v>84786.4516</v>
      </c>
      <c r="GXD28" s="357">
        <f t="shared" si="84"/>
        <v>0</v>
      </c>
      <c r="GXE28" s="357">
        <f t="shared" si="84"/>
        <v>84786.4516</v>
      </c>
      <c r="GXF28" s="357">
        <f t="shared" si="84"/>
        <v>0</v>
      </c>
      <c r="GXG28" s="357">
        <f t="shared" si="84"/>
        <v>84786.4516</v>
      </c>
      <c r="GXH28" s="357">
        <f t="shared" si="84"/>
        <v>0</v>
      </c>
      <c r="GXI28" s="357">
        <f t="shared" si="84"/>
        <v>84786.4516</v>
      </c>
      <c r="GXJ28" s="357">
        <f t="shared" si="84"/>
        <v>0</v>
      </c>
      <c r="GXK28" s="357">
        <f t="shared" si="84"/>
        <v>84786.4516</v>
      </c>
      <c r="GXL28" s="357">
        <f t="shared" si="84"/>
        <v>0</v>
      </c>
      <c r="GXM28" s="357">
        <f t="shared" si="84"/>
        <v>84786.4516</v>
      </c>
      <c r="GXN28" s="357">
        <f t="shared" si="84"/>
        <v>0</v>
      </c>
      <c r="GXO28" s="357">
        <f t="shared" si="84"/>
        <v>84786.4516</v>
      </c>
      <c r="GXP28" s="357">
        <f t="shared" si="84"/>
        <v>0</v>
      </c>
      <c r="GXQ28" s="357">
        <f t="shared" si="84"/>
        <v>84786.4516</v>
      </c>
      <c r="GXR28" s="357">
        <f t="shared" si="84"/>
        <v>0</v>
      </c>
      <c r="GXS28" s="357">
        <f t="shared" si="84"/>
        <v>84786.4516</v>
      </c>
      <c r="GXT28" s="357">
        <f t="shared" si="84"/>
        <v>0</v>
      </c>
      <c r="GXU28" s="357">
        <f t="shared" si="84"/>
        <v>84786.4516</v>
      </c>
      <c r="GXV28" s="357">
        <f t="shared" si="84"/>
        <v>0</v>
      </c>
      <c r="GXW28" s="357">
        <f t="shared" si="84"/>
        <v>84786.4516</v>
      </c>
      <c r="GXX28" s="357">
        <f t="shared" si="84"/>
        <v>0</v>
      </c>
      <c r="GXY28" s="357">
        <f t="shared" si="84"/>
        <v>84786.4516</v>
      </c>
      <c r="GXZ28" s="357">
        <f t="shared" si="84"/>
        <v>0</v>
      </c>
      <c r="GYA28" s="357">
        <f t="shared" si="84"/>
        <v>84786.4516</v>
      </c>
      <c r="GYB28" s="357">
        <f t="shared" ref="GYB28:HAM28" si="85">+GXZ28</f>
        <v>0</v>
      </c>
      <c r="GYC28" s="357">
        <f t="shared" si="85"/>
        <v>84786.4516</v>
      </c>
      <c r="GYD28" s="357">
        <f t="shared" si="85"/>
        <v>0</v>
      </c>
      <c r="GYE28" s="357">
        <f t="shared" si="85"/>
        <v>84786.4516</v>
      </c>
      <c r="GYF28" s="357">
        <f t="shared" si="85"/>
        <v>0</v>
      </c>
      <c r="GYG28" s="357">
        <f t="shared" si="85"/>
        <v>84786.4516</v>
      </c>
      <c r="GYH28" s="357">
        <f t="shared" si="85"/>
        <v>0</v>
      </c>
      <c r="GYI28" s="357">
        <f t="shared" si="85"/>
        <v>84786.4516</v>
      </c>
      <c r="GYJ28" s="357">
        <f t="shared" si="85"/>
        <v>0</v>
      </c>
      <c r="GYK28" s="357">
        <f t="shared" si="85"/>
        <v>84786.4516</v>
      </c>
      <c r="GYL28" s="357">
        <f t="shared" si="85"/>
        <v>0</v>
      </c>
      <c r="GYM28" s="357">
        <f t="shared" si="85"/>
        <v>84786.4516</v>
      </c>
      <c r="GYN28" s="357">
        <f t="shared" si="85"/>
        <v>0</v>
      </c>
      <c r="GYO28" s="357">
        <f t="shared" si="85"/>
        <v>84786.4516</v>
      </c>
      <c r="GYP28" s="357">
        <f t="shared" si="85"/>
        <v>0</v>
      </c>
      <c r="GYQ28" s="357">
        <f t="shared" si="85"/>
        <v>84786.4516</v>
      </c>
      <c r="GYR28" s="357">
        <f t="shared" si="85"/>
        <v>0</v>
      </c>
      <c r="GYS28" s="357">
        <f t="shared" si="85"/>
        <v>84786.4516</v>
      </c>
      <c r="GYT28" s="357">
        <f t="shared" si="85"/>
        <v>0</v>
      </c>
      <c r="GYU28" s="357">
        <f t="shared" si="85"/>
        <v>84786.4516</v>
      </c>
      <c r="GYV28" s="357">
        <f t="shared" si="85"/>
        <v>0</v>
      </c>
      <c r="GYW28" s="357">
        <f t="shared" si="85"/>
        <v>84786.4516</v>
      </c>
      <c r="GYX28" s="357">
        <f t="shared" si="85"/>
        <v>0</v>
      </c>
      <c r="GYY28" s="357">
        <f t="shared" si="85"/>
        <v>84786.4516</v>
      </c>
      <c r="GYZ28" s="357">
        <f t="shared" si="85"/>
        <v>0</v>
      </c>
      <c r="GZA28" s="357">
        <f t="shared" si="85"/>
        <v>84786.4516</v>
      </c>
      <c r="GZB28" s="357">
        <f t="shared" si="85"/>
        <v>0</v>
      </c>
      <c r="GZC28" s="357">
        <f t="shared" si="85"/>
        <v>84786.4516</v>
      </c>
      <c r="GZD28" s="357">
        <f t="shared" si="85"/>
        <v>0</v>
      </c>
      <c r="GZE28" s="357">
        <f t="shared" si="85"/>
        <v>84786.4516</v>
      </c>
      <c r="GZF28" s="357">
        <f t="shared" si="85"/>
        <v>0</v>
      </c>
      <c r="GZG28" s="357">
        <f t="shared" si="85"/>
        <v>84786.4516</v>
      </c>
      <c r="GZH28" s="357">
        <f t="shared" si="85"/>
        <v>0</v>
      </c>
      <c r="GZI28" s="357">
        <f t="shared" si="85"/>
        <v>84786.4516</v>
      </c>
      <c r="GZJ28" s="357">
        <f t="shared" si="85"/>
        <v>0</v>
      </c>
      <c r="GZK28" s="357">
        <f t="shared" si="85"/>
        <v>84786.4516</v>
      </c>
      <c r="GZL28" s="357">
        <f t="shared" si="85"/>
        <v>0</v>
      </c>
      <c r="GZM28" s="357">
        <f t="shared" si="85"/>
        <v>84786.4516</v>
      </c>
      <c r="GZN28" s="357">
        <f t="shared" si="85"/>
        <v>0</v>
      </c>
      <c r="GZO28" s="357">
        <f t="shared" si="85"/>
        <v>84786.4516</v>
      </c>
      <c r="GZP28" s="357">
        <f t="shared" si="85"/>
        <v>0</v>
      </c>
      <c r="GZQ28" s="357">
        <f t="shared" si="85"/>
        <v>84786.4516</v>
      </c>
      <c r="GZR28" s="357">
        <f t="shared" si="85"/>
        <v>0</v>
      </c>
      <c r="GZS28" s="357">
        <f t="shared" si="85"/>
        <v>84786.4516</v>
      </c>
      <c r="GZT28" s="357">
        <f t="shared" si="85"/>
        <v>0</v>
      </c>
      <c r="GZU28" s="357">
        <f t="shared" si="85"/>
        <v>84786.4516</v>
      </c>
      <c r="GZV28" s="357">
        <f t="shared" si="85"/>
        <v>0</v>
      </c>
      <c r="GZW28" s="357">
        <f t="shared" si="85"/>
        <v>84786.4516</v>
      </c>
      <c r="GZX28" s="357">
        <f t="shared" si="85"/>
        <v>0</v>
      </c>
      <c r="GZY28" s="357">
        <f t="shared" si="85"/>
        <v>84786.4516</v>
      </c>
      <c r="GZZ28" s="357">
        <f t="shared" si="85"/>
        <v>0</v>
      </c>
      <c r="HAA28" s="357">
        <f t="shared" si="85"/>
        <v>84786.4516</v>
      </c>
      <c r="HAB28" s="357">
        <f t="shared" si="85"/>
        <v>0</v>
      </c>
      <c r="HAC28" s="357">
        <f t="shared" si="85"/>
        <v>84786.4516</v>
      </c>
      <c r="HAD28" s="357">
        <f t="shared" si="85"/>
        <v>0</v>
      </c>
      <c r="HAE28" s="357">
        <f t="shared" si="85"/>
        <v>84786.4516</v>
      </c>
      <c r="HAF28" s="357">
        <f t="shared" si="85"/>
        <v>0</v>
      </c>
      <c r="HAG28" s="357">
        <f t="shared" si="85"/>
        <v>84786.4516</v>
      </c>
      <c r="HAH28" s="357">
        <f t="shared" si="85"/>
        <v>0</v>
      </c>
      <c r="HAI28" s="357">
        <f t="shared" si="85"/>
        <v>84786.4516</v>
      </c>
      <c r="HAJ28" s="357">
        <f t="shared" si="85"/>
        <v>0</v>
      </c>
      <c r="HAK28" s="357">
        <f t="shared" si="85"/>
        <v>84786.4516</v>
      </c>
      <c r="HAL28" s="357">
        <f t="shared" si="85"/>
        <v>0</v>
      </c>
      <c r="HAM28" s="357">
        <f t="shared" si="85"/>
        <v>84786.4516</v>
      </c>
      <c r="HAN28" s="357">
        <f t="shared" ref="HAN28:HCY28" si="86">+HAL28</f>
        <v>0</v>
      </c>
      <c r="HAO28" s="357">
        <f t="shared" si="86"/>
        <v>84786.4516</v>
      </c>
      <c r="HAP28" s="357">
        <f t="shared" si="86"/>
        <v>0</v>
      </c>
      <c r="HAQ28" s="357">
        <f t="shared" si="86"/>
        <v>84786.4516</v>
      </c>
      <c r="HAR28" s="357">
        <f t="shared" si="86"/>
        <v>0</v>
      </c>
      <c r="HAS28" s="357">
        <f t="shared" si="86"/>
        <v>84786.4516</v>
      </c>
      <c r="HAT28" s="357">
        <f t="shared" si="86"/>
        <v>0</v>
      </c>
      <c r="HAU28" s="357">
        <f t="shared" si="86"/>
        <v>84786.4516</v>
      </c>
      <c r="HAV28" s="357">
        <f t="shared" si="86"/>
        <v>0</v>
      </c>
      <c r="HAW28" s="357">
        <f t="shared" si="86"/>
        <v>84786.4516</v>
      </c>
      <c r="HAX28" s="357">
        <f t="shared" si="86"/>
        <v>0</v>
      </c>
      <c r="HAY28" s="357">
        <f t="shared" si="86"/>
        <v>84786.4516</v>
      </c>
      <c r="HAZ28" s="357">
        <f t="shared" si="86"/>
        <v>0</v>
      </c>
      <c r="HBA28" s="357">
        <f t="shared" si="86"/>
        <v>84786.4516</v>
      </c>
      <c r="HBB28" s="357">
        <f t="shared" si="86"/>
        <v>0</v>
      </c>
      <c r="HBC28" s="357">
        <f t="shared" si="86"/>
        <v>84786.4516</v>
      </c>
      <c r="HBD28" s="357">
        <f t="shared" si="86"/>
        <v>0</v>
      </c>
      <c r="HBE28" s="357">
        <f t="shared" si="86"/>
        <v>84786.4516</v>
      </c>
      <c r="HBF28" s="357">
        <f t="shared" si="86"/>
        <v>0</v>
      </c>
      <c r="HBG28" s="357">
        <f t="shared" si="86"/>
        <v>84786.4516</v>
      </c>
      <c r="HBH28" s="357">
        <f t="shared" si="86"/>
        <v>0</v>
      </c>
      <c r="HBI28" s="357">
        <f t="shared" si="86"/>
        <v>84786.4516</v>
      </c>
      <c r="HBJ28" s="357">
        <f t="shared" si="86"/>
        <v>0</v>
      </c>
      <c r="HBK28" s="357">
        <f t="shared" si="86"/>
        <v>84786.4516</v>
      </c>
      <c r="HBL28" s="357">
        <f t="shared" si="86"/>
        <v>0</v>
      </c>
      <c r="HBM28" s="357">
        <f t="shared" si="86"/>
        <v>84786.4516</v>
      </c>
      <c r="HBN28" s="357">
        <f t="shared" si="86"/>
        <v>0</v>
      </c>
      <c r="HBO28" s="357">
        <f t="shared" si="86"/>
        <v>84786.4516</v>
      </c>
      <c r="HBP28" s="357">
        <f t="shared" si="86"/>
        <v>0</v>
      </c>
      <c r="HBQ28" s="357">
        <f t="shared" si="86"/>
        <v>84786.4516</v>
      </c>
      <c r="HBR28" s="357">
        <f t="shared" si="86"/>
        <v>0</v>
      </c>
      <c r="HBS28" s="357">
        <f t="shared" si="86"/>
        <v>84786.4516</v>
      </c>
      <c r="HBT28" s="357">
        <f t="shared" si="86"/>
        <v>0</v>
      </c>
      <c r="HBU28" s="357">
        <f t="shared" si="86"/>
        <v>84786.4516</v>
      </c>
      <c r="HBV28" s="357">
        <f t="shared" si="86"/>
        <v>0</v>
      </c>
      <c r="HBW28" s="357">
        <f t="shared" si="86"/>
        <v>84786.4516</v>
      </c>
      <c r="HBX28" s="357">
        <f t="shared" si="86"/>
        <v>0</v>
      </c>
      <c r="HBY28" s="357">
        <f t="shared" si="86"/>
        <v>84786.4516</v>
      </c>
      <c r="HBZ28" s="357">
        <f t="shared" si="86"/>
        <v>0</v>
      </c>
      <c r="HCA28" s="357">
        <f t="shared" si="86"/>
        <v>84786.4516</v>
      </c>
      <c r="HCB28" s="357">
        <f t="shared" si="86"/>
        <v>0</v>
      </c>
      <c r="HCC28" s="357">
        <f t="shared" si="86"/>
        <v>84786.4516</v>
      </c>
      <c r="HCD28" s="357">
        <f t="shared" si="86"/>
        <v>0</v>
      </c>
      <c r="HCE28" s="357">
        <f t="shared" si="86"/>
        <v>84786.4516</v>
      </c>
      <c r="HCF28" s="357">
        <f t="shared" si="86"/>
        <v>0</v>
      </c>
      <c r="HCG28" s="357">
        <f t="shared" si="86"/>
        <v>84786.4516</v>
      </c>
      <c r="HCH28" s="357">
        <f t="shared" si="86"/>
        <v>0</v>
      </c>
      <c r="HCI28" s="357">
        <f t="shared" si="86"/>
        <v>84786.4516</v>
      </c>
      <c r="HCJ28" s="357">
        <f t="shared" si="86"/>
        <v>0</v>
      </c>
      <c r="HCK28" s="357">
        <f t="shared" si="86"/>
        <v>84786.4516</v>
      </c>
      <c r="HCL28" s="357">
        <f t="shared" si="86"/>
        <v>0</v>
      </c>
      <c r="HCM28" s="357">
        <f t="shared" si="86"/>
        <v>84786.4516</v>
      </c>
      <c r="HCN28" s="357">
        <f t="shared" si="86"/>
        <v>0</v>
      </c>
      <c r="HCO28" s="357">
        <f t="shared" si="86"/>
        <v>84786.4516</v>
      </c>
      <c r="HCP28" s="357">
        <f t="shared" si="86"/>
        <v>0</v>
      </c>
      <c r="HCQ28" s="357">
        <f t="shared" si="86"/>
        <v>84786.4516</v>
      </c>
      <c r="HCR28" s="357">
        <f t="shared" si="86"/>
        <v>0</v>
      </c>
      <c r="HCS28" s="357">
        <f t="shared" si="86"/>
        <v>84786.4516</v>
      </c>
      <c r="HCT28" s="357">
        <f t="shared" si="86"/>
        <v>0</v>
      </c>
      <c r="HCU28" s="357">
        <f t="shared" si="86"/>
        <v>84786.4516</v>
      </c>
      <c r="HCV28" s="357">
        <f t="shared" si="86"/>
        <v>0</v>
      </c>
      <c r="HCW28" s="357">
        <f t="shared" si="86"/>
        <v>84786.4516</v>
      </c>
      <c r="HCX28" s="357">
        <f t="shared" si="86"/>
        <v>0</v>
      </c>
      <c r="HCY28" s="357">
        <f t="shared" si="86"/>
        <v>84786.4516</v>
      </c>
      <c r="HCZ28" s="357">
        <f t="shared" ref="HCZ28:HFK28" si="87">+HCX28</f>
        <v>0</v>
      </c>
      <c r="HDA28" s="357">
        <f t="shared" si="87"/>
        <v>84786.4516</v>
      </c>
      <c r="HDB28" s="357">
        <f t="shared" si="87"/>
        <v>0</v>
      </c>
      <c r="HDC28" s="357">
        <f t="shared" si="87"/>
        <v>84786.4516</v>
      </c>
      <c r="HDD28" s="357">
        <f t="shared" si="87"/>
        <v>0</v>
      </c>
      <c r="HDE28" s="357">
        <f t="shared" si="87"/>
        <v>84786.4516</v>
      </c>
      <c r="HDF28" s="357">
        <f t="shared" si="87"/>
        <v>0</v>
      </c>
      <c r="HDG28" s="357">
        <f t="shared" si="87"/>
        <v>84786.4516</v>
      </c>
      <c r="HDH28" s="357">
        <f t="shared" si="87"/>
        <v>0</v>
      </c>
      <c r="HDI28" s="357">
        <f t="shared" si="87"/>
        <v>84786.4516</v>
      </c>
      <c r="HDJ28" s="357">
        <f t="shared" si="87"/>
        <v>0</v>
      </c>
      <c r="HDK28" s="357">
        <f t="shared" si="87"/>
        <v>84786.4516</v>
      </c>
      <c r="HDL28" s="357">
        <f t="shared" si="87"/>
        <v>0</v>
      </c>
      <c r="HDM28" s="357">
        <f t="shared" si="87"/>
        <v>84786.4516</v>
      </c>
      <c r="HDN28" s="357">
        <f t="shared" si="87"/>
        <v>0</v>
      </c>
      <c r="HDO28" s="357">
        <f t="shared" si="87"/>
        <v>84786.4516</v>
      </c>
      <c r="HDP28" s="357">
        <f t="shared" si="87"/>
        <v>0</v>
      </c>
      <c r="HDQ28" s="357">
        <f t="shared" si="87"/>
        <v>84786.4516</v>
      </c>
      <c r="HDR28" s="357">
        <f t="shared" si="87"/>
        <v>0</v>
      </c>
      <c r="HDS28" s="357">
        <f t="shared" si="87"/>
        <v>84786.4516</v>
      </c>
      <c r="HDT28" s="357">
        <f t="shared" si="87"/>
        <v>0</v>
      </c>
      <c r="HDU28" s="357">
        <f t="shared" si="87"/>
        <v>84786.4516</v>
      </c>
      <c r="HDV28" s="357">
        <f t="shared" si="87"/>
        <v>0</v>
      </c>
      <c r="HDW28" s="357">
        <f t="shared" si="87"/>
        <v>84786.4516</v>
      </c>
      <c r="HDX28" s="357">
        <f t="shared" si="87"/>
        <v>0</v>
      </c>
      <c r="HDY28" s="357">
        <f t="shared" si="87"/>
        <v>84786.4516</v>
      </c>
      <c r="HDZ28" s="357">
        <f t="shared" si="87"/>
        <v>0</v>
      </c>
      <c r="HEA28" s="357">
        <f t="shared" si="87"/>
        <v>84786.4516</v>
      </c>
      <c r="HEB28" s="357">
        <f t="shared" si="87"/>
        <v>0</v>
      </c>
      <c r="HEC28" s="357">
        <f t="shared" si="87"/>
        <v>84786.4516</v>
      </c>
      <c r="HED28" s="357">
        <f t="shared" si="87"/>
        <v>0</v>
      </c>
      <c r="HEE28" s="357">
        <f t="shared" si="87"/>
        <v>84786.4516</v>
      </c>
      <c r="HEF28" s="357">
        <f t="shared" si="87"/>
        <v>0</v>
      </c>
      <c r="HEG28" s="357">
        <f t="shared" si="87"/>
        <v>84786.4516</v>
      </c>
      <c r="HEH28" s="357">
        <f t="shared" si="87"/>
        <v>0</v>
      </c>
      <c r="HEI28" s="357">
        <f t="shared" si="87"/>
        <v>84786.4516</v>
      </c>
      <c r="HEJ28" s="357">
        <f t="shared" si="87"/>
        <v>0</v>
      </c>
      <c r="HEK28" s="357">
        <f t="shared" si="87"/>
        <v>84786.4516</v>
      </c>
      <c r="HEL28" s="357">
        <f t="shared" si="87"/>
        <v>0</v>
      </c>
      <c r="HEM28" s="357">
        <f t="shared" si="87"/>
        <v>84786.4516</v>
      </c>
      <c r="HEN28" s="357">
        <f t="shared" si="87"/>
        <v>0</v>
      </c>
      <c r="HEO28" s="357">
        <f t="shared" si="87"/>
        <v>84786.4516</v>
      </c>
      <c r="HEP28" s="357">
        <f t="shared" si="87"/>
        <v>0</v>
      </c>
      <c r="HEQ28" s="357">
        <f t="shared" si="87"/>
        <v>84786.4516</v>
      </c>
      <c r="HER28" s="357">
        <f t="shared" si="87"/>
        <v>0</v>
      </c>
      <c r="HES28" s="357">
        <f t="shared" si="87"/>
        <v>84786.4516</v>
      </c>
      <c r="HET28" s="357">
        <f t="shared" si="87"/>
        <v>0</v>
      </c>
      <c r="HEU28" s="357">
        <f t="shared" si="87"/>
        <v>84786.4516</v>
      </c>
      <c r="HEV28" s="357">
        <f t="shared" si="87"/>
        <v>0</v>
      </c>
      <c r="HEW28" s="357">
        <f t="shared" si="87"/>
        <v>84786.4516</v>
      </c>
      <c r="HEX28" s="357">
        <f t="shared" si="87"/>
        <v>0</v>
      </c>
      <c r="HEY28" s="357">
        <f t="shared" si="87"/>
        <v>84786.4516</v>
      </c>
      <c r="HEZ28" s="357">
        <f t="shared" si="87"/>
        <v>0</v>
      </c>
      <c r="HFA28" s="357">
        <f t="shared" si="87"/>
        <v>84786.4516</v>
      </c>
      <c r="HFB28" s="357">
        <f t="shared" si="87"/>
        <v>0</v>
      </c>
      <c r="HFC28" s="357">
        <f t="shared" si="87"/>
        <v>84786.4516</v>
      </c>
      <c r="HFD28" s="357">
        <f t="shared" si="87"/>
        <v>0</v>
      </c>
      <c r="HFE28" s="357">
        <f t="shared" si="87"/>
        <v>84786.4516</v>
      </c>
      <c r="HFF28" s="357">
        <f t="shared" si="87"/>
        <v>0</v>
      </c>
      <c r="HFG28" s="357">
        <f t="shared" si="87"/>
        <v>84786.4516</v>
      </c>
      <c r="HFH28" s="357">
        <f t="shared" si="87"/>
        <v>0</v>
      </c>
      <c r="HFI28" s="357">
        <f t="shared" si="87"/>
        <v>84786.4516</v>
      </c>
      <c r="HFJ28" s="357">
        <f t="shared" si="87"/>
        <v>0</v>
      </c>
      <c r="HFK28" s="357">
        <f t="shared" si="87"/>
        <v>84786.4516</v>
      </c>
      <c r="HFL28" s="357">
        <f t="shared" ref="HFL28:HHW28" si="88">+HFJ28</f>
        <v>0</v>
      </c>
      <c r="HFM28" s="357">
        <f t="shared" si="88"/>
        <v>84786.4516</v>
      </c>
      <c r="HFN28" s="357">
        <f t="shared" si="88"/>
        <v>0</v>
      </c>
      <c r="HFO28" s="357">
        <f t="shared" si="88"/>
        <v>84786.4516</v>
      </c>
      <c r="HFP28" s="357">
        <f t="shared" si="88"/>
        <v>0</v>
      </c>
      <c r="HFQ28" s="357">
        <f t="shared" si="88"/>
        <v>84786.4516</v>
      </c>
      <c r="HFR28" s="357">
        <f t="shared" si="88"/>
        <v>0</v>
      </c>
      <c r="HFS28" s="357">
        <f t="shared" si="88"/>
        <v>84786.4516</v>
      </c>
      <c r="HFT28" s="357">
        <f t="shared" si="88"/>
        <v>0</v>
      </c>
      <c r="HFU28" s="357">
        <f t="shared" si="88"/>
        <v>84786.4516</v>
      </c>
      <c r="HFV28" s="357">
        <f t="shared" si="88"/>
        <v>0</v>
      </c>
      <c r="HFW28" s="357">
        <f t="shared" si="88"/>
        <v>84786.4516</v>
      </c>
      <c r="HFX28" s="357">
        <f t="shared" si="88"/>
        <v>0</v>
      </c>
      <c r="HFY28" s="357">
        <f t="shared" si="88"/>
        <v>84786.4516</v>
      </c>
      <c r="HFZ28" s="357">
        <f t="shared" si="88"/>
        <v>0</v>
      </c>
      <c r="HGA28" s="357">
        <f t="shared" si="88"/>
        <v>84786.4516</v>
      </c>
      <c r="HGB28" s="357">
        <f t="shared" si="88"/>
        <v>0</v>
      </c>
      <c r="HGC28" s="357">
        <f t="shared" si="88"/>
        <v>84786.4516</v>
      </c>
      <c r="HGD28" s="357">
        <f t="shared" si="88"/>
        <v>0</v>
      </c>
      <c r="HGE28" s="357">
        <f t="shared" si="88"/>
        <v>84786.4516</v>
      </c>
      <c r="HGF28" s="357">
        <f t="shared" si="88"/>
        <v>0</v>
      </c>
      <c r="HGG28" s="357">
        <f t="shared" si="88"/>
        <v>84786.4516</v>
      </c>
      <c r="HGH28" s="357">
        <f t="shared" si="88"/>
        <v>0</v>
      </c>
      <c r="HGI28" s="357">
        <f t="shared" si="88"/>
        <v>84786.4516</v>
      </c>
      <c r="HGJ28" s="357">
        <f t="shared" si="88"/>
        <v>0</v>
      </c>
      <c r="HGK28" s="357">
        <f t="shared" si="88"/>
        <v>84786.4516</v>
      </c>
      <c r="HGL28" s="357">
        <f t="shared" si="88"/>
        <v>0</v>
      </c>
      <c r="HGM28" s="357">
        <f t="shared" si="88"/>
        <v>84786.4516</v>
      </c>
      <c r="HGN28" s="357">
        <f t="shared" si="88"/>
        <v>0</v>
      </c>
      <c r="HGO28" s="357">
        <f t="shared" si="88"/>
        <v>84786.4516</v>
      </c>
      <c r="HGP28" s="357">
        <f t="shared" si="88"/>
        <v>0</v>
      </c>
      <c r="HGQ28" s="357">
        <f t="shared" si="88"/>
        <v>84786.4516</v>
      </c>
      <c r="HGR28" s="357">
        <f t="shared" si="88"/>
        <v>0</v>
      </c>
      <c r="HGS28" s="357">
        <f t="shared" si="88"/>
        <v>84786.4516</v>
      </c>
      <c r="HGT28" s="357">
        <f t="shared" si="88"/>
        <v>0</v>
      </c>
      <c r="HGU28" s="357">
        <f t="shared" si="88"/>
        <v>84786.4516</v>
      </c>
      <c r="HGV28" s="357">
        <f t="shared" si="88"/>
        <v>0</v>
      </c>
      <c r="HGW28" s="357">
        <f t="shared" si="88"/>
        <v>84786.4516</v>
      </c>
      <c r="HGX28" s="357">
        <f t="shared" si="88"/>
        <v>0</v>
      </c>
      <c r="HGY28" s="357">
        <f t="shared" si="88"/>
        <v>84786.4516</v>
      </c>
      <c r="HGZ28" s="357">
        <f t="shared" si="88"/>
        <v>0</v>
      </c>
      <c r="HHA28" s="357">
        <f t="shared" si="88"/>
        <v>84786.4516</v>
      </c>
      <c r="HHB28" s="357">
        <f t="shared" si="88"/>
        <v>0</v>
      </c>
      <c r="HHC28" s="357">
        <f t="shared" si="88"/>
        <v>84786.4516</v>
      </c>
      <c r="HHD28" s="357">
        <f t="shared" si="88"/>
        <v>0</v>
      </c>
      <c r="HHE28" s="357">
        <f t="shared" si="88"/>
        <v>84786.4516</v>
      </c>
      <c r="HHF28" s="357">
        <f t="shared" si="88"/>
        <v>0</v>
      </c>
      <c r="HHG28" s="357">
        <f t="shared" si="88"/>
        <v>84786.4516</v>
      </c>
      <c r="HHH28" s="357">
        <f t="shared" si="88"/>
        <v>0</v>
      </c>
      <c r="HHI28" s="357">
        <f t="shared" si="88"/>
        <v>84786.4516</v>
      </c>
      <c r="HHJ28" s="357">
        <f t="shared" si="88"/>
        <v>0</v>
      </c>
      <c r="HHK28" s="357">
        <f t="shared" si="88"/>
        <v>84786.4516</v>
      </c>
      <c r="HHL28" s="357">
        <f t="shared" si="88"/>
        <v>0</v>
      </c>
      <c r="HHM28" s="357">
        <f t="shared" si="88"/>
        <v>84786.4516</v>
      </c>
      <c r="HHN28" s="357">
        <f t="shared" si="88"/>
        <v>0</v>
      </c>
      <c r="HHO28" s="357">
        <f t="shared" si="88"/>
        <v>84786.4516</v>
      </c>
      <c r="HHP28" s="357">
        <f t="shared" si="88"/>
        <v>0</v>
      </c>
      <c r="HHQ28" s="357">
        <f t="shared" si="88"/>
        <v>84786.4516</v>
      </c>
      <c r="HHR28" s="357">
        <f t="shared" si="88"/>
        <v>0</v>
      </c>
      <c r="HHS28" s="357">
        <f t="shared" si="88"/>
        <v>84786.4516</v>
      </c>
      <c r="HHT28" s="357">
        <f t="shared" si="88"/>
        <v>0</v>
      </c>
      <c r="HHU28" s="357">
        <f t="shared" si="88"/>
        <v>84786.4516</v>
      </c>
      <c r="HHV28" s="357">
        <f t="shared" si="88"/>
        <v>0</v>
      </c>
      <c r="HHW28" s="357">
        <f t="shared" si="88"/>
        <v>84786.4516</v>
      </c>
      <c r="HHX28" s="357">
        <f t="shared" ref="HHX28:HKI28" si="89">+HHV28</f>
        <v>0</v>
      </c>
      <c r="HHY28" s="357">
        <f t="shared" si="89"/>
        <v>84786.4516</v>
      </c>
      <c r="HHZ28" s="357">
        <f t="shared" si="89"/>
        <v>0</v>
      </c>
      <c r="HIA28" s="357">
        <f t="shared" si="89"/>
        <v>84786.4516</v>
      </c>
      <c r="HIB28" s="357">
        <f t="shared" si="89"/>
        <v>0</v>
      </c>
      <c r="HIC28" s="357">
        <f t="shared" si="89"/>
        <v>84786.4516</v>
      </c>
      <c r="HID28" s="357">
        <f t="shared" si="89"/>
        <v>0</v>
      </c>
      <c r="HIE28" s="357">
        <f t="shared" si="89"/>
        <v>84786.4516</v>
      </c>
      <c r="HIF28" s="357">
        <f t="shared" si="89"/>
        <v>0</v>
      </c>
      <c r="HIG28" s="357">
        <f t="shared" si="89"/>
        <v>84786.4516</v>
      </c>
      <c r="HIH28" s="357">
        <f t="shared" si="89"/>
        <v>0</v>
      </c>
      <c r="HII28" s="357">
        <f t="shared" si="89"/>
        <v>84786.4516</v>
      </c>
      <c r="HIJ28" s="357">
        <f t="shared" si="89"/>
        <v>0</v>
      </c>
      <c r="HIK28" s="357">
        <f t="shared" si="89"/>
        <v>84786.4516</v>
      </c>
      <c r="HIL28" s="357">
        <f t="shared" si="89"/>
        <v>0</v>
      </c>
      <c r="HIM28" s="357">
        <f t="shared" si="89"/>
        <v>84786.4516</v>
      </c>
      <c r="HIN28" s="357">
        <f t="shared" si="89"/>
        <v>0</v>
      </c>
      <c r="HIO28" s="357">
        <f t="shared" si="89"/>
        <v>84786.4516</v>
      </c>
      <c r="HIP28" s="357">
        <f t="shared" si="89"/>
        <v>0</v>
      </c>
      <c r="HIQ28" s="357">
        <f t="shared" si="89"/>
        <v>84786.4516</v>
      </c>
      <c r="HIR28" s="357">
        <f t="shared" si="89"/>
        <v>0</v>
      </c>
      <c r="HIS28" s="357">
        <f t="shared" si="89"/>
        <v>84786.4516</v>
      </c>
      <c r="HIT28" s="357">
        <f t="shared" si="89"/>
        <v>0</v>
      </c>
      <c r="HIU28" s="357">
        <f t="shared" si="89"/>
        <v>84786.4516</v>
      </c>
      <c r="HIV28" s="357">
        <f t="shared" si="89"/>
        <v>0</v>
      </c>
      <c r="HIW28" s="357">
        <f t="shared" si="89"/>
        <v>84786.4516</v>
      </c>
      <c r="HIX28" s="357">
        <f t="shared" si="89"/>
        <v>0</v>
      </c>
      <c r="HIY28" s="357">
        <f t="shared" si="89"/>
        <v>84786.4516</v>
      </c>
      <c r="HIZ28" s="357">
        <f t="shared" si="89"/>
        <v>0</v>
      </c>
      <c r="HJA28" s="357">
        <f t="shared" si="89"/>
        <v>84786.4516</v>
      </c>
      <c r="HJB28" s="357">
        <f t="shared" si="89"/>
        <v>0</v>
      </c>
      <c r="HJC28" s="357">
        <f t="shared" si="89"/>
        <v>84786.4516</v>
      </c>
      <c r="HJD28" s="357">
        <f t="shared" si="89"/>
        <v>0</v>
      </c>
      <c r="HJE28" s="357">
        <f t="shared" si="89"/>
        <v>84786.4516</v>
      </c>
      <c r="HJF28" s="357">
        <f t="shared" si="89"/>
        <v>0</v>
      </c>
      <c r="HJG28" s="357">
        <f t="shared" si="89"/>
        <v>84786.4516</v>
      </c>
      <c r="HJH28" s="357">
        <f t="shared" si="89"/>
        <v>0</v>
      </c>
      <c r="HJI28" s="357">
        <f t="shared" si="89"/>
        <v>84786.4516</v>
      </c>
      <c r="HJJ28" s="357">
        <f t="shared" si="89"/>
        <v>0</v>
      </c>
      <c r="HJK28" s="357">
        <f t="shared" si="89"/>
        <v>84786.4516</v>
      </c>
      <c r="HJL28" s="357">
        <f t="shared" si="89"/>
        <v>0</v>
      </c>
      <c r="HJM28" s="357">
        <f t="shared" si="89"/>
        <v>84786.4516</v>
      </c>
      <c r="HJN28" s="357">
        <f t="shared" si="89"/>
        <v>0</v>
      </c>
      <c r="HJO28" s="357">
        <f t="shared" si="89"/>
        <v>84786.4516</v>
      </c>
      <c r="HJP28" s="357">
        <f t="shared" si="89"/>
        <v>0</v>
      </c>
      <c r="HJQ28" s="357">
        <f t="shared" si="89"/>
        <v>84786.4516</v>
      </c>
      <c r="HJR28" s="357">
        <f t="shared" si="89"/>
        <v>0</v>
      </c>
      <c r="HJS28" s="357">
        <f t="shared" si="89"/>
        <v>84786.4516</v>
      </c>
      <c r="HJT28" s="357">
        <f t="shared" si="89"/>
        <v>0</v>
      </c>
      <c r="HJU28" s="357">
        <f t="shared" si="89"/>
        <v>84786.4516</v>
      </c>
      <c r="HJV28" s="357">
        <f t="shared" si="89"/>
        <v>0</v>
      </c>
      <c r="HJW28" s="357">
        <f t="shared" si="89"/>
        <v>84786.4516</v>
      </c>
      <c r="HJX28" s="357">
        <f t="shared" si="89"/>
        <v>0</v>
      </c>
      <c r="HJY28" s="357">
        <f t="shared" si="89"/>
        <v>84786.4516</v>
      </c>
      <c r="HJZ28" s="357">
        <f t="shared" si="89"/>
        <v>0</v>
      </c>
      <c r="HKA28" s="357">
        <f t="shared" si="89"/>
        <v>84786.4516</v>
      </c>
      <c r="HKB28" s="357">
        <f t="shared" si="89"/>
        <v>0</v>
      </c>
      <c r="HKC28" s="357">
        <f t="shared" si="89"/>
        <v>84786.4516</v>
      </c>
      <c r="HKD28" s="357">
        <f t="shared" si="89"/>
        <v>0</v>
      </c>
      <c r="HKE28" s="357">
        <f t="shared" si="89"/>
        <v>84786.4516</v>
      </c>
      <c r="HKF28" s="357">
        <f t="shared" si="89"/>
        <v>0</v>
      </c>
      <c r="HKG28" s="357">
        <f t="shared" si="89"/>
        <v>84786.4516</v>
      </c>
      <c r="HKH28" s="357">
        <f t="shared" si="89"/>
        <v>0</v>
      </c>
      <c r="HKI28" s="357">
        <f t="shared" si="89"/>
        <v>84786.4516</v>
      </c>
      <c r="HKJ28" s="357">
        <f t="shared" ref="HKJ28:HMU28" si="90">+HKH28</f>
        <v>0</v>
      </c>
      <c r="HKK28" s="357">
        <f t="shared" si="90"/>
        <v>84786.4516</v>
      </c>
      <c r="HKL28" s="357">
        <f t="shared" si="90"/>
        <v>0</v>
      </c>
      <c r="HKM28" s="357">
        <f t="shared" si="90"/>
        <v>84786.4516</v>
      </c>
      <c r="HKN28" s="357">
        <f t="shared" si="90"/>
        <v>0</v>
      </c>
      <c r="HKO28" s="357">
        <f t="shared" si="90"/>
        <v>84786.4516</v>
      </c>
      <c r="HKP28" s="357">
        <f t="shared" si="90"/>
        <v>0</v>
      </c>
      <c r="HKQ28" s="357">
        <f t="shared" si="90"/>
        <v>84786.4516</v>
      </c>
      <c r="HKR28" s="357">
        <f t="shared" si="90"/>
        <v>0</v>
      </c>
      <c r="HKS28" s="357">
        <f t="shared" si="90"/>
        <v>84786.4516</v>
      </c>
      <c r="HKT28" s="357">
        <f t="shared" si="90"/>
        <v>0</v>
      </c>
      <c r="HKU28" s="357">
        <f t="shared" si="90"/>
        <v>84786.4516</v>
      </c>
      <c r="HKV28" s="357">
        <f t="shared" si="90"/>
        <v>0</v>
      </c>
      <c r="HKW28" s="357">
        <f t="shared" si="90"/>
        <v>84786.4516</v>
      </c>
      <c r="HKX28" s="357">
        <f t="shared" si="90"/>
        <v>0</v>
      </c>
      <c r="HKY28" s="357">
        <f t="shared" si="90"/>
        <v>84786.4516</v>
      </c>
      <c r="HKZ28" s="357">
        <f t="shared" si="90"/>
        <v>0</v>
      </c>
      <c r="HLA28" s="357">
        <f t="shared" si="90"/>
        <v>84786.4516</v>
      </c>
      <c r="HLB28" s="357">
        <f t="shared" si="90"/>
        <v>0</v>
      </c>
      <c r="HLC28" s="357">
        <f t="shared" si="90"/>
        <v>84786.4516</v>
      </c>
      <c r="HLD28" s="357">
        <f t="shared" si="90"/>
        <v>0</v>
      </c>
      <c r="HLE28" s="357">
        <f t="shared" si="90"/>
        <v>84786.4516</v>
      </c>
      <c r="HLF28" s="357">
        <f t="shared" si="90"/>
        <v>0</v>
      </c>
      <c r="HLG28" s="357">
        <f t="shared" si="90"/>
        <v>84786.4516</v>
      </c>
      <c r="HLH28" s="357">
        <f t="shared" si="90"/>
        <v>0</v>
      </c>
      <c r="HLI28" s="357">
        <f t="shared" si="90"/>
        <v>84786.4516</v>
      </c>
      <c r="HLJ28" s="357">
        <f t="shared" si="90"/>
        <v>0</v>
      </c>
      <c r="HLK28" s="357">
        <f t="shared" si="90"/>
        <v>84786.4516</v>
      </c>
      <c r="HLL28" s="357">
        <f t="shared" si="90"/>
        <v>0</v>
      </c>
      <c r="HLM28" s="357">
        <f t="shared" si="90"/>
        <v>84786.4516</v>
      </c>
      <c r="HLN28" s="357">
        <f t="shared" si="90"/>
        <v>0</v>
      </c>
      <c r="HLO28" s="357">
        <f t="shared" si="90"/>
        <v>84786.4516</v>
      </c>
      <c r="HLP28" s="357">
        <f t="shared" si="90"/>
        <v>0</v>
      </c>
      <c r="HLQ28" s="357">
        <f t="shared" si="90"/>
        <v>84786.4516</v>
      </c>
      <c r="HLR28" s="357">
        <f t="shared" si="90"/>
        <v>0</v>
      </c>
      <c r="HLS28" s="357">
        <f t="shared" si="90"/>
        <v>84786.4516</v>
      </c>
      <c r="HLT28" s="357">
        <f t="shared" si="90"/>
        <v>0</v>
      </c>
      <c r="HLU28" s="357">
        <f t="shared" si="90"/>
        <v>84786.4516</v>
      </c>
      <c r="HLV28" s="357">
        <f t="shared" si="90"/>
        <v>0</v>
      </c>
      <c r="HLW28" s="357">
        <f t="shared" si="90"/>
        <v>84786.4516</v>
      </c>
      <c r="HLX28" s="357">
        <f t="shared" si="90"/>
        <v>0</v>
      </c>
      <c r="HLY28" s="357">
        <f t="shared" si="90"/>
        <v>84786.4516</v>
      </c>
      <c r="HLZ28" s="357">
        <f t="shared" si="90"/>
        <v>0</v>
      </c>
      <c r="HMA28" s="357">
        <f t="shared" si="90"/>
        <v>84786.4516</v>
      </c>
      <c r="HMB28" s="357">
        <f t="shared" si="90"/>
        <v>0</v>
      </c>
      <c r="HMC28" s="357">
        <f t="shared" si="90"/>
        <v>84786.4516</v>
      </c>
      <c r="HMD28" s="357">
        <f t="shared" si="90"/>
        <v>0</v>
      </c>
      <c r="HME28" s="357">
        <f t="shared" si="90"/>
        <v>84786.4516</v>
      </c>
      <c r="HMF28" s="357">
        <f t="shared" si="90"/>
        <v>0</v>
      </c>
      <c r="HMG28" s="357">
        <f t="shared" si="90"/>
        <v>84786.4516</v>
      </c>
      <c r="HMH28" s="357">
        <f t="shared" si="90"/>
        <v>0</v>
      </c>
      <c r="HMI28" s="357">
        <f t="shared" si="90"/>
        <v>84786.4516</v>
      </c>
      <c r="HMJ28" s="357">
        <f t="shared" si="90"/>
        <v>0</v>
      </c>
      <c r="HMK28" s="357">
        <f t="shared" si="90"/>
        <v>84786.4516</v>
      </c>
      <c r="HML28" s="357">
        <f t="shared" si="90"/>
        <v>0</v>
      </c>
      <c r="HMM28" s="357">
        <f t="shared" si="90"/>
        <v>84786.4516</v>
      </c>
      <c r="HMN28" s="357">
        <f t="shared" si="90"/>
        <v>0</v>
      </c>
      <c r="HMO28" s="357">
        <f t="shared" si="90"/>
        <v>84786.4516</v>
      </c>
      <c r="HMP28" s="357">
        <f t="shared" si="90"/>
        <v>0</v>
      </c>
      <c r="HMQ28" s="357">
        <f t="shared" si="90"/>
        <v>84786.4516</v>
      </c>
      <c r="HMR28" s="357">
        <f t="shared" si="90"/>
        <v>0</v>
      </c>
      <c r="HMS28" s="357">
        <f t="shared" si="90"/>
        <v>84786.4516</v>
      </c>
      <c r="HMT28" s="357">
        <f t="shared" si="90"/>
        <v>0</v>
      </c>
      <c r="HMU28" s="357">
        <f t="shared" si="90"/>
        <v>84786.4516</v>
      </c>
      <c r="HMV28" s="357">
        <f t="shared" ref="HMV28:HPG28" si="91">+HMT28</f>
        <v>0</v>
      </c>
      <c r="HMW28" s="357">
        <f t="shared" si="91"/>
        <v>84786.4516</v>
      </c>
      <c r="HMX28" s="357">
        <f t="shared" si="91"/>
        <v>0</v>
      </c>
      <c r="HMY28" s="357">
        <f t="shared" si="91"/>
        <v>84786.4516</v>
      </c>
      <c r="HMZ28" s="357">
        <f t="shared" si="91"/>
        <v>0</v>
      </c>
      <c r="HNA28" s="357">
        <f t="shared" si="91"/>
        <v>84786.4516</v>
      </c>
      <c r="HNB28" s="357">
        <f t="shared" si="91"/>
        <v>0</v>
      </c>
      <c r="HNC28" s="357">
        <f t="shared" si="91"/>
        <v>84786.4516</v>
      </c>
      <c r="HND28" s="357">
        <f t="shared" si="91"/>
        <v>0</v>
      </c>
      <c r="HNE28" s="357">
        <f t="shared" si="91"/>
        <v>84786.4516</v>
      </c>
      <c r="HNF28" s="357">
        <f t="shared" si="91"/>
        <v>0</v>
      </c>
      <c r="HNG28" s="357">
        <f t="shared" si="91"/>
        <v>84786.4516</v>
      </c>
      <c r="HNH28" s="357">
        <f t="shared" si="91"/>
        <v>0</v>
      </c>
      <c r="HNI28" s="357">
        <f t="shared" si="91"/>
        <v>84786.4516</v>
      </c>
      <c r="HNJ28" s="357">
        <f t="shared" si="91"/>
        <v>0</v>
      </c>
      <c r="HNK28" s="357">
        <f t="shared" si="91"/>
        <v>84786.4516</v>
      </c>
      <c r="HNL28" s="357">
        <f t="shared" si="91"/>
        <v>0</v>
      </c>
      <c r="HNM28" s="357">
        <f t="shared" si="91"/>
        <v>84786.4516</v>
      </c>
      <c r="HNN28" s="357">
        <f t="shared" si="91"/>
        <v>0</v>
      </c>
      <c r="HNO28" s="357">
        <f t="shared" si="91"/>
        <v>84786.4516</v>
      </c>
      <c r="HNP28" s="357">
        <f t="shared" si="91"/>
        <v>0</v>
      </c>
      <c r="HNQ28" s="357">
        <f t="shared" si="91"/>
        <v>84786.4516</v>
      </c>
      <c r="HNR28" s="357">
        <f t="shared" si="91"/>
        <v>0</v>
      </c>
      <c r="HNS28" s="357">
        <f t="shared" si="91"/>
        <v>84786.4516</v>
      </c>
      <c r="HNT28" s="357">
        <f t="shared" si="91"/>
        <v>0</v>
      </c>
      <c r="HNU28" s="357">
        <f t="shared" si="91"/>
        <v>84786.4516</v>
      </c>
      <c r="HNV28" s="357">
        <f t="shared" si="91"/>
        <v>0</v>
      </c>
      <c r="HNW28" s="357">
        <f t="shared" si="91"/>
        <v>84786.4516</v>
      </c>
      <c r="HNX28" s="357">
        <f t="shared" si="91"/>
        <v>0</v>
      </c>
      <c r="HNY28" s="357">
        <f t="shared" si="91"/>
        <v>84786.4516</v>
      </c>
      <c r="HNZ28" s="357">
        <f t="shared" si="91"/>
        <v>0</v>
      </c>
      <c r="HOA28" s="357">
        <f t="shared" si="91"/>
        <v>84786.4516</v>
      </c>
      <c r="HOB28" s="357">
        <f t="shared" si="91"/>
        <v>0</v>
      </c>
      <c r="HOC28" s="357">
        <f t="shared" si="91"/>
        <v>84786.4516</v>
      </c>
      <c r="HOD28" s="357">
        <f t="shared" si="91"/>
        <v>0</v>
      </c>
      <c r="HOE28" s="357">
        <f t="shared" si="91"/>
        <v>84786.4516</v>
      </c>
      <c r="HOF28" s="357">
        <f t="shared" si="91"/>
        <v>0</v>
      </c>
      <c r="HOG28" s="357">
        <f t="shared" si="91"/>
        <v>84786.4516</v>
      </c>
      <c r="HOH28" s="357">
        <f t="shared" si="91"/>
        <v>0</v>
      </c>
      <c r="HOI28" s="357">
        <f t="shared" si="91"/>
        <v>84786.4516</v>
      </c>
      <c r="HOJ28" s="357">
        <f t="shared" si="91"/>
        <v>0</v>
      </c>
      <c r="HOK28" s="357">
        <f t="shared" si="91"/>
        <v>84786.4516</v>
      </c>
      <c r="HOL28" s="357">
        <f t="shared" si="91"/>
        <v>0</v>
      </c>
      <c r="HOM28" s="357">
        <f t="shared" si="91"/>
        <v>84786.4516</v>
      </c>
      <c r="HON28" s="357">
        <f t="shared" si="91"/>
        <v>0</v>
      </c>
      <c r="HOO28" s="357">
        <f t="shared" si="91"/>
        <v>84786.4516</v>
      </c>
      <c r="HOP28" s="357">
        <f t="shared" si="91"/>
        <v>0</v>
      </c>
      <c r="HOQ28" s="357">
        <f t="shared" si="91"/>
        <v>84786.4516</v>
      </c>
      <c r="HOR28" s="357">
        <f t="shared" si="91"/>
        <v>0</v>
      </c>
      <c r="HOS28" s="357">
        <f t="shared" si="91"/>
        <v>84786.4516</v>
      </c>
      <c r="HOT28" s="357">
        <f t="shared" si="91"/>
        <v>0</v>
      </c>
      <c r="HOU28" s="357">
        <f t="shared" si="91"/>
        <v>84786.4516</v>
      </c>
      <c r="HOV28" s="357">
        <f t="shared" si="91"/>
        <v>0</v>
      </c>
      <c r="HOW28" s="357">
        <f t="shared" si="91"/>
        <v>84786.4516</v>
      </c>
      <c r="HOX28" s="357">
        <f t="shared" si="91"/>
        <v>0</v>
      </c>
      <c r="HOY28" s="357">
        <f t="shared" si="91"/>
        <v>84786.4516</v>
      </c>
      <c r="HOZ28" s="357">
        <f t="shared" si="91"/>
        <v>0</v>
      </c>
      <c r="HPA28" s="357">
        <f t="shared" si="91"/>
        <v>84786.4516</v>
      </c>
      <c r="HPB28" s="357">
        <f t="shared" si="91"/>
        <v>0</v>
      </c>
      <c r="HPC28" s="357">
        <f t="shared" si="91"/>
        <v>84786.4516</v>
      </c>
      <c r="HPD28" s="357">
        <f t="shared" si="91"/>
        <v>0</v>
      </c>
      <c r="HPE28" s="357">
        <f t="shared" si="91"/>
        <v>84786.4516</v>
      </c>
      <c r="HPF28" s="357">
        <f t="shared" si="91"/>
        <v>0</v>
      </c>
      <c r="HPG28" s="357">
        <f t="shared" si="91"/>
        <v>84786.4516</v>
      </c>
      <c r="HPH28" s="357">
        <f t="shared" ref="HPH28:HRS28" si="92">+HPF28</f>
        <v>0</v>
      </c>
      <c r="HPI28" s="357">
        <f t="shared" si="92"/>
        <v>84786.4516</v>
      </c>
      <c r="HPJ28" s="357">
        <f t="shared" si="92"/>
        <v>0</v>
      </c>
      <c r="HPK28" s="357">
        <f t="shared" si="92"/>
        <v>84786.4516</v>
      </c>
      <c r="HPL28" s="357">
        <f t="shared" si="92"/>
        <v>0</v>
      </c>
      <c r="HPM28" s="357">
        <f t="shared" si="92"/>
        <v>84786.4516</v>
      </c>
      <c r="HPN28" s="357">
        <f t="shared" si="92"/>
        <v>0</v>
      </c>
      <c r="HPO28" s="357">
        <f t="shared" si="92"/>
        <v>84786.4516</v>
      </c>
      <c r="HPP28" s="357">
        <f t="shared" si="92"/>
        <v>0</v>
      </c>
      <c r="HPQ28" s="357">
        <f t="shared" si="92"/>
        <v>84786.4516</v>
      </c>
      <c r="HPR28" s="357">
        <f t="shared" si="92"/>
        <v>0</v>
      </c>
      <c r="HPS28" s="357">
        <f t="shared" si="92"/>
        <v>84786.4516</v>
      </c>
      <c r="HPT28" s="357">
        <f t="shared" si="92"/>
        <v>0</v>
      </c>
      <c r="HPU28" s="357">
        <f t="shared" si="92"/>
        <v>84786.4516</v>
      </c>
      <c r="HPV28" s="357">
        <f t="shared" si="92"/>
        <v>0</v>
      </c>
      <c r="HPW28" s="357">
        <f t="shared" si="92"/>
        <v>84786.4516</v>
      </c>
      <c r="HPX28" s="357">
        <f t="shared" si="92"/>
        <v>0</v>
      </c>
      <c r="HPY28" s="357">
        <f t="shared" si="92"/>
        <v>84786.4516</v>
      </c>
      <c r="HPZ28" s="357">
        <f t="shared" si="92"/>
        <v>0</v>
      </c>
      <c r="HQA28" s="357">
        <f t="shared" si="92"/>
        <v>84786.4516</v>
      </c>
      <c r="HQB28" s="357">
        <f t="shared" si="92"/>
        <v>0</v>
      </c>
      <c r="HQC28" s="357">
        <f t="shared" si="92"/>
        <v>84786.4516</v>
      </c>
      <c r="HQD28" s="357">
        <f t="shared" si="92"/>
        <v>0</v>
      </c>
      <c r="HQE28" s="357">
        <f t="shared" si="92"/>
        <v>84786.4516</v>
      </c>
      <c r="HQF28" s="357">
        <f t="shared" si="92"/>
        <v>0</v>
      </c>
      <c r="HQG28" s="357">
        <f t="shared" si="92"/>
        <v>84786.4516</v>
      </c>
      <c r="HQH28" s="357">
        <f t="shared" si="92"/>
        <v>0</v>
      </c>
      <c r="HQI28" s="357">
        <f t="shared" si="92"/>
        <v>84786.4516</v>
      </c>
      <c r="HQJ28" s="357">
        <f t="shared" si="92"/>
        <v>0</v>
      </c>
      <c r="HQK28" s="357">
        <f t="shared" si="92"/>
        <v>84786.4516</v>
      </c>
      <c r="HQL28" s="357">
        <f t="shared" si="92"/>
        <v>0</v>
      </c>
      <c r="HQM28" s="357">
        <f t="shared" si="92"/>
        <v>84786.4516</v>
      </c>
      <c r="HQN28" s="357">
        <f t="shared" si="92"/>
        <v>0</v>
      </c>
      <c r="HQO28" s="357">
        <f t="shared" si="92"/>
        <v>84786.4516</v>
      </c>
      <c r="HQP28" s="357">
        <f t="shared" si="92"/>
        <v>0</v>
      </c>
      <c r="HQQ28" s="357">
        <f t="shared" si="92"/>
        <v>84786.4516</v>
      </c>
      <c r="HQR28" s="357">
        <f t="shared" si="92"/>
        <v>0</v>
      </c>
      <c r="HQS28" s="357">
        <f t="shared" si="92"/>
        <v>84786.4516</v>
      </c>
      <c r="HQT28" s="357">
        <f t="shared" si="92"/>
        <v>0</v>
      </c>
      <c r="HQU28" s="357">
        <f t="shared" si="92"/>
        <v>84786.4516</v>
      </c>
      <c r="HQV28" s="357">
        <f t="shared" si="92"/>
        <v>0</v>
      </c>
      <c r="HQW28" s="357">
        <f t="shared" si="92"/>
        <v>84786.4516</v>
      </c>
      <c r="HQX28" s="357">
        <f t="shared" si="92"/>
        <v>0</v>
      </c>
      <c r="HQY28" s="357">
        <f t="shared" si="92"/>
        <v>84786.4516</v>
      </c>
      <c r="HQZ28" s="357">
        <f t="shared" si="92"/>
        <v>0</v>
      </c>
      <c r="HRA28" s="357">
        <f t="shared" si="92"/>
        <v>84786.4516</v>
      </c>
      <c r="HRB28" s="357">
        <f t="shared" si="92"/>
        <v>0</v>
      </c>
      <c r="HRC28" s="357">
        <f t="shared" si="92"/>
        <v>84786.4516</v>
      </c>
      <c r="HRD28" s="357">
        <f t="shared" si="92"/>
        <v>0</v>
      </c>
      <c r="HRE28" s="357">
        <f t="shared" si="92"/>
        <v>84786.4516</v>
      </c>
      <c r="HRF28" s="357">
        <f t="shared" si="92"/>
        <v>0</v>
      </c>
      <c r="HRG28" s="357">
        <f t="shared" si="92"/>
        <v>84786.4516</v>
      </c>
      <c r="HRH28" s="357">
        <f t="shared" si="92"/>
        <v>0</v>
      </c>
      <c r="HRI28" s="357">
        <f t="shared" si="92"/>
        <v>84786.4516</v>
      </c>
      <c r="HRJ28" s="357">
        <f t="shared" si="92"/>
        <v>0</v>
      </c>
      <c r="HRK28" s="357">
        <f t="shared" si="92"/>
        <v>84786.4516</v>
      </c>
      <c r="HRL28" s="357">
        <f t="shared" si="92"/>
        <v>0</v>
      </c>
      <c r="HRM28" s="357">
        <f t="shared" si="92"/>
        <v>84786.4516</v>
      </c>
      <c r="HRN28" s="357">
        <f t="shared" si="92"/>
        <v>0</v>
      </c>
      <c r="HRO28" s="357">
        <f t="shared" si="92"/>
        <v>84786.4516</v>
      </c>
      <c r="HRP28" s="357">
        <f t="shared" si="92"/>
        <v>0</v>
      </c>
      <c r="HRQ28" s="357">
        <f t="shared" si="92"/>
        <v>84786.4516</v>
      </c>
      <c r="HRR28" s="357">
        <f t="shared" si="92"/>
        <v>0</v>
      </c>
      <c r="HRS28" s="357">
        <f t="shared" si="92"/>
        <v>84786.4516</v>
      </c>
      <c r="HRT28" s="357">
        <f t="shared" ref="HRT28:HUE28" si="93">+HRR28</f>
        <v>0</v>
      </c>
      <c r="HRU28" s="357">
        <f t="shared" si="93"/>
        <v>84786.4516</v>
      </c>
      <c r="HRV28" s="357">
        <f t="shared" si="93"/>
        <v>0</v>
      </c>
      <c r="HRW28" s="357">
        <f t="shared" si="93"/>
        <v>84786.4516</v>
      </c>
      <c r="HRX28" s="357">
        <f t="shared" si="93"/>
        <v>0</v>
      </c>
      <c r="HRY28" s="357">
        <f t="shared" si="93"/>
        <v>84786.4516</v>
      </c>
      <c r="HRZ28" s="357">
        <f t="shared" si="93"/>
        <v>0</v>
      </c>
      <c r="HSA28" s="357">
        <f t="shared" si="93"/>
        <v>84786.4516</v>
      </c>
      <c r="HSB28" s="357">
        <f t="shared" si="93"/>
        <v>0</v>
      </c>
      <c r="HSC28" s="357">
        <f t="shared" si="93"/>
        <v>84786.4516</v>
      </c>
      <c r="HSD28" s="357">
        <f t="shared" si="93"/>
        <v>0</v>
      </c>
      <c r="HSE28" s="357">
        <f t="shared" si="93"/>
        <v>84786.4516</v>
      </c>
      <c r="HSF28" s="357">
        <f t="shared" si="93"/>
        <v>0</v>
      </c>
      <c r="HSG28" s="357">
        <f t="shared" si="93"/>
        <v>84786.4516</v>
      </c>
      <c r="HSH28" s="357">
        <f t="shared" si="93"/>
        <v>0</v>
      </c>
      <c r="HSI28" s="357">
        <f t="shared" si="93"/>
        <v>84786.4516</v>
      </c>
      <c r="HSJ28" s="357">
        <f t="shared" si="93"/>
        <v>0</v>
      </c>
      <c r="HSK28" s="357">
        <f t="shared" si="93"/>
        <v>84786.4516</v>
      </c>
      <c r="HSL28" s="357">
        <f t="shared" si="93"/>
        <v>0</v>
      </c>
      <c r="HSM28" s="357">
        <f t="shared" si="93"/>
        <v>84786.4516</v>
      </c>
      <c r="HSN28" s="357">
        <f t="shared" si="93"/>
        <v>0</v>
      </c>
      <c r="HSO28" s="357">
        <f t="shared" si="93"/>
        <v>84786.4516</v>
      </c>
      <c r="HSP28" s="357">
        <f t="shared" si="93"/>
        <v>0</v>
      </c>
      <c r="HSQ28" s="357">
        <f t="shared" si="93"/>
        <v>84786.4516</v>
      </c>
      <c r="HSR28" s="357">
        <f t="shared" si="93"/>
        <v>0</v>
      </c>
      <c r="HSS28" s="357">
        <f t="shared" si="93"/>
        <v>84786.4516</v>
      </c>
      <c r="HST28" s="357">
        <f t="shared" si="93"/>
        <v>0</v>
      </c>
      <c r="HSU28" s="357">
        <f t="shared" si="93"/>
        <v>84786.4516</v>
      </c>
      <c r="HSV28" s="357">
        <f t="shared" si="93"/>
        <v>0</v>
      </c>
      <c r="HSW28" s="357">
        <f t="shared" si="93"/>
        <v>84786.4516</v>
      </c>
      <c r="HSX28" s="357">
        <f t="shared" si="93"/>
        <v>0</v>
      </c>
      <c r="HSY28" s="357">
        <f t="shared" si="93"/>
        <v>84786.4516</v>
      </c>
      <c r="HSZ28" s="357">
        <f t="shared" si="93"/>
        <v>0</v>
      </c>
      <c r="HTA28" s="357">
        <f t="shared" si="93"/>
        <v>84786.4516</v>
      </c>
      <c r="HTB28" s="357">
        <f t="shared" si="93"/>
        <v>0</v>
      </c>
      <c r="HTC28" s="357">
        <f t="shared" si="93"/>
        <v>84786.4516</v>
      </c>
      <c r="HTD28" s="357">
        <f t="shared" si="93"/>
        <v>0</v>
      </c>
      <c r="HTE28" s="357">
        <f t="shared" si="93"/>
        <v>84786.4516</v>
      </c>
      <c r="HTF28" s="357">
        <f t="shared" si="93"/>
        <v>0</v>
      </c>
      <c r="HTG28" s="357">
        <f t="shared" si="93"/>
        <v>84786.4516</v>
      </c>
      <c r="HTH28" s="357">
        <f t="shared" si="93"/>
        <v>0</v>
      </c>
      <c r="HTI28" s="357">
        <f t="shared" si="93"/>
        <v>84786.4516</v>
      </c>
      <c r="HTJ28" s="357">
        <f t="shared" si="93"/>
        <v>0</v>
      </c>
      <c r="HTK28" s="357">
        <f t="shared" si="93"/>
        <v>84786.4516</v>
      </c>
      <c r="HTL28" s="357">
        <f t="shared" si="93"/>
        <v>0</v>
      </c>
      <c r="HTM28" s="357">
        <f t="shared" si="93"/>
        <v>84786.4516</v>
      </c>
      <c r="HTN28" s="357">
        <f t="shared" si="93"/>
        <v>0</v>
      </c>
      <c r="HTO28" s="357">
        <f t="shared" si="93"/>
        <v>84786.4516</v>
      </c>
      <c r="HTP28" s="357">
        <f t="shared" si="93"/>
        <v>0</v>
      </c>
      <c r="HTQ28" s="357">
        <f t="shared" si="93"/>
        <v>84786.4516</v>
      </c>
      <c r="HTR28" s="357">
        <f t="shared" si="93"/>
        <v>0</v>
      </c>
      <c r="HTS28" s="357">
        <f t="shared" si="93"/>
        <v>84786.4516</v>
      </c>
      <c r="HTT28" s="357">
        <f t="shared" si="93"/>
        <v>0</v>
      </c>
      <c r="HTU28" s="357">
        <f t="shared" si="93"/>
        <v>84786.4516</v>
      </c>
      <c r="HTV28" s="357">
        <f t="shared" si="93"/>
        <v>0</v>
      </c>
      <c r="HTW28" s="357">
        <f t="shared" si="93"/>
        <v>84786.4516</v>
      </c>
      <c r="HTX28" s="357">
        <f t="shared" si="93"/>
        <v>0</v>
      </c>
      <c r="HTY28" s="357">
        <f t="shared" si="93"/>
        <v>84786.4516</v>
      </c>
      <c r="HTZ28" s="357">
        <f t="shared" si="93"/>
        <v>0</v>
      </c>
      <c r="HUA28" s="357">
        <f t="shared" si="93"/>
        <v>84786.4516</v>
      </c>
      <c r="HUB28" s="357">
        <f t="shared" si="93"/>
        <v>0</v>
      </c>
      <c r="HUC28" s="357">
        <f t="shared" si="93"/>
        <v>84786.4516</v>
      </c>
      <c r="HUD28" s="357">
        <f t="shared" si="93"/>
        <v>0</v>
      </c>
      <c r="HUE28" s="357">
        <f t="shared" si="93"/>
        <v>84786.4516</v>
      </c>
      <c r="HUF28" s="357">
        <f t="shared" ref="HUF28:HWQ28" si="94">+HUD28</f>
        <v>0</v>
      </c>
      <c r="HUG28" s="357">
        <f t="shared" si="94"/>
        <v>84786.4516</v>
      </c>
      <c r="HUH28" s="357">
        <f t="shared" si="94"/>
        <v>0</v>
      </c>
      <c r="HUI28" s="357">
        <f t="shared" si="94"/>
        <v>84786.4516</v>
      </c>
      <c r="HUJ28" s="357">
        <f t="shared" si="94"/>
        <v>0</v>
      </c>
      <c r="HUK28" s="357">
        <f t="shared" si="94"/>
        <v>84786.4516</v>
      </c>
      <c r="HUL28" s="357">
        <f t="shared" si="94"/>
        <v>0</v>
      </c>
      <c r="HUM28" s="357">
        <f t="shared" si="94"/>
        <v>84786.4516</v>
      </c>
      <c r="HUN28" s="357">
        <f t="shared" si="94"/>
        <v>0</v>
      </c>
      <c r="HUO28" s="357">
        <f t="shared" si="94"/>
        <v>84786.4516</v>
      </c>
      <c r="HUP28" s="357">
        <f t="shared" si="94"/>
        <v>0</v>
      </c>
      <c r="HUQ28" s="357">
        <f t="shared" si="94"/>
        <v>84786.4516</v>
      </c>
      <c r="HUR28" s="357">
        <f t="shared" si="94"/>
        <v>0</v>
      </c>
      <c r="HUS28" s="357">
        <f t="shared" si="94"/>
        <v>84786.4516</v>
      </c>
      <c r="HUT28" s="357">
        <f t="shared" si="94"/>
        <v>0</v>
      </c>
      <c r="HUU28" s="357">
        <f t="shared" si="94"/>
        <v>84786.4516</v>
      </c>
      <c r="HUV28" s="357">
        <f t="shared" si="94"/>
        <v>0</v>
      </c>
      <c r="HUW28" s="357">
        <f t="shared" si="94"/>
        <v>84786.4516</v>
      </c>
      <c r="HUX28" s="357">
        <f t="shared" si="94"/>
        <v>0</v>
      </c>
      <c r="HUY28" s="357">
        <f t="shared" si="94"/>
        <v>84786.4516</v>
      </c>
      <c r="HUZ28" s="357">
        <f t="shared" si="94"/>
        <v>0</v>
      </c>
      <c r="HVA28" s="357">
        <f t="shared" si="94"/>
        <v>84786.4516</v>
      </c>
      <c r="HVB28" s="357">
        <f t="shared" si="94"/>
        <v>0</v>
      </c>
      <c r="HVC28" s="357">
        <f t="shared" si="94"/>
        <v>84786.4516</v>
      </c>
      <c r="HVD28" s="357">
        <f t="shared" si="94"/>
        <v>0</v>
      </c>
      <c r="HVE28" s="357">
        <f t="shared" si="94"/>
        <v>84786.4516</v>
      </c>
      <c r="HVF28" s="357">
        <f t="shared" si="94"/>
        <v>0</v>
      </c>
      <c r="HVG28" s="357">
        <f t="shared" si="94"/>
        <v>84786.4516</v>
      </c>
      <c r="HVH28" s="357">
        <f t="shared" si="94"/>
        <v>0</v>
      </c>
      <c r="HVI28" s="357">
        <f t="shared" si="94"/>
        <v>84786.4516</v>
      </c>
      <c r="HVJ28" s="357">
        <f t="shared" si="94"/>
        <v>0</v>
      </c>
      <c r="HVK28" s="357">
        <f t="shared" si="94"/>
        <v>84786.4516</v>
      </c>
      <c r="HVL28" s="357">
        <f t="shared" si="94"/>
        <v>0</v>
      </c>
      <c r="HVM28" s="357">
        <f t="shared" si="94"/>
        <v>84786.4516</v>
      </c>
      <c r="HVN28" s="357">
        <f t="shared" si="94"/>
        <v>0</v>
      </c>
      <c r="HVO28" s="357">
        <f t="shared" si="94"/>
        <v>84786.4516</v>
      </c>
      <c r="HVP28" s="357">
        <f t="shared" si="94"/>
        <v>0</v>
      </c>
      <c r="HVQ28" s="357">
        <f t="shared" si="94"/>
        <v>84786.4516</v>
      </c>
      <c r="HVR28" s="357">
        <f t="shared" si="94"/>
        <v>0</v>
      </c>
      <c r="HVS28" s="357">
        <f t="shared" si="94"/>
        <v>84786.4516</v>
      </c>
      <c r="HVT28" s="357">
        <f t="shared" si="94"/>
        <v>0</v>
      </c>
      <c r="HVU28" s="357">
        <f t="shared" si="94"/>
        <v>84786.4516</v>
      </c>
      <c r="HVV28" s="357">
        <f t="shared" si="94"/>
        <v>0</v>
      </c>
      <c r="HVW28" s="357">
        <f t="shared" si="94"/>
        <v>84786.4516</v>
      </c>
      <c r="HVX28" s="357">
        <f t="shared" si="94"/>
        <v>0</v>
      </c>
      <c r="HVY28" s="357">
        <f t="shared" si="94"/>
        <v>84786.4516</v>
      </c>
      <c r="HVZ28" s="357">
        <f t="shared" si="94"/>
        <v>0</v>
      </c>
      <c r="HWA28" s="357">
        <f t="shared" si="94"/>
        <v>84786.4516</v>
      </c>
      <c r="HWB28" s="357">
        <f t="shared" si="94"/>
        <v>0</v>
      </c>
      <c r="HWC28" s="357">
        <f t="shared" si="94"/>
        <v>84786.4516</v>
      </c>
      <c r="HWD28" s="357">
        <f t="shared" si="94"/>
        <v>0</v>
      </c>
      <c r="HWE28" s="357">
        <f t="shared" si="94"/>
        <v>84786.4516</v>
      </c>
      <c r="HWF28" s="357">
        <f t="shared" si="94"/>
        <v>0</v>
      </c>
      <c r="HWG28" s="357">
        <f t="shared" si="94"/>
        <v>84786.4516</v>
      </c>
      <c r="HWH28" s="357">
        <f t="shared" si="94"/>
        <v>0</v>
      </c>
      <c r="HWI28" s="357">
        <f t="shared" si="94"/>
        <v>84786.4516</v>
      </c>
      <c r="HWJ28" s="357">
        <f t="shared" si="94"/>
        <v>0</v>
      </c>
      <c r="HWK28" s="357">
        <f t="shared" si="94"/>
        <v>84786.4516</v>
      </c>
      <c r="HWL28" s="357">
        <f t="shared" si="94"/>
        <v>0</v>
      </c>
      <c r="HWM28" s="357">
        <f t="shared" si="94"/>
        <v>84786.4516</v>
      </c>
      <c r="HWN28" s="357">
        <f t="shared" si="94"/>
        <v>0</v>
      </c>
      <c r="HWO28" s="357">
        <f t="shared" si="94"/>
        <v>84786.4516</v>
      </c>
      <c r="HWP28" s="357">
        <f t="shared" si="94"/>
        <v>0</v>
      </c>
      <c r="HWQ28" s="357">
        <f t="shared" si="94"/>
        <v>84786.4516</v>
      </c>
      <c r="HWR28" s="357">
        <f t="shared" ref="HWR28:HZC28" si="95">+HWP28</f>
        <v>0</v>
      </c>
      <c r="HWS28" s="357">
        <f t="shared" si="95"/>
        <v>84786.4516</v>
      </c>
      <c r="HWT28" s="357">
        <f t="shared" si="95"/>
        <v>0</v>
      </c>
      <c r="HWU28" s="357">
        <f t="shared" si="95"/>
        <v>84786.4516</v>
      </c>
      <c r="HWV28" s="357">
        <f t="shared" si="95"/>
        <v>0</v>
      </c>
      <c r="HWW28" s="357">
        <f t="shared" si="95"/>
        <v>84786.4516</v>
      </c>
      <c r="HWX28" s="357">
        <f t="shared" si="95"/>
        <v>0</v>
      </c>
      <c r="HWY28" s="357">
        <f t="shared" si="95"/>
        <v>84786.4516</v>
      </c>
      <c r="HWZ28" s="357">
        <f t="shared" si="95"/>
        <v>0</v>
      </c>
      <c r="HXA28" s="357">
        <f t="shared" si="95"/>
        <v>84786.4516</v>
      </c>
      <c r="HXB28" s="357">
        <f t="shared" si="95"/>
        <v>0</v>
      </c>
      <c r="HXC28" s="357">
        <f t="shared" si="95"/>
        <v>84786.4516</v>
      </c>
      <c r="HXD28" s="357">
        <f t="shared" si="95"/>
        <v>0</v>
      </c>
      <c r="HXE28" s="357">
        <f t="shared" si="95"/>
        <v>84786.4516</v>
      </c>
      <c r="HXF28" s="357">
        <f t="shared" si="95"/>
        <v>0</v>
      </c>
      <c r="HXG28" s="357">
        <f t="shared" si="95"/>
        <v>84786.4516</v>
      </c>
      <c r="HXH28" s="357">
        <f t="shared" si="95"/>
        <v>0</v>
      </c>
      <c r="HXI28" s="357">
        <f t="shared" si="95"/>
        <v>84786.4516</v>
      </c>
      <c r="HXJ28" s="357">
        <f t="shared" si="95"/>
        <v>0</v>
      </c>
      <c r="HXK28" s="357">
        <f t="shared" si="95"/>
        <v>84786.4516</v>
      </c>
      <c r="HXL28" s="357">
        <f t="shared" si="95"/>
        <v>0</v>
      </c>
      <c r="HXM28" s="357">
        <f t="shared" si="95"/>
        <v>84786.4516</v>
      </c>
      <c r="HXN28" s="357">
        <f t="shared" si="95"/>
        <v>0</v>
      </c>
      <c r="HXO28" s="357">
        <f t="shared" si="95"/>
        <v>84786.4516</v>
      </c>
      <c r="HXP28" s="357">
        <f t="shared" si="95"/>
        <v>0</v>
      </c>
      <c r="HXQ28" s="357">
        <f t="shared" si="95"/>
        <v>84786.4516</v>
      </c>
      <c r="HXR28" s="357">
        <f t="shared" si="95"/>
        <v>0</v>
      </c>
      <c r="HXS28" s="357">
        <f t="shared" si="95"/>
        <v>84786.4516</v>
      </c>
      <c r="HXT28" s="357">
        <f t="shared" si="95"/>
        <v>0</v>
      </c>
      <c r="HXU28" s="357">
        <f t="shared" si="95"/>
        <v>84786.4516</v>
      </c>
      <c r="HXV28" s="357">
        <f t="shared" si="95"/>
        <v>0</v>
      </c>
      <c r="HXW28" s="357">
        <f t="shared" si="95"/>
        <v>84786.4516</v>
      </c>
      <c r="HXX28" s="357">
        <f t="shared" si="95"/>
        <v>0</v>
      </c>
      <c r="HXY28" s="357">
        <f t="shared" si="95"/>
        <v>84786.4516</v>
      </c>
      <c r="HXZ28" s="357">
        <f t="shared" si="95"/>
        <v>0</v>
      </c>
      <c r="HYA28" s="357">
        <f t="shared" si="95"/>
        <v>84786.4516</v>
      </c>
      <c r="HYB28" s="357">
        <f t="shared" si="95"/>
        <v>0</v>
      </c>
      <c r="HYC28" s="357">
        <f t="shared" si="95"/>
        <v>84786.4516</v>
      </c>
      <c r="HYD28" s="357">
        <f t="shared" si="95"/>
        <v>0</v>
      </c>
      <c r="HYE28" s="357">
        <f t="shared" si="95"/>
        <v>84786.4516</v>
      </c>
      <c r="HYF28" s="357">
        <f t="shared" si="95"/>
        <v>0</v>
      </c>
      <c r="HYG28" s="357">
        <f t="shared" si="95"/>
        <v>84786.4516</v>
      </c>
      <c r="HYH28" s="357">
        <f t="shared" si="95"/>
        <v>0</v>
      </c>
      <c r="HYI28" s="357">
        <f t="shared" si="95"/>
        <v>84786.4516</v>
      </c>
      <c r="HYJ28" s="357">
        <f t="shared" si="95"/>
        <v>0</v>
      </c>
      <c r="HYK28" s="357">
        <f t="shared" si="95"/>
        <v>84786.4516</v>
      </c>
      <c r="HYL28" s="357">
        <f t="shared" si="95"/>
        <v>0</v>
      </c>
      <c r="HYM28" s="357">
        <f t="shared" si="95"/>
        <v>84786.4516</v>
      </c>
      <c r="HYN28" s="357">
        <f t="shared" si="95"/>
        <v>0</v>
      </c>
      <c r="HYO28" s="357">
        <f t="shared" si="95"/>
        <v>84786.4516</v>
      </c>
      <c r="HYP28" s="357">
        <f t="shared" si="95"/>
        <v>0</v>
      </c>
      <c r="HYQ28" s="357">
        <f t="shared" si="95"/>
        <v>84786.4516</v>
      </c>
      <c r="HYR28" s="357">
        <f t="shared" si="95"/>
        <v>0</v>
      </c>
      <c r="HYS28" s="357">
        <f t="shared" si="95"/>
        <v>84786.4516</v>
      </c>
      <c r="HYT28" s="357">
        <f t="shared" si="95"/>
        <v>0</v>
      </c>
      <c r="HYU28" s="357">
        <f t="shared" si="95"/>
        <v>84786.4516</v>
      </c>
      <c r="HYV28" s="357">
        <f t="shared" si="95"/>
        <v>0</v>
      </c>
      <c r="HYW28" s="357">
        <f t="shared" si="95"/>
        <v>84786.4516</v>
      </c>
      <c r="HYX28" s="357">
        <f t="shared" si="95"/>
        <v>0</v>
      </c>
      <c r="HYY28" s="357">
        <f t="shared" si="95"/>
        <v>84786.4516</v>
      </c>
      <c r="HYZ28" s="357">
        <f t="shared" si="95"/>
        <v>0</v>
      </c>
      <c r="HZA28" s="357">
        <f t="shared" si="95"/>
        <v>84786.4516</v>
      </c>
      <c r="HZB28" s="357">
        <f t="shared" si="95"/>
        <v>0</v>
      </c>
      <c r="HZC28" s="357">
        <f t="shared" si="95"/>
        <v>84786.4516</v>
      </c>
      <c r="HZD28" s="357">
        <f t="shared" ref="HZD28:IBO28" si="96">+HZB28</f>
        <v>0</v>
      </c>
      <c r="HZE28" s="357">
        <f t="shared" si="96"/>
        <v>84786.4516</v>
      </c>
      <c r="HZF28" s="357">
        <f t="shared" si="96"/>
        <v>0</v>
      </c>
      <c r="HZG28" s="357">
        <f t="shared" si="96"/>
        <v>84786.4516</v>
      </c>
      <c r="HZH28" s="357">
        <f t="shared" si="96"/>
        <v>0</v>
      </c>
      <c r="HZI28" s="357">
        <f t="shared" si="96"/>
        <v>84786.4516</v>
      </c>
      <c r="HZJ28" s="357">
        <f t="shared" si="96"/>
        <v>0</v>
      </c>
      <c r="HZK28" s="357">
        <f t="shared" si="96"/>
        <v>84786.4516</v>
      </c>
      <c r="HZL28" s="357">
        <f t="shared" si="96"/>
        <v>0</v>
      </c>
      <c r="HZM28" s="357">
        <f t="shared" si="96"/>
        <v>84786.4516</v>
      </c>
      <c r="HZN28" s="357">
        <f t="shared" si="96"/>
        <v>0</v>
      </c>
      <c r="HZO28" s="357">
        <f t="shared" si="96"/>
        <v>84786.4516</v>
      </c>
      <c r="HZP28" s="357">
        <f t="shared" si="96"/>
        <v>0</v>
      </c>
      <c r="HZQ28" s="357">
        <f t="shared" si="96"/>
        <v>84786.4516</v>
      </c>
      <c r="HZR28" s="357">
        <f t="shared" si="96"/>
        <v>0</v>
      </c>
      <c r="HZS28" s="357">
        <f t="shared" si="96"/>
        <v>84786.4516</v>
      </c>
      <c r="HZT28" s="357">
        <f t="shared" si="96"/>
        <v>0</v>
      </c>
      <c r="HZU28" s="357">
        <f t="shared" si="96"/>
        <v>84786.4516</v>
      </c>
      <c r="HZV28" s="357">
        <f t="shared" si="96"/>
        <v>0</v>
      </c>
      <c r="HZW28" s="357">
        <f t="shared" si="96"/>
        <v>84786.4516</v>
      </c>
      <c r="HZX28" s="357">
        <f t="shared" si="96"/>
        <v>0</v>
      </c>
      <c r="HZY28" s="357">
        <f t="shared" si="96"/>
        <v>84786.4516</v>
      </c>
      <c r="HZZ28" s="357">
        <f t="shared" si="96"/>
        <v>0</v>
      </c>
      <c r="IAA28" s="357">
        <f t="shared" si="96"/>
        <v>84786.4516</v>
      </c>
      <c r="IAB28" s="357">
        <f t="shared" si="96"/>
        <v>0</v>
      </c>
      <c r="IAC28" s="357">
        <f t="shared" si="96"/>
        <v>84786.4516</v>
      </c>
      <c r="IAD28" s="357">
        <f t="shared" si="96"/>
        <v>0</v>
      </c>
      <c r="IAE28" s="357">
        <f t="shared" si="96"/>
        <v>84786.4516</v>
      </c>
      <c r="IAF28" s="357">
        <f t="shared" si="96"/>
        <v>0</v>
      </c>
      <c r="IAG28" s="357">
        <f t="shared" si="96"/>
        <v>84786.4516</v>
      </c>
      <c r="IAH28" s="357">
        <f t="shared" si="96"/>
        <v>0</v>
      </c>
      <c r="IAI28" s="357">
        <f t="shared" si="96"/>
        <v>84786.4516</v>
      </c>
      <c r="IAJ28" s="357">
        <f t="shared" si="96"/>
        <v>0</v>
      </c>
      <c r="IAK28" s="357">
        <f t="shared" si="96"/>
        <v>84786.4516</v>
      </c>
      <c r="IAL28" s="357">
        <f t="shared" si="96"/>
        <v>0</v>
      </c>
      <c r="IAM28" s="357">
        <f t="shared" si="96"/>
        <v>84786.4516</v>
      </c>
      <c r="IAN28" s="357">
        <f t="shared" si="96"/>
        <v>0</v>
      </c>
      <c r="IAO28" s="357">
        <f t="shared" si="96"/>
        <v>84786.4516</v>
      </c>
      <c r="IAP28" s="357">
        <f t="shared" si="96"/>
        <v>0</v>
      </c>
      <c r="IAQ28" s="357">
        <f t="shared" si="96"/>
        <v>84786.4516</v>
      </c>
      <c r="IAR28" s="357">
        <f t="shared" si="96"/>
        <v>0</v>
      </c>
      <c r="IAS28" s="357">
        <f t="shared" si="96"/>
        <v>84786.4516</v>
      </c>
      <c r="IAT28" s="357">
        <f t="shared" si="96"/>
        <v>0</v>
      </c>
      <c r="IAU28" s="357">
        <f t="shared" si="96"/>
        <v>84786.4516</v>
      </c>
      <c r="IAV28" s="357">
        <f t="shared" si="96"/>
        <v>0</v>
      </c>
      <c r="IAW28" s="357">
        <f t="shared" si="96"/>
        <v>84786.4516</v>
      </c>
      <c r="IAX28" s="357">
        <f t="shared" si="96"/>
        <v>0</v>
      </c>
      <c r="IAY28" s="357">
        <f t="shared" si="96"/>
        <v>84786.4516</v>
      </c>
      <c r="IAZ28" s="357">
        <f t="shared" si="96"/>
        <v>0</v>
      </c>
      <c r="IBA28" s="357">
        <f t="shared" si="96"/>
        <v>84786.4516</v>
      </c>
      <c r="IBB28" s="357">
        <f t="shared" si="96"/>
        <v>0</v>
      </c>
      <c r="IBC28" s="357">
        <f t="shared" si="96"/>
        <v>84786.4516</v>
      </c>
      <c r="IBD28" s="357">
        <f t="shared" si="96"/>
        <v>0</v>
      </c>
      <c r="IBE28" s="357">
        <f t="shared" si="96"/>
        <v>84786.4516</v>
      </c>
      <c r="IBF28" s="357">
        <f t="shared" si="96"/>
        <v>0</v>
      </c>
      <c r="IBG28" s="357">
        <f t="shared" si="96"/>
        <v>84786.4516</v>
      </c>
      <c r="IBH28" s="357">
        <f t="shared" si="96"/>
        <v>0</v>
      </c>
      <c r="IBI28" s="357">
        <f t="shared" si="96"/>
        <v>84786.4516</v>
      </c>
      <c r="IBJ28" s="357">
        <f t="shared" si="96"/>
        <v>0</v>
      </c>
      <c r="IBK28" s="357">
        <f t="shared" si="96"/>
        <v>84786.4516</v>
      </c>
      <c r="IBL28" s="357">
        <f t="shared" si="96"/>
        <v>0</v>
      </c>
      <c r="IBM28" s="357">
        <f t="shared" si="96"/>
        <v>84786.4516</v>
      </c>
      <c r="IBN28" s="357">
        <f t="shared" si="96"/>
        <v>0</v>
      </c>
      <c r="IBO28" s="357">
        <f t="shared" si="96"/>
        <v>84786.4516</v>
      </c>
      <c r="IBP28" s="357">
        <f t="shared" ref="IBP28:IEA28" si="97">+IBN28</f>
        <v>0</v>
      </c>
      <c r="IBQ28" s="357">
        <f t="shared" si="97"/>
        <v>84786.4516</v>
      </c>
      <c r="IBR28" s="357">
        <f t="shared" si="97"/>
        <v>0</v>
      </c>
      <c r="IBS28" s="357">
        <f t="shared" si="97"/>
        <v>84786.4516</v>
      </c>
      <c r="IBT28" s="357">
        <f t="shared" si="97"/>
        <v>0</v>
      </c>
      <c r="IBU28" s="357">
        <f t="shared" si="97"/>
        <v>84786.4516</v>
      </c>
      <c r="IBV28" s="357">
        <f t="shared" si="97"/>
        <v>0</v>
      </c>
      <c r="IBW28" s="357">
        <f t="shared" si="97"/>
        <v>84786.4516</v>
      </c>
      <c r="IBX28" s="357">
        <f t="shared" si="97"/>
        <v>0</v>
      </c>
      <c r="IBY28" s="357">
        <f t="shared" si="97"/>
        <v>84786.4516</v>
      </c>
      <c r="IBZ28" s="357">
        <f t="shared" si="97"/>
        <v>0</v>
      </c>
      <c r="ICA28" s="357">
        <f t="shared" si="97"/>
        <v>84786.4516</v>
      </c>
      <c r="ICB28" s="357">
        <f t="shared" si="97"/>
        <v>0</v>
      </c>
      <c r="ICC28" s="357">
        <f t="shared" si="97"/>
        <v>84786.4516</v>
      </c>
      <c r="ICD28" s="357">
        <f t="shared" si="97"/>
        <v>0</v>
      </c>
      <c r="ICE28" s="357">
        <f t="shared" si="97"/>
        <v>84786.4516</v>
      </c>
      <c r="ICF28" s="357">
        <f t="shared" si="97"/>
        <v>0</v>
      </c>
      <c r="ICG28" s="357">
        <f t="shared" si="97"/>
        <v>84786.4516</v>
      </c>
      <c r="ICH28" s="357">
        <f t="shared" si="97"/>
        <v>0</v>
      </c>
      <c r="ICI28" s="357">
        <f t="shared" si="97"/>
        <v>84786.4516</v>
      </c>
      <c r="ICJ28" s="357">
        <f t="shared" si="97"/>
        <v>0</v>
      </c>
      <c r="ICK28" s="357">
        <f t="shared" si="97"/>
        <v>84786.4516</v>
      </c>
      <c r="ICL28" s="357">
        <f t="shared" si="97"/>
        <v>0</v>
      </c>
      <c r="ICM28" s="357">
        <f t="shared" si="97"/>
        <v>84786.4516</v>
      </c>
      <c r="ICN28" s="357">
        <f t="shared" si="97"/>
        <v>0</v>
      </c>
      <c r="ICO28" s="357">
        <f t="shared" si="97"/>
        <v>84786.4516</v>
      </c>
      <c r="ICP28" s="357">
        <f t="shared" si="97"/>
        <v>0</v>
      </c>
      <c r="ICQ28" s="357">
        <f t="shared" si="97"/>
        <v>84786.4516</v>
      </c>
      <c r="ICR28" s="357">
        <f t="shared" si="97"/>
        <v>0</v>
      </c>
      <c r="ICS28" s="357">
        <f t="shared" si="97"/>
        <v>84786.4516</v>
      </c>
      <c r="ICT28" s="357">
        <f t="shared" si="97"/>
        <v>0</v>
      </c>
      <c r="ICU28" s="357">
        <f t="shared" si="97"/>
        <v>84786.4516</v>
      </c>
      <c r="ICV28" s="357">
        <f t="shared" si="97"/>
        <v>0</v>
      </c>
      <c r="ICW28" s="357">
        <f t="shared" si="97"/>
        <v>84786.4516</v>
      </c>
      <c r="ICX28" s="357">
        <f t="shared" si="97"/>
        <v>0</v>
      </c>
      <c r="ICY28" s="357">
        <f t="shared" si="97"/>
        <v>84786.4516</v>
      </c>
      <c r="ICZ28" s="357">
        <f t="shared" si="97"/>
        <v>0</v>
      </c>
      <c r="IDA28" s="357">
        <f t="shared" si="97"/>
        <v>84786.4516</v>
      </c>
      <c r="IDB28" s="357">
        <f t="shared" si="97"/>
        <v>0</v>
      </c>
      <c r="IDC28" s="357">
        <f t="shared" si="97"/>
        <v>84786.4516</v>
      </c>
      <c r="IDD28" s="357">
        <f t="shared" si="97"/>
        <v>0</v>
      </c>
      <c r="IDE28" s="357">
        <f t="shared" si="97"/>
        <v>84786.4516</v>
      </c>
      <c r="IDF28" s="357">
        <f t="shared" si="97"/>
        <v>0</v>
      </c>
      <c r="IDG28" s="357">
        <f t="shared" si="97"/>
        <v>84786.4516</v>
      </c>
      <c r="IDH28" s="357">
        <f t="shared" si="97"/>
        <v>0</v>
      </c>
      <c r="IDI28" s="357">
        <f t="shared" si="97"/>
        <v>84786.4516</v>
      </c>
      <c r="IDJ28" s="357">
        <f t="shared" si="97"/>
        <v>0</v>
      </c>
      <c r="IDK28" s="357">
        <f t="shared" si="97"/>
        <v>84786.4516</v>
      </c>
      <c r="IDL28" s="357">
        <f t="shared" si="97"/>
        <v>0</v>
      </c>
      <c r="IDM28" s="357">
        <f t="shared" si="97"/>
        <v>84786.4516</v>
      </c>
      <c r="IDN28" s="357">
        <f t="shared" si="97"/>
        <v>0</v>
      </c>
      <c r="IDO28" s="357">
        <f t="shared" si="97"/>
        <v>84786.4516</v>
      </c>
      <c r="IDP28" s="357">
        <f t="shared" si="97"/>
        <v>0</v>
      </c>
      <c r="IDQ28" s="357">
        <f t="shared" si="97"/>
        <v>84786.4516</v>
      </c>
      <c r="IDR28" s="357">
        <f t="shared" si="97"/>
        <v>0</v>
      </c>
      <c r="IDS28" s="357">
        <f t="shared" si="97"/>
        <v>84786.4516</v>
      </c>
      <c r="IDT28" s="357">
        <f t="shared" si="97"/>
        <v>0</v>
      </c>
      <c r="IDU28" s="357">
        <f t="shared" si="97"/>
        <v>84786.4516</v>
      </c>
      <c r="IDV28" s="357">
        <f t="shared" si="97"/>
        <v>0</v>
      </c>
      <c r="IDW28" s="357">
        <f t="shared" si="97"/>
        <v>84786.4516</v>
      </c>
      <c r="IDX28" s="357">
        <f t="shared" si="97"/>
        <v>0</v>
      </c>
      <c r="IDY28" s="357">
        <f t="shared" si="97"/>
        <v>84786.4516</v>
      </c>
      <c r="IDZ28" s="357">
        <f t="shared" si="97"/>
        <v>0</v>
      </c>
      <c r="IEA28" s="357">
        <f t="shared" si="97"/>
        <v>84786.4516</v>
      </c>
      <c r="IEB28" s="357">
        <f t="shared" ref="IEB28:IGM28" si="98">+IDZ28</f>
        <v>0</v>
      </c>
      <c r="IEC28" s="357">
        <f t="shared" si="98"/>
        <v>84786.4516</v>
      </c>
      <c r="IED28" s="357">
        <f t="shared" si="98"/>
        <v>0</v>
      </c>
      <c r="IEE28" s="357">
        <f t="shared" si="98"/>
        <v>84786.4516</v>
      </c>
      <c r="IEF28" s="357">
        <f t="shared" si="98"/>
        <v>0</v>
      </c>
      <c r="IEG28" s="357">
        <f t="shared" si="98"/>
        <v>84786.4516</v>
      </c>
      <c r="IEH28" s="357">
        <f t="shared" si="98"/>
        <v>0</v>
      </c>
      <c r="IEI28" s="357">
        <f t="shared" si="98"/>
        <v>84786.4516</v>
      </c>
      <c r="IEJ28" s="357">
        <f t="shared" si="98"/>
        <v>0</v>
      </c>
      <c r="IEK28" s="357">
        <f t="shared" si="98"/>
        <v>84786.4516</v>
      </c>
      <c r="IEL28" s="357">
        <f t="shared" si="98"/>
        <v>0</v>
      </c>
      <c r="IEM28" s="357">
        <f t="shared" si="98"/>
        <v>84786.4516</v>
      </c>
      <c r="IEN28" s="357">
        <f t="shared" si="98"/>
        <v>0</v>
      </c>
      <c r="IEO28" s="357">
        <f t="shared" si="98"/>
        <v>84786.4516</v>
      </c>
      <c r="IEP28" s="357">
        <f t="shared" si="98"/>
        <v>0</v>
      </c>
      <c r="IEQ28" s="357">
        <f t="shared" si="98"/>
        <v>84786.4516</v>
      </c>
      <c r="IER28" s="357">
        <f t="shared" si="98"/>
        <v>0</v>
      </c>
      <c r="IES28" s="357">
        <f t="shared" si="98"/>
        <v>84786.4516</v>
      </c>
      <c r="IET28" s="357">
        <f t="shared" si="98"/>
        <v>0</v>
      </c>
      <c r="IEU28" s="357">
        <f t="shared" si="98"/>
        <v>84786.4516</v>
      </c>
      <c r="IEV28" s="357">
        <f t="shared" si="98"/>
        <v>0</v>
      </c>
      <c r="IEW28" s="357">
        <f t="shared" si="98"/>
        <v>84786.4516</v>
      </c>
      <c r="IEX28" s="357">
        <f t="shared" si="98"/>
        <v>0</v>
      </c>
      <c r="IEY28" s="357">
        <f t="shared" si="98"/>
        <v>84786.4516</v>
      </c>
      <c r="IEZ28" s="357">
        <f t="shared" si="98"/>
        <v>0</v>
      </c>
      <c r="IFA28" s="357">
        <f t="shared" si="98"/>
        <v>84786.4516</v>
      </c>
      <c r="IFB28" s="357">
        <f t="shared" si="98"/>
        <v>0</v>
      </c>
      <c r="IFC28" s="357">
        <f t="shared" si="98"/>
        <v>84786.4516</v>
      </c>
      <c r="IFD28" s="357">
        <f t="shared" si="98"/>
        <v>0</v>
      </c>
      <c r="IFE28" s="357">
        <f t="shared" si="98"/>
        <v>84786.4516</v>
      </c>
      <c r="IFF28" s="357">
        <f t="shared" si="98"/>
        <v>0</v>
      </c>
      <c r="IFG28" s="357">
        <f t="shared" si="98"/>
        <v>84786.4516</v>
      </c>
      <c r="IFH28" s="357">
        <f t="shared" si="98"/>
        <v>0</v>
      </c>
      <c r="IFI28" s="357">
        <f t="shared" si="98"/>
        <v>84786.4516</v>
      </c>
      <c r="IFJ28" s="357">
        <f t="shared" si="98"/>
        <v>0</v>
      </c>
      <c r="IFK28" s="357">
        <f t="shared" si="98"/>
        <v>84786.4516</v>
      </c>
      <c r="IFL28" s="357">
        <f t="shared" si="98"/>
        <v>0</v>
      </c>
      <c r="IFM28" s="357">
        <f t="shared" si="98"/>
        <v>84786.4516</v>
      </c>
      <c r="IFN28" s="357">
        <f t="shared" si="98"/>
        <v>0</v>
      </c>
      <c r="IFO28" s="357">
        <f t="shared" si="98"/>
        <v>84786.4516</v>
      </c>
      <c r="IFP28" s="357">
        <f t="shared" si="98"/>
        <v>0</v>
      </c>
      <c r="IFQ28" s="357">
        <f t="shared" si="98"/>
        <v>84786.4516</v>
      </c>
      <c r="IFR28" s="357">
        <f t="shared" si="98"/>
        <v>0</v>
      </c>
      <c r="IFS28" s="357">
        <f t="shared" si="98"/>
        <v>84786.4516</v>
      </c>
      <c r="IFT28" s="357">
        <f t="shared" si="98"/>
        <v>0</v>
      </c>
      <c r="IFU28" s="357">
        <f t="shared" si="98"/>
        <v>84786.4516</v>
      </c>
      <c r="IFV28" s="357">
        <f t="shared" si="98"/>
        <v>0</v>
      </c>
      <c r="IFW28" s="357">
        <f t="shared" si="98"/>
        <v>84786.4516</v>
      </c>
      <c r="IFX28" s="357">
        <f t="shared" si="98"/>
        <v>0</v>
      </c>
      <c r="IFY28" s="357">
        <f t="shared" si="98"/>
        <v>84786.4516</v>
      </c>
      <c r="IFZ28" s="357">
        <f t="shared" si="98"/>
        <v>0</v>
      </c>
      <c r="IGA28" s="357">
        <f t="shared" si="98"/>
        <v>84786.4516</v>
      </c>
      <c r="IGB28" s="357">
        <f t="shared" si="98"/>
        <v>0</v>
      </c>
      <c r="IGC28" s="357">
        <f t="shared" si="98"/>
        <v>84786.4516</v>
      </c>
      <c r="IGD28" s="357">
        <f t="shared" si="98"/>
        <v>0</v>
      </c>
      <c r="IGE28" s="357">
        <f t="shared" si="98"/>
        <v>84786.4516</v>
      </c>
      <c r="IGF28" s="357">
        <f t="shared" si="98"/>
        <v>0</v>
      </c>
      <c r="IGG28" s="357">
        <f t="shared" si="98"/>
        <v>84786.4516</v>
      </c>
      <c r="IGH28" s="357">
        <f t="shared" si="98"/>
        <v>0</v>
      </c>
      <c r="IGI28" s="357">
        <f t="shared" si="98"/>
        <v>84786.4516</v>
      </c>
      <c r="IGJ28" s="357">
        <f t="shared" si="98"/>
        <v>0</v>
      </c>
      <c r="IGK28" s="357">
        <f t="shared" si="98"/>
        <v>84786.4516</v>
      </c>
      <c r="IGL28" s="357">
        <f t="shared" si="98"/>
        <v>0</v>
      </c>
      <c r="IGM28" s="357">
        <f t="shared" si="98"/>
        <v>84786.4516</v>
      </c>
      <c r="IGN28" s="357">
        <f t="shared" ref="IGN28:IIY28" si="99">+IGL28</f>
        <v>0</v>
      </c>
      <c r="IGO28" s="357">
        <f t="shared" si="99"/>
        <v>84786.4516</v>
      </c>
      <c r="IGP28" s="357">
        <f t="shared" si="99"/>
        <v>0</v>
      </c>
      <c r="IGQ28" s="357">
        <f t="shared" si="99"/>
        <v>84786.4516</v>
      </c>
      <c r="IGR28" s="357">
        <f t="shared" si="99"/>
        <v>0</v>
      </c>
      <c r="IGS28" s="357">
        <f t="shared" si="99"/>
        <v>84786.4516</v>
      </c>
      <c r="IGT28" s="357">
        <f t="shared" si="99"/>
        <v>0</v>
      </c>
      <c r="IGU28" s="357">
        <f t="shared" si="99"/>
        <v>84786.4516</v>
      </c>
      <c r="IGV28" s="357">
        <f t="shared" si="99"/>
        <v>0</v>
      </c>
      <c r="IGW28" s="357">
        <f t="shared" si="99"/>
        <v>84786.4516</v>
      </c>
      <c r="IGX28" s="357">
        <f t="shared" si="99"/>
        <v>0</v>
      </c>
      <c r="IGY28" s="357">
        <f t="shared" si="99"/>
        <v>84786.4516</v>
      </c>
      <c r="IGZ28" s="357">
        <f t="shared" si="99"/>
        <v>0</v>
      </c>
      <c r="IHA28" s="357">
        <f t="shared" si="99"/>
        <v>84786.4516</v>
      </c>
      <c r="IHB28" s="357">
        <f t="shared" si="99"/>
        <v>0</v>
      </c>
      <c r="IHC28" s="357">
        <f t="shared" si="99"/>
        <v>84786.4516</v>
      </c>
      <c r="IHD28" s="357">
        <f t="shared" si="99"/>
        <v>0</v>
      </c>
      <c r="IHE28" s="357">
        <f t="shared" si="99"/>
        <v>84786.4516</v>
      </c>
      <c r="IHF28" s="357">
        <f t="shared" si="99"/>
        <v>0</v>
      </c>
      <c r="IHG28" s="357">
        <f t="shared" si="99"/>
        <v>84786.4516</v>
      </c>
      <c r="IHH28" s="357">
        <f t="shared" si="99"/>
        <v>0</v>
      </c>
      <c r="IHI28" s="357">
        <f t="shared" si="99"/>
        <v>84786.4516</v>
      </c>
      <c r="IHJ28" s="357">
        <f t="shared" si="99"/>
        <v>0</v>
      </c>
      <c r="IHK28" s="357">
        <f t="shared" si="99"/>
        <v>84786.4516</v>
      </c>
      <c r="IHL28" s="357">
        <f t="shared" si="99"/>
        <v>0</v>
      </c>
      <c r="IHM28" s="357">
        <f t="shared" si="99"/>
        <v>84786.4516</v>
      </c>
      <c r="IHN28" s="357">
        <f t="shared" si="99"/>
        <v>0</v>
      </c>
      <c r="IHO28" s="357">
        <f t="shared" si="99"/>
        <v>84786.4516</v>
      </c>
      <c r="IHP28" s="357">
        <f t="shared" si="99"/>
        <v>0</v>
      </c>
      <c r="IHQ28" s="357">
        <f t="shared" si="99"/>
        <v>84786.4516</v>
      </c>
      <c r="IHR28" s="357">
        <f t="shared" si="99"/>
        <v>0</v>
      </c>
      <c r="IHS28" s="357">
        <f t="shared" si="99"/>
        <v>84786.4516</v>
      </c>
      <c r="IHT28" s="357">
        <f t="shared" si="99"/>
        <v>0</v>
      </c>
      <c r="IHU28" s="357">
        <f t="shared" si="99"/>
        <v>84786.4516</v>
      </c>
      <c r="IHV28" s="357">
        <f t="shared" si="99"/>
        <v>0</v>
      </c>
      <c r="IHW28" s="357">
        <f t="shared" si="99"/>
        <v>84786.4516</v>
      </c>
      <c r="IHX28" s="357">
        <f t="shared" si="99"/>
        <v>0</v>
      </c>
      <c r="IHY28" s="357">
        <f t="shared" si="99"/>
        <v>84786.4516</v>
      </c>
      <c r="IHZ28" s="357">
        <f t="shared" si="99"/>
        <v>0</v>
      </c>
      <c r="IIA28" s="357">
        <f t="shared" si="99"/>
        <v>84786.4516</v>
      </c>
      <c r="IIB28" s="357">
        <f t="shared" si="99"/>
        <v>0</v>
      </c>
      <c r="IIC28" s="357">
        <f t="shared" si="99"/>
        <v>84786.4516</v>
      </c>
      <c r="IID28" s="357">
        <f t="shared" si="99"/>
        <v>0</v>
      </c>
      <c r="IIE28" s="357">
        <f t="shared" si="99"/>
        <v>84786.4516</v>
      </c>
      <c r="IIF28" s="357">
        <f t="shared" si="99"/>
        <v>0</v>
      </c>
      <c r="IIG28" s="357">
        <f t="shared" si="99"/>
        <v>84786.4516</v>
      </c>
      <c r="IIH28" s="357">
        <f t="shared" si="99"/>
        <v>0</v>
      </c>
      <c r="III28" s="357">
        <f t="shared" si="99"/>
        <v>84786.4516</v>
      </c>
      <c r="IIJ28" s="357">
        <f t="shared" si="99"/>
        <v>0</v>
      </c>
      <c r="IIK28" s="357">
        <f t="shared" si="99"/>
        <v>84786.4516</v>
      </c>
      <c r="IIL28" s="357">
        <f t="shared" si="99"/>
        <v>0</v>
      </c>
      <c r="IIM28" s="357">
        <f t="shared" si="99"/>
        <v>84786.4516</v>
      </c>
      <c r="IIN28" s="357">
        <f t="shared" si="99"/>
        <v>0</v>
      </c>
      <c r="IIO28" s="357">
        <f t="shared" si="99"/>
        <v>84786.4516</v>
      </c>
      <c r="IIP28" s="357">
        <f t="shared" si="99"/>
        <v>0</v>
      </c>
      <c r="IIQ28" s="357">
        <f t="shared" si="99"/>
        <v>84786.4516</v>
      </c>
      <c r="IIR28" s="357">
        <f t="shared" si="99"/>
        <v>0</v>
      </c>
      <c r="IIS28" s="357">
        <f t="shared" si="99"/>
        <v>84786.4516</v>
      </c>
      <c r="IIT28" s="357">
        <f t="shared" si="99"/>
        <v>0</v>
      </c>
      <c r="IIU28" s="357">
        <f t="shared" si="99"/>
        <v>84786.4516</v>
      </c>
      <c r="IIV28" s="357">
        <f t="shared" si="99"/>
        <v>0</v>
      </c>
      <c r="IIW28" s="357">
        <f t="shared" si="99"/>
        <v>84786.4516</v>
      </c>
      <c r="IIX28" s="357">
        <f t="shared" si="99"/>
        <v>0</v>
      </c>
      <c r="IIY28" s="357">
        <f t="shared" si="99"/>
        <v>84786.4516</v>
      </c>
      <c r="IIZ28" s="357">
        <f t="shared" ref="IIZ28:ILK28" si="100">+IIX28</f>
        <v>0</v>
      </c>
      <c r="IJA28" s="357">
        <f t="shared" si="100"/>
        <v>84786.4516</v>
      </c>
      <c r="IJB28" s="357">
        <f t="shared" si="100"/>
        <v>0</v>
      </c>
      <c r="IJC28" s="357">
        <f t="shared" si="100"/>
        <v>84786.4516</v>
      </c>
      <c r="IJD28" s="357">
        <f t="shared" si="100"/>
        <v>0</v>
      </c>
      <c r="IJE28" s="357">
        <f t="shared" si="100"/>
        <v>84786.4516</v>
      </c>
      <c r="IJF28" s="357">
        <f t="shared" si="100"/>
        <v>0</v>
      </c>
      <c r="IJG28" s="357">
        <f t="shared" si="100"/>
        <v>84786.4516</v>
      </c>
      <c r="IJH28" s="357">
        <f t="shared" si="100"/>
        <v>0</v>
      </c>
      <c r="IJI28" s="357">
        <f t="shared" si="100"/>
        <v>84786.4516</v>
      </c>
      <c r="IJJ28" s="357">
        <f t="shared" si="100"/>
        <v>0</v>
      </c>
      <c r="IJK28" s="357">
        <f t="shared" si="100"/>
        <v>84786.4516</v>
      </c>
      <c r="IJL28" s="357">
        <f t="shared" si="100"/>
        <v>0</v>
      </c>
      <c r="IJM28" s="357">
        <f t="shared" si="100"/>
        <v>84786.4516</v>
      </c>
      <c r="IJN28" s="357">
        <f t="shared" si="100"/>
        <v>0</v>
      </c>
      <c r="IJO28" s="357">
        <f t="shared" si="100"/>
        <v>84786.4516</v>
      </c>
      <c r="IJP28" s="357">
        <f t="shared" si="100"/>
        <v>0</v>
      </c>
      <c r="IJQ28" s="357">
        <f t="shared" si="100"/>
        <v>84786.4516</v>
      </c>
      <c r="IJR28" s="357">
        <f t="shared" si="100"/>
        <v>0</v>
      </c>
      <c r="IJS28" s="357">
        <f t="shared" si="100"/>
        <v>84786.4516</v>
      </c>
      <c r="IJT28" s="357">
        <f t="shared" si="100"/>
        <v>0</v>
      </c>
      <c r="IJU28" s="357">
        <f t="shared" si="100"/>
        <v>84786.4516</v>
      </c>
      <c r="IJV28" s="357">
        <f t="shared" si="100"/>
        <v>0</v>
      </c>
      <c r="IJW28" s="357">
        <f t="shared" si="100"/>
        <v>84786.4516</v>
      </c>
      <c r="IJX28" s="357">
        <f t="shared" si="100"/>
        <v>0</v>
      </c>
      <c r="IJY28" s="357">
        <f t="shared" si="100"/>
        <v>84786.4516</v>
      </c>
      <c r="IJZ28" s="357">
        <f t="shared" si="100"/>
        <v>0</v>
      </c>
      <c r="IKA28" s="357">
        <f t="shared" si="100"/>
        <v>84786.4516</v>
      </c>
      <c r="IKB28" s="357">
        <f t="shared" si="100"/>
        <v>0</v>
      </c>
      <c r="IKC28" s="357">
        <f t="shared" si="100"/>
        <v>84786.4516</v>
      </c>
      <c r="IKD28" s="357">
        <f t="shared" si="100"/>
        <v>0</v>
      </c>
      <c r="IKE28" s="357">
        <f t="shared" si="100"/>
        <v>84786.4516</v>
      </c>
      <c r="IKF28" s="357">
        <f t="shared" si="100"/>
        <v>0</v>
      </c>
      <c r="IKG28" s="357">
        <f t="shared" si="100"/>
        <v>84786.4516</v>
      </c>
      <c r="IKH28" s="357">
        <f t="shared" si="100"/>
        <v>0</v>
      </c>
      <c r="IKI28" s="357">
        <f t="shared" si="100"/>
        <v>84786.4516</v>
      </c>
      <c r="IKJ28" s="357">
        <f t="shared" si="100"/>
        <v>0</v>
      </c>
      <c r="IKK28" s="357">
        <f t="shared" si="100"/>
        <v>84786.4516</v>
      </c>
      <c r="IKL28" s="357">
        <f t="shared" si="100"/>
        <v>0</v>
      </c>
      <c r="IKM28" s="357">
        <f t="shared" si="100"/>
        <v>84786.4516</v>
      </c>
      <c r="IKN28" s="357">
        <f t="shared" si="100"/>
        <v>0</v>
      </c>
      <c r="IKO28" s="357">
        <f t="shared" si="100"/>
        <v>84786.4516</v>
      </c>
      <c r="IKP28" s="357">
        <f t="shared" si="100"/>
        <v>0</v>
      </c>
      <c r="IKQ28" s="357">
        <f t="shared" si="100"/>
        <v>84786.4516</v>
      </c>
      <c r="IKR28" s="357">
        <f t="shared" si="100"/>
        <v>0</v>
      </c>
      <c r="IKS28" s="357">
        <f t="shared" si="100"/>
        <v>84786.4516</v>
      </c>
      <c r="IKT28" s="357">
        <f t="shared" si="100"/>
        <v>0</v>
      </c>
      <c r="IKU28" s="357">
        <f t="shared" si="100"/>
        <v>84786.4516</v>
      </c>
      <c r="IKV28" s="357">
        <f t="shared" si="100"/>
        <v>0</v>
      </c>
      <c r="IKW28" s="357">
        <f t="shared" si="100"/>
        <v>84786.4516</v>
      </c>
      <c r="IKX28" s="357">
        <f t="shared" si="100"/>
        <v>0</v>
      </c>
      <c r="IKY28" s="357">
        <f t="shared" si="100"/>
        <v>84786.4516</v>
      </c>
      <c r="IKZ28" s="357">
        <f t="shared" si="100"/>
        <v>0</v>
      </c>
      <c r="ILA28" s="357">
        <f t="shared" si="100"/>
        <v>84786.4516</v>
      </c>
      <c r="ILB28" s="357">
        <f t="shared" si="100"/>
        <v>0</v>
      </c>
      <c r="ILC28" s="357">
        <f t="shared" si="100"/>
        <v>84786.4516</v>
      </c>
      <c r="ILD28" s="357">
        <f t="shared" si="100"/>
        <v>0</v>
      </c>
      <c r="ILE28" s="357">
        <f t="shared" si="100"/>
        <v>84786.4516</v>
      </c>
      <c r="ILF28" s="357">
        <f t="shared" si="100"/>
        <v>0</v>
      </c>
      <c r="ILG28" s="357">
        <f t="shared" si="100"/>
        <v>84786.4516</v>
      </c>
      <c r="ILH28" s="357">
        <f t="shared" si="100"/>
        <v>0</v>
      </c>
      <c r="ILI28" s="357">
        <f t="shared" si="100"/>
        <v>84786.4516</v>
      </c>
      <c r="ILJ28" s="357">
        <f t="shared" si="100"/>
        <v>0</v>
      </c>
      <c r="ILK28" s="357">
        <f t="shared" si="100"/>
        <v>84786.4516</v>
      </c>
      <c r="ILL28" s="357">
        <f t="shared" ref="ILL28:INW28" si="101">+ILJ28</f>
        <v>0</v>
      </c>
      <c r="ILM28" s="357">
        <f t="shared" si="101"/>
        <v>84786.4516</v>
      </c>
      <c r="ILN28" s="357">
        <f t="shared" si="101"/>
        <v>0</v>
      </c>
      <c r="ILO28" s="357">
        <f t="shared" si="101"/>
        <v>84786.4516</v>
      </c>
      <c r="ILP28" s="357">
        <f t="shared" si="101"/>
        <v>0</v>
      </c>
      <c r="ILQ28" s="357">
        <f t="shared" si="101"/>
        <v>84786.4516</v>
      </c>
      <c r="ILR28" s="357">
        <f t="shared" si="101"/>
        <v>0</v>
      </c>
      <c r="ILS28" s="357">
        <f t="shared" si="101"/>
        <v>84786.4516</v>
      </c>
      <c r="ILT28" s="357">
        <f t="shared" si="101"/>
        <v>0</v>
      </c>
      <c r="ILU28" s="357">
        <f t="shared" si="101"/>
        <v>84786.4516</v>
      </c>
      <c r="ILV28" s="357">
        <f t="shared" si="101"/>
        <v>0</v>
      </c>
      <c r="ILW28" s="357">
        <f t="shared" si="101"/>
        <v>84786.4516</v>
      </c>
      <c r="ILX28" s="357">
        <f t="shared" si="101"/>
        <v>0</v>
      </c>
      <c r="ILY28" s="357">
        <f t="shared" si="101"/>
        <v>84786.4516</v>
      </c>
      <c r="ILZ28" s="357">
        <f t="shared" si="101"/>
        <v>0</v>
      </c>
      <c r="IMA28" s="357">
        <f t="shared" si="101"/>
        <v>84786.4516</v>
      </c>
      <c r="IMB28" s="357">
        <f t="shared" si="101"/>
        <v>0</v>
      </c>
      <c r="IMC28" s="357">
        <f t="shared" si="101"/>
        <v>84786.4516</v>
      </c>
      <c r="IMD28" s="357">
        <f t="shared" si="101"/>
        <v>0</v>
      </c>
      <c r="IME28" s="357">
        <f t="shared" si="101"/>
        <v>84786.4516</v>
      </c>
      <c r="IMF28" s="357">
        <f t="shared" si="101"/>
        <v>0</v>
      </c>
      <c r="IMG28" s="357">
        <f t="shared" si="101"/>
        <v>84786.4516</v>
      </c>
      <c r="IMH28" s="357">
        <f t="shared" si="101"/>
        <v>0</v>
      </c>
      <c r="IMI28" s="357">
        <f t="shared" si="101"/>
        <v>84786.4516</v>
      </c>
      <c r="IMJ28" s="357">
        <f t="shared" si="101"/>
        <v>0</v>
      </c>
      <c r="IMK28" s="357">
        <f t="shared" si="101"/>
        <v>84786.4516</v>
      </c>
      <c r="IML28" s="357">
        <f t="shared" si="101"/>
        <v>0</v>
      </c>
      <c r="IMM28" s="357">
        <f t="shared" si="101"/>
        <v>84786.4516</v>
      </c>
      <c r="IMN28" s="357">
        <f t="shared" si="101"/>
        <v>0</v>
      </c>
      <c r="IMO28" s="357">
        <f t="shared" si="101"/>
        <v>84786.4516</v>
      </c>
      <c r="IMP28" s="357">
        <f t="shared" si="101"/>
        <v>0</v>
      </c>
      <c r="IMQ28" s="357">
        <f t="shared" si="101"/>
        <v>84786.4516</v>
      </c>
      <c r="IMR28" s="357">
        <f t="shared" si="101"/>
        <v>0</v>
      </c>
      <c r="IMS28" s="357">
        <f t="shared" si="101"/>
        <v>84786.4516</v>
      </c>
      <c r="IMT28" s="357">
        <f t="shared" si="101"/>
        <v>0</v>
      </c>
      <c r="IMU28" s="357">
        <f t="shared" si="101"/>
        <v>84786.4516</v>
      </c>
      <c r="IMV28" s="357">
        <f t="shared" si="101"/>
        <v>0</v>
      </c>
      <c r="IMW28" s="357">
        <f t="shared" si="101"/>
        <v>84786.4516</v>
      </c>
      <c r="IMX28" s="357">
        <f t="shared" si="101"/>
        <v>0</v>
      </c>
      <c r="IMY28" s="357">
        <f t="shared" si="101"/>
        <v>84786.4516</v>
      </c>
      <c r="IMZ28" s="357">
        <f t="shared" si="101"/>
        <v>0</v>
      </c>
      <c r="INA28" s="357">
        <f t="shared" si="101"/>
        <v>84786.4516</v>
      </c>
      <c r="INB28" s="357">
        <f t="shared" si="101"/>
        <v>0</v>
      </c>
      <c r="INC28" s="357">
        <f t="shared" si="101"/>
        <v>84786.4516</v>
      </c>
      <c r="IND28" s="357">
        <f t="shared" si="101"/>
        <v>0</v>
      </c>
      <c r="INE28" s="357">
        <f t="shared" si="101"/>
        <v>84786.4516</v>
      </c>
      <c r="INF28" s="357">
        <f t="shared" si="101"/>
        <v>0</v>
      </c>
      <c r="ING28" s="357">
        <f t="shared" si="101"/>
        <v>84786.4516</v>
      </c>
      <c r="INH28" s="357">
        <f t="shared" si="101"/>
        <v>0</v>
      </c>
      <c r="INI28" s="357">
        <f t="shared" si="101"/>
        <v>84786.4516</v>
      </c>
      <c r="INJ28" s="357">
        <f t="shared" si="101"/>
        <v>0</v>
      </c>
      <c r="INK28" s="357">
        <f t="shared" si="101"/>
        <v>84786.4516</v>
      </c>
      <c r="INL28" s="357">
        <f t="shared" si="101"/>
        <v>0</v>
      </c>
      <c r="INM28" s="357">
        <f t="shared" si="101"/>
        <v>84786.4516</v>
      </c>
      <c r="INN28" s="357">
        <f t="shared" si="101"/>
        <v>0</v>
      </c>
      <c r="INO28" s="357">
        <f t="shared" si="101"/>
        <v>84786.4516</v>
      </c>
      <c r="INP28" s="357">
        <f t="shared" si="101"/>
        <v>0</v>
      </c>
      <c r="INQ28" s="357">
        <f t="shared" si="101"/>
        <v>84786.4516</v>
      </c>
      <c r="INR28" s="357">
        <f t="shared" si="101"/>
        <v>0</v>
      </c>
      <c r="INS28" s="357">
        <f t="shared" si="101"/>
        <v>84786.4516</v>
      </c>
      <c r="INT28" s="357">
        <f t="shared" si="101"/>
        <v>0</v>
      </c>
      <c r="INU28" s="357">
        <f t="shared" si="101"/>
        <v>84786.4516</v>
      </c>
      <c r="INV28" s="357">
        <f t="shared" si="101"/>
        <v>0</v>
      </c>
      <c r="INW28" s="357">
        <f t="shared" si="101"/>
        <v>84786.4516</v>
      </c>
      <c r="INX28" s="357">
        <f t="shared" ref="INX28:IQI28" si="102">+INV28</f>
        <v>0</v>
      </c>
      <c r="INY28" s="357">
        <f t="shared" si="102"/>
        <v>84786.4516</v>
      </c>
      <c r="INZ28" s="357">
        <f t="shared" si="102"/>
        <v>0</v>
      </c>
      <c r="IOA28" s="357">
        <f t="shared" si="102"/>
        <v>84786.4516</v>
      </c>
      <c r="IOB28" s="357">
        <f t="shared" si="102"/>
        <v>0</v>
      </c>
      <c r="IOC28" s="357">
        <f t="shared" si="102"/>
        <v>84786.4516</v>
      </c>
      <c r="IOD28" s="357">
        <f t="shared" si="102"/>
        <v>0</v>
      </c>
      <c r="IOE28" s="357">
        <f t="shared" si="102"/>
        <v>84786.4516</v>
      </c>
      <c r="IOF28" s="357">
        <f t="shared" si="102"/>
        <v>0</v>
      </c>
      <c r="IOG28" s="357">
        <f t="shared" si="102"/>
        <v>84786.4516</v>
      </c>
      <c r="IOH28" s="357">
        <f t="shared" si="102"/>
        <v>0</v>
      </c>
      <c r="IOI28" s="357">
        <f t="shared" si="102"/>
        <v>84786.4516</v>
      </c>
      <c r="IOJ28" s="357">
        <f t="shared" si="102"/>
        <v>0</v>
      </c>
      <c r="IOK28" s="357">
        <f t="shared" si="102"/>
        <v>84786.4516</v>
      </c>
      <c r="IOL28" s="357">
        <f t="shared" si="102"/>
        <v>0</v>
      </c>
      <c r="IOM28" s="357">
        <f t="shared" si="102"/>
        <v>84786.4516</v>
      </c>
      <c r="ION28" s="357">
        <f t="shared" si="102"/>
        <v>0</v>
      </c>
      <c r="IOO28" s="357">
        <f t="shared" si="102"/>
        <v>84786.4516</v>
      </c>
      <c r="IOP28" s="357">
        <f t="shared" si="102"/>
        <v>0</v>
      </c>
      <c r="IOQ28" s="357">
        <f t="shared" si="102"/>
        <v>84786.4516</v>
      </c>
      <c r="IOR28" s="357">
        <f t="shared" si="102"/>
        <v>0</v>
      </c>
      <c r="IOS28" s="357">
        <f t="shared" si="102"/>
        <v>84786.4516</v>
      </c>
      <c r="IOT28" s="357">
        <f t="shared" si="102"/>
        <v>0</v>
      </c>
      <c r="IOU28" s="357">
        <f t="shared" si="102"/>
        <v>84786.4516</v>
      </c>
      <c r="IOV28" s="357">
        <f t="shared" si="102"/>
        <v>0</v>
      </c>
      <c r="IOW28" s="357">
        <f t="shared" si="102"/>
        <v>84786.4516</v>
      </c>
      <c r="IOX28" s="357">
        <f t="shared" si="102"/>
        <v>0</v>
      </c>
      <c r="IOY28" s="357">
        <f t="shared" si="102"/>
        <v>84786.4516</v>
      </c>
      <c r="IOZ28" s="357">
        <f t="shared" si="102"/>
        <v>0</v>
      </c>
      <c r="IPA28" s="357">
        <f t="shared" si="102"/>
        <v>84786.4516</v>
      </c>
      <c r="IPB28" s="357">
        <f t="shared" si="102"/>
        <v>0</v>
      </c>
      <c r="IPC28" s="357">
        <f t="shared" si="102"/>
        <v>84786.4516</v>
      </c>
      <c r="IPD28" s="357">
        <f t="shared" si="102"/>
        <v>0</v>
      </c>
      <c r="IPE28" s="357">
        <f t="shared" si="102"/>
        <v>84786.4516</v>
      </c>
      <c r="IPF28" s="357">
        <f t="shared" si="102"/>
        <v>0</v>
      </c>
      <c r="IPG28" s="357">
        <f t="shared" si="102"/>
        <v>84786.4516</v>
      </c>
      <c r="IPH28" s="357">
        <f t="shared" si="102"/>
        <v>0</v>
      </c>
      <c r="IPI28" s="357">
        <f t="shared" si="102"/>
        <v>84786.4516</v>
      </c>
      <c r="IPJ28" s="357">
        <f t="shared" si="102"/>
        <v>0</v>
      </c>
      <c r="IPK28" s="357">
        <f t="shared" si="102"/>
        <v>84786.4516</v>
      </c>
      <c r="IPL28" s="357">
        <f t="shared" si="102"/>
        <v>0</v>
      </c>
      <c r="IPM28" s="357">
        <f t="shared" si="102"/>
        <v>84786.4516</v>
      </c>
      <c r="IPN28" s="357">
        <f t="shared" si="102"/>
        <v>0</v>
      </c>
      <c r="IPO28" s="357">
        <f t="shared" si="102"/>
        <v>84786.4516</v>
      </c>
      <c r="IPP28" s="357">
        <f t="shared" si="102"/>
        <v>0</v>
      </c>
      <c r="IPQ28" s="357">
        <f t="shared" si="102"/>
        <v>84786.4516</v>
      </c>
      <c r="IPR28" s="357">
        <f t="shared" si="102"/>
        <v>0</v>
      </c>
      <c r="IPS28" s="357">
        <f t="shared" si="102"/>
        <v>84786.4516</v>
      </c>
      <c r="IPT28" s="357">
        <f t="shared" si="102"/>
        <v>0</v>
      </c>
      <c r="IPU28" s="357">
        <f t="shared" si="102"/>
        <v>84786.4516</v>
      </c>
      <c r="IPV28" s="357">
        <f t="shared" si="102"/>
        <v>0</v>
      </c>
      <c r="IPW28" s="357">
        <f t="shared" si="102"/>
        <v>84786.4516</v>
      </c>
      <c r="IPX28" s="357">
        <f t="shared" si="102"/>
        <v>0</v>
      </c>
      <c r="IPY28" s="357">
        <f t="shared" si="102"/>
        <v>84786.4516</v>
      </c>
      <c r="IPZ28" s="357">
        <f t="shared" si="102"/>
        <v>0</v>
      </c>
      <c r="IQA28" s="357">
        <f t="shared" si="102"/>
        <v>84786.4516</v>
      </c>
      <c r="IQB28" s="357">
        <f t="shared" si="102"/>
        <v>0</v>
      </c>
      <c r="IQC28" s="357">
        <f t="shared" si="102"/>
        <v>84786.4516</v>
      </c>
      <c r="IQD28" s="357">
        <f t="shared" si="102"/>
        <v>0</v>
      </c>
      <c r="IQE28" s="357">
        <f t="shared" si="102"/>
        <v>84786.4516</v>
      </c>
      <c r="IQF28" s="357">
        <f t="shared" si="102"/>
        <v>0</v>
      </c>
      <c r="IQG28" s="357">
        <f t="shared" si="102"/>
        <v>84786.4516</v>
      </c>
      <c r="IQH28" s="357">
        <f t="shared" si="102"/>
        <v>0</v>
      </c>
      <c r="IQI28" s="357">
        <f t="shared" si="102"/>
        <v>84786.4516</v>
      </c>
      <c r="IQJ28" s="357">
        <f t="shared" ref="IQJ28:ISU28" si="103">+IQH28</f>
        <v>0</v>
      </c>
      <c r="IQK28" s="357">
        <f t="shared" si="103"/>
        <v>84786.4516</v>
      </c>
      <c r="IQL28" s="357">
        <f t="shared" si="103"/>
        <v>0</v>
      </c>
      <c r="IQM28" s="357">
        <f t="shared" si="103"/>
        <v>84786.4516</v>
      </c>
      <c r="IQN28" s="357">
        <f t="shared" si="103"/>
        <v>0</v>
      </c>
      <c r="IQO28" s="357">
        <f t="shared" si="103"/>
        <v>84786.4516</v>
      </c>
      <c r="IQP28" s="357">
        <f t="shared" si="103"/>
        <v>0</v>
      </c>
      <c r="IQQ28" s="357">
        <f t="shared" si="103"/>
        <v>84786.4516</v>
      </c>
      <c r="IQR28" s="357">
        <f t="shared" si="103"/>
        <v>0</v>
      </c>
      <c r="IQS28" s="357">
        <f t="shared" si="103"/>
        <v>84786.4516</v>
      </c>
      <c r="IQT28" s="357">
        <f t="shared" si="103"/>
        <v>0</v>
      </c>
      <c r="IQU28" s="357">
        <f t="shared" si="103"/>
        <v>84786.4516</v>
      </c>
      <c r="IQV28" s="357">
        <f t="shared" si="103"/>
        <v>0</v>
      </c>
      <c r="IQW28" s="357">
        <f t="shared" si="103"/>
        <v>84786.4516</v>
      </c>
      <c r="IQX28" s="357">
        <f t="shared" si="103"/>
        <v>0</v>
      </c>
      <c r="IQY28" s="357">
        <f t="shared" si="103"/>
        <v>84786.4516</v>
      </c>
      <c r="IQZ28" s="357">
        <f t="shared" si="103"/>
        <v>0</v>
      </c>
      <c r="IRA28" s="357">
        <f t="shared" si="103"/>
        <v>84786.4516</v>
      </c>
      <c r="IRB28" s="357">
        <f t="shared" si="103"/>
        <v>0</v>
      </c>
      <c r="IRC28" s="357">
        <f t="shared" si="103"/>
        <v>84786.4516</v>
      </c>
      <c r="IRD28" s="357">
        <f t="shared" si="103"/>
        <v>0</v>
      </c>
      <c r="IRE28" s="357">
        <f t="shared" si="103"/>
        <v>84786.4516</v>
      </c>
      <c r="IRF28" s="357">
        <f t="shared" si="103"/>
        <v>0</v>
      </c>
      <c r="IRG28" s="357">
        <f t="shared" si="103"/>
        <v>84786.4516</v>
      </c>
      <c r="IRH28" s="357">
        <f t="shared" si="103"/>
        <v>0</v>
      </c>
      <c r="IRI28" s="357">
        <f t="shared" si="103"/>
        <v>84786.4516</v>
      </c>
      <c r="IRJ28" s="357">
        <f t="shared" si="103"/>
        <v>0</v>
      </c>
      <c r="IRK28" s="357">
        <f t="shared" si="103"/>
        <v>84786.4516</v>
      </c>
      <c r="IRL28" s="357">
        <f t="shared" si="103"/>
        <v>0</v>
      </c>
      <c r="IRM28" s="357">
        <f t="shared" si="103"/>
        <v>84786.4516</v>
      </c>
      <c r="IRN28" s="357">
        <f t="shared" si="103"/>
        <v>0</v>
      </c>
      <c r="IRO28" s="357">
        <f t="shared" si="103"/>
        <v>84786.4516</v>
      </c>
      <c r="IRP28" s="357">
        <f t="shared" si="103"/>
        <v>0</v>
      </c>
      <c r="IRQ28" s="357">
        <f t="shared" si="103"/>
        <v>84786.4516</v>
      </c>
      <c r="IRR28" s="357">
        <f t="shared" si="103"/>
        <v>0</v>
      </c>
      <c r="IRS28" s="357">
        <f t="shared" si="103"/>
        <v>84786.4516</v>
      </c>
      <c r="IRT28" s="357">
        <f t="shared" si="103"/>
        <v>0</v>
      </c>
      <c r="IRU28" s="357">
        <f t="shared" si="103"/>
        <v>84786.4516</v>
      </c>
      <c r="IRV28" s="357">
        <f t="shared" si="103"/>
        <v>0</v>
      </c>
      <c r="IRW28" s="357">
        <f t="shared" si="103"/>
        <v>84786.4516</v>
      </c>
      <c r="IRX28" s="357">
        <f t="shared" si="103"/>
        <v>0</v>
      </c>
      <c r="IRY28" s="357">
        <f t="shared" si="103"/>
        <v>84786.4516</v>
      </c>
      <c r="IRZ28" s="357">
        <f t="shared" si="103"/>
        <v>0</v>
      </c>
      <c r="ISA28" s="357">
        <f t="shared" si="103"/>
        <v>84786.4516</v>
      </c>
      <c r="ISB28" s="357">
        <f t="shared" si="103"/>
        <v>0</v>
      </c>
      <c r="ISC28" s="357">
        <f t="shared" si="103"/>
        <v>84786.4516</v>
      </c>
      <c r="ISD28" s="357">
        <f t="shared" si="103"/>
        <v>0</v>
      </c>
      <c r="ISE28" s="357">
        <f t="shared" si="103"/>
        <v>84786.4516</v>
      </c>
      <c r="ISF28" s="357">
        <f t="shared" si="103"/>
        <v>0</v>
      </c>
      <c r="ISG28" s="357">
        <f t="shared" si="103"/>
        <v>84786.4516</v>
      </c>
      <c r="ISH28" s="357">
        <f t="shared" si="103"/>
        <v>0</v>
      </c>
      <c r="ISI28" s="357">
        <f t="shared" si="103"/>
        <v>84786.4516</v>
      </c>
      <c r="ISJ28" s="357">
        <f t="shared" si="103"/>
        <v>0</v>
      </c>
      <c r="ISK28" s="357">
        <f t="shared" si="103"/>
        <v>84786.4516</v>
      </c>
      <c r="ISL28" s="357">
        <f t="shared" si="103"/>
        <v>0</v>
      </c>
      <c r="ISM28" s="357">
        <f t="shared" si="103"/>
        <v>84786.4516</v>
      </c>
      <c r="ISN28" s="357">
        <f t="shared" si="103"/>
        <v>0</v>
      </c>
      <c r="ISO28" s="357">
        <f t="shared" si="103"/>
        <v>84786.4516</v>
      </c>
      <c r="ISP28" s="357">
        <f t="shared" si="103"/>
        <v>0</v>
      </c>
      <c r="ISQ28" s="357">
        <f t="shared" si="103"/>
        <v>84786.4516</v>
      </c>
      <c r="ISR28" s="357">
        <f t="shared" si="103"/>
        <v>0</v>
      </c>
      <c r="ISS28" s="357">
        <f t="shared" si="103"/>
        <v>84786.4516</v>
      </c>
      <c r="IST28" s="357">
        <f t="shared" si="103"/>
        <v>0</v>
      </c>
      <c r="ISU28" s="357">
        <f t="shared" si="103"/>
        <v>84786.4516</v>
      </c>
      <c r="ISV28" s="357">
        <f t="shared" ref="ISV28:IVG28" si="104">+IST28</f>
        <v>0</v>
      </c>
      <c r="ISW28" s="357">
        <f t="shared" si="104"/>
        <v>84786.4516</v>
      </c>
      <c r="ISX28" s="357">
        <f t="shared" si="104"/>
        <v>0</v>
      </c>
      <c r="ISY28" s="357">
        <f t="shared" si="104"/>
        <v>84786.4516</v>
      </c>
      <c r="ISZ28" s="357">
        <f t="shared" si="104"/>
        <v>0</v>
      </c>
      <c r="ITA28" s="357">
        <f t="shared" si="104"/>
        <v>84786.4516</v>
      </c>
      <c r="ITB28" s="357">
        <f t="shared" si="104"/>
        <v>0</v>
      </c>
      <c r="ITC28" s="357">
        <f t="shared" si="104"/>
        <v>84786.4516</v>
      </c>
      <c r="ITD28" s="357">
        <f t="shared" si="104"/>
        <v>0</v>
      </c>
      <c r="ITE28" s="357">
        <f t="shared" si="104"/>
        <v>84786.4516</v>
      </c>
      <c r="ITF28" s="357">
        <f t="shared" si="104"/>
        <v>0</v>
      </c>
      <c r="ITG28" s="357">
        <f t="shared" si="104"/>
        <v>84786.4516</v>
      </c>
      <c r="ITH28" s="357">
        <f t="shared" si="104"/>
        <v>0</v>
      </c>
      <c r="ITI28" s="357">
        <f t="shared" si="104"/>
        <v>84786.4516</v>
      </c>
      <c r="ITJ28" s="357">
        <f t="shared" si="104"/>
        <v>0</v>
      </c>
      <c r="ITK28" s="357">
        <f t="shared" si="104"/>
        <v>84786.4516</v>
      </c>
      <c r="ITL28" s="357">
        <f t="shared" si="104"/>
        <v>0</v>
      </c>
      <c r="ITM28" s="357">
        <f t="shared" si="104"/>
        <v>84786.4516</v>
      </c>
      <c r="ITN28" s="357">
        <f t="shared" si="104"/>
        <v>0</v>
      </c>
      <c r="ITO28" s="357">
        <f t="shared" si="104"/>
        <v>84786.4516</v>
      </c>
      <c r="ITP28" s="357">
        <f t="shared" si="104"/>
        <v>0</v>
      </c>
      <c r="ITQ28" s="357">
        <f t="shared" si="104"/>
        <v>84786.4516</v>
      </c>
      <c r="ITR28" s="357">
        <f t="shared" si="104"/>
        <v>0</v>
      </c>
      <c r="ITS28" s="357">
        <f t="shared" si="104"/>
        <v>84786.4516</v>
      </c>
      <c r="ITT28" s="357">
        <f t="shared" si="104"/>
        <v>0</v>
      </c>
      <c r="ITU28" s="357">
        <f t="shared" si="104"/>
        <v>84786.4516</v>
      </c>
      <c r="ITV28" s="357">
        <f t="shared" si="104"/>
        <v>0</v>
      </c>
      <c r="ITW28" s="357">
        <f t="shared" si="104"/>
        <v>84786.4516</v>
      </c>
      <c r="ITX28" s="357">
        <f t="shared" si="104"/>
        <v>0</v>
      </c>
      <c r="ITY28" s="357">
        <f t="shared" si="104"/>
        <v>84786.4516</v>
      </c>
      <c r="ITZ28" s="357">
        <f t="shared" si="104"/>
        <v>0</v>
      </c>
      <c r="IUA28" s="357">
        <f t="shared" si="104"/>
        <v>84786.4516</v>
      </c>
      <c r="IUB28" s="357">
        <f t="shared" si="104"/>
        <v>0</v>
      </c>
      <c r="IUC28" s="357">
        <f t="shared" si="104"/>
        <v>84786.4516</v>
      </c>
      <c r="IUD28" s="357">
        <f t="shared" si="104"/>
        <v>0</v>
      </c>
      <c r="IUE28" s="357">
        <f t="shared" si="104"/>
        <v>84786.4516</v>
      </c>
      <c r="IUF28" s="357">
        <f t="shared" si="104"/>
        <v>0</v>
      </c>
      <c r="IUG28" s="357">
        <f t="shared" si="104"/>
        <v>84786.4516</v>
      </c>
      <c r="IUH28" s="357">
        <f t="shared" si="104"/>
        <v>0</v>
      </c>
      <c r="IUI28" s="357">
        <f t="shared" si="104"/>
        <v>84786.4516</v>
      </c>
      <c r="IUJ28" s="357">
        <f t="shared" si="104"/>
        <v>0</v>
      </c>
      <c r="IUK28" s="357">
        <f t="shared" si="104"/>
        <v>84786.4516</v>
      </c>
      <c r="IUL28" s="357">
        <f t="shared" si="104"/>
        <v>0</v>
      </c>
      <c r="IUM28" s="357">
        <f t="shared" si="104"/>
        <v>84786.4516</v>
      </c>
      <c r="IUN28" s="357">
        <f t="shared" si="104"/>
        <v>0</v>
      </c>
      <c r="IUO28" s="357">
        <f t="shared" si="104"/>
        <v>84786.4516</v>
      </c>
      <c r="IUP28" s="357">
        <f t="shared" si="104"/>
        <v>0</v>
      </c>
      <c r="IUQ28" s="357">
        <f t="shared" si="104"/>
        <v>84786.4516</v>
      </c>
      <c r="IUR28" s="357">
        <f t="shared" si="104"/>
        <v>0</v>
      </c>
      <c r="IUS28" s="357">
        <f t="shared" si="104"/>
        <v>84786.4516</v>
      </c>
      <c r="IUT28" s="357">
        <f t="shared" si="104"/>
        <v>0</v>
      </c>
      <c r="IUU28" s="357">
        <f t="shared" si="104"/>
        <v>84786.4516</v>
      </c>
      <c r="IUV28" s="357">
        <f t="shared" si="104"/>
        <v>0</v>
      </c>
      <c r="IUW28" s="357">
        <f t="shared" si="104"/>
        <v>84786.4516</v>
      </c>
      <c r="IUX28" s="357">
        <f t="shared" si="104"/>
        <v>0</v>
      </c>
      <c r="IUY28" s="357">
        <f t="shared" si="104"/>
        <v>84786.4516</v>
      </c>
      <c r="IUZ28" s="357">
        <f t="shared" si="104"/>
        <v>0</v>
      </c>
      <c r="IVA28" s="357">
        <f t="shared" si="104"/>
        <v>84786.4516</v>
      </c>
      <c r="IVB28" s="357">
        <f t="shared" si="104"/>
        <v>0</v>
      </c>
      <c r="IVC28" s="357">
        <f t="shared" si="104"/>
        <v>84786.4516</v>
      </c>
      <c r="IVD28" s="357">
        <f t="shared" si="104"/>
        <v>0</v>
      </c>
      <c r="IVE28" s="357">
        <f t="shared" si="104"/>
        <v>84786.4516</v>
      </c>
      <c r="IVF28" s="357">
        <f t="shared" si="104"/>
        <v>0</v>
      </c>
      <c r="IVG28" s="357">
        <f t="shared" si="104"/>
        <v>84786.4516</v>
      </c>
      <c r="IVH28" s="357">
        <f t="shared" ref="IVH28:IXS28" si="105">+IVF28</f>
        <v>0</v>
      </c>
      <c r="IVI28" s="357">
        <f t="shared" si="105"/>
        <v>84786.4516</v>
      </c>
      <c r="IVJ28" s="357">
        <f t="shared" si="105"/>
        <v>0</v>
      </c>
      <c r="IVK28" s="357">
        <f t="shared" si="105"/>
        <v>84786.4516</v>
      </c>
      <c r="IVL28" s="357">
        <f t="shared" si="105"/>
        <v>0</v>
      </c>
      <c r="IVM28" s="357">
        <f t="shared" si="105"/>
        <v>84786.4516</v>
      </c>
      <c r="IVN28" s="357">
        <f t="shared" si="105"/>
        <v>0</v>
      </c>
      <c r="IVO28" s="357">
        <f t="shared" si="105"/>
        <v>84786.4516</v>
      </c>
      <c r="IVP28" s="357">
        <f t="shared" si="105"/>
        <v>0</v>
      </c>
      <c r="IVQ28" s="357">
        <f t="shared" si="105"/>
        <v>84786.4516</v>
      </c>
      <c r="IVR28" s="357">
        <f t="shared" si="105"/>
        <v>0</v>
      </c>
      <c r="IVS28" s="357">
        <f t="shared" si="105"/>
        <v>84786.4516</v>
      </c>
      <c r="IVT28" s="357">
        <f t="shared" si="105"/>
        <v>0</v>
      </c>
      <c r="IVU28" s="357">
        <f t="shared" si="105"/>
        <v>84786.4516</v>
      </c>
      <c r="IVV28" s="357">
        <f t="shared" si="105"/>
        <v>0</v>
      </c>
      <c r="IVW28" s="357">
        <f t="shared" si="105"/>
        <v>84786.4516</v>
      </c>
      <c r="IVX28" s="357">
        <f t="shared" si="105"/>
        <v>0</v>
      </c>
      <c r="IVY28" s="357">
        <f t="shared" si="105"/>
        <v>84786.4516</v>
      </c>
      <c r="IVZ28" s="357">
        <f t="shared" si="105"/>
        <v>0</v>
      </c>
      <c r="IWA28" s="357">
        <f t="shared" si="105"/>
        <v>84786.4516</v>
      </c>
      <c r="IWB28" s="357">
        <f t="shared" si="105"/>
        <v>0</v>
      </c>
      <c r="IWC28" s="357">
        <f t="shared" si="105"/>
        <v>84786.4516</v>
      </c>
      <c r="IWD28" s="357">
        <f t="shared" si="105"/>
        <v>0</v>
      </c>
      <c r="IWE28" s="357">
        <f t="shared" si="105"/>
        <v>84786.4516</v>
      </c>
      <c r="IWF28" s="357">
        <f t="shared" si="105"/>
        <v>0</v>
      </c>
      <c r="IWG28" s="357">
        <f t="shared" si="105"/>
        <v>84786.4516</v>
      </c>
      <c r="IWH28" s="357">
        <f t="shared" si="105"/>
        <v>0</v>
      </c>
      <c r="IWI28" s="357">
        <f t="shared" si="105"/>
        <v>84786.4516</v>
      </c>
      <c r="IWJ28" s="357">
        <f t="shared" si="105"/>
        <v>0</v>
      </c>
      <c r="IWK28" s="357">
        <f t="shared" si="105"/>
        <v>84786.4516</v>
      </c>
      <c r="IWL28" s="357">
        <f t="shared" si="105"/>
        <v>0</v>
      </c>
      <c r="IWM28" s="357">
        <f t="shared" si="105"/>
        <v>84786.4516</v>
      </c>
      <c r="IWN28" s="357">
        <f t="shared" si="105"/>
        <v>0</v>
      </c>
      <c r="IWO28" s="357">
        <f t="shared" si="105"/>
        <v>84786.4516</v>
      </c>
      <c r="IWP28" s="357">
        <f t="shared" si="105"/>
        <v>0</v>
      </c>
      <c r="IWQ28" s="357">
        <f t="shared" si="105"/>
        <v>84786.4516</v>
      </c>
      <c r="IWR28" s="357">
        <f t="shared" si="105"/>
        <v>0</v>
      </c>
      <c r="IWS28" s="357">
        <f t="shared" si="105"/>
        <v>84786.4516</v>
      </c>
      <c r="IWT28" s="357">
        <f t="shared" si="105"/>
        <v>0</v>
      </c>
      <c r="IWU28" s="357">
        <f t="shared" si="105"/>
        <v>84786.4516</v>
      </c>
      <c r="IWV28" s="357">
        <f t="shared" si="105"/>
        <v>0</v>
      </c>
      <c r="IWW28" s="357">
        <f t="shared" si="105"/>
        <v>84786.4516</v>
      </c>
      <c r="IWX28" s="357">
        <f t="shared" si="105"/>
        <v>0</v>
      </c>
      <c r="IWY28" s="357">
        <f t="shared" si="105"/>
        <v>84786.4516</v>
      </c>
      <c r="IWZ28" s="357">
        <f t="shared" si="105"/>
        <v>0</v>
      </c>
      <c r="IXA28" s="357">
        <f t="shared" si="105"/>
        <v>84786.4516</v>
      </c>
      <c r="IXB28" s="357">
        <f t="shared" si="105"/>
        <v>0</v>
      </c>
      <c r="IXC28" s="357">
        <f t="shared" si="105"/>
        <v>84786.4516</v>
      </c>
      <c r="IXD28" s="357">
        <f t="shared" si="105"/>
        <v>0</v>
      </c>
      <c r="IXE28" s="357">
        <f t="shared" si="105"/>
        <v>84786.4516</v>
      </c>
      <c r="IXF28" s="357">
        <f t="shared" si="105"/>
        <v>0</v>
      </c>
      <c r="IXG28" s="357">
        <f t="shared" si="105"/>
        <v>84786.4516</v>
      </c>
      <c r="IXH28" s="357">
        <f t="shared" si="105"/>
        <v>0</v>
      </c>
      <c r="IXI28" s="357">
        <f t="shared" si="105"/>
        <v>84786.4516</v>
      </c>
      <c r="IXJ28" s="357">
        <f t="shared" si="105"/>
        <v>0</v>
      </c>
      <c r="IXK28" s="357">
        <f t="shared" si="105"/>
        <v>84786.4516</v>
      </c>
      <c r="IXL28" s="357">
        <f t="shared" si="105"/>
        <v>0</v>
      </c>
      <c r="IXM28" s="357">
        <f t="shared" si="105"/>
        <v>84786.4516</v>
      </c>
      <c r="IXN28" s="357">
        <f t="shared" si="105"/>
        <v>0</v>
      </c>
      <c r="IXO28" s="357">
        <f t="shared" si="105"/>
        <v>84786.4516</v>
      </c>
      <c r="IXP28" s="357">
        <f t="shared" si="105"/>
        <v>0</v>
      </c>
      <c r="IXQ28" s="357">
        <f t="shared" si="105"/>
        <v>84786.4516</v>
      </c>
      <c r="IXR28" s="357">
        <f t="shared" si="105"/>
        <v>0</v>
      </c>
      <c r="IXS28" s="357">
        <f t="shared" si="105"/>
        <v>84786.4516</v>
      </c>
      <c r="IXT28" s="357">
        <f t="shared" ref="IXT28:JAE28" si="106">+IXR28</f>
        <v>0</v>
      </c>
      <c r="IXU28" s="357">
        <f t="shared" si="106"/>
        <v>84786.4516</v>
      </c>
      <c r="IXV28" s="357">
        <f t="shared" si="106"/>
        <v>0</v>
      </c>
      <c r="IXW28" s="357">
        <f t="shared" si="106"/>
        <v>84786.4516</v>
      </c>
      <c r="IXX28" s="357">
        <f t="shared" si="106"/>
        <v>0</v>
      </c>
      <c r="IXY28" s="357">
        <f t="shared" si="106"/>
        <v>84786.4516</v>
      </c>
      <c r="IXZ28" s="357">
        <f t="shared" si="106"/>
        <v>0</v>
      </c>
      <c r="IYA28" s="357">
        <f t="shared" si="106"/>
        <v>84786.4516</v>
      </c>
      <c r="IYB28" s="357">
        <f t="shared" si="106"/>
        <v>0</v>
      </c>
      <c r="IYC28" s="357">
        <f t="shared" si="106"/>
        <v>84786.4516</v>
      </c>
      <c r="IYD28" s="357">
        <f t="shared" si="106"/>
        <v>0</v>
      </c>
      <c r="IYE28" s="357">
        <f t="shared" si="106"/>
        <v>84786.4516</v>
      </c>
      <c r="IYF28" s="357">
        <f t="shared" si="106"/>
        <v>0</v>
      </c>
      <c r="IYG28" s="357">
        <f t="shared" si="106"/>
        <v>84786.4516</v>
      </c>
      <c r="IYH28" s="357">
        <f t="shared" si="106"/>
        <v>0</v>
      </c>
      <c r="IYI28" s="357">
        <f t="shared" si="106"/>
        <v>84786.4516</v>
      </c>
      <c r="IYJ28" s="357">
        <f t="shared" si="106"/>
        <v>0</v>
      </c>
      <c r="IYK28" s="357">
        <f t="shared" si="106"/>
        <v>84786.4516</v>
      </c>
      <c r="IYL28" s="357">
        <f t="shared" si="106"/>
        <v>0</v>
      </c>
      <c r="IYM28" s="357">
        <f t="shared" si="106"/>
        <v>84786.4516</v>
      </c>
      <c r="IYN28" s="357">
        <f t="shared" si="106"/>
        <v>0</v>
      </c>
      <c r="IYO28" s="357">
        <f t="shared" si="106"/>
        <v>84786.4516</v>
      </c>
      <c r="IYP28" s="357">
        <f t="shared" si="106"/>
        <v>0</v>
      </c>
      <c r="IYQ28" s="357">
        <f t="shared" si="106"/>
        <v>84786.4516</v>
      </c>
      <c r="IYR28" s="357">
        <f t="shared" si="106"/>
        <v>0</v>
      </c>
      <c r="IYS28" s="357">
        <f t="shared" si="106"/>
        <v>84786.4516</v>
      </c>
      <c r="IYT28" s="357">
        <f t="shared" si="106"/>
        <v>0</v>
      </c>
      <c r="IYU28" s="357">
        <f t="shared" si="106"/>
        <v>84786.4516</v>
      </c>
      <c r="IYV28" s="357">
        <f t="shared" si="106"/>
        <v>0</v>
      </c>
      <c r="IYW28" s="357">
        <f t="shared" si="106"/>
        <v>84786.4516</v>
      </c>
      <c r="IYX28" s="357">
        <f t="shared" si="106"/>
        <v>0</v>
      </c>
      <c r="IYY28" s="357">
        <f t="shared" si="106"/>
        <v>84786.4516</v>
      </c>
      <c r="IYZ28" s="357">
        <f t="shared" si="106"/>
        <v>0</v>
      </c>
      <c r="IZA28" s="357">
        <f t="shared" si="106"/>
        <v>84786.4516</v>
      </c>
      <c r="IZB28" s="357">
        <f t="shared" si="106"/>
        <v>0</v>
      </c>
      <c r="IZC28" s="357">
        <f t="shared" si="106"/>
        <v>84786.4516</v>
      </c>
      <c r="IZD28" s="357">
        <f t="shared" si="106"/>
        <v>0</v>
      </c>
      <c r="IZE28" s="357">
        <f t="shared" si="106"/>
        <v>84786.4516</v>
      </c>
      <c r="IZF28" s="357">
        <f t="shared" si="106"/>
        <v>0</v>
      </c>
      <c r="IZG28" s="357">
        <f t="shared" si="106"/>
        <v>84786.4516</v>
      </c>
      <c r="IZH28" s="357">
        <f t="shared" si="106"/>
        <v>0</v>
      </c>
      <c r="IZI28" s="357">
        <f t="shared" si="106"/>
        <v>84786.4516</v>
      </c>
      <c r="IZJ28" s="357">
        <f t="shared" si="106"/>
        <v>0</v>
      </c>
      <c r="IZK28" s="357">
        <f t="shared" si="106"/>
        <v>84786.4516</v>
      </c>
      <c r="IZL28" s="357">
        <f t="shared" si="106"/>
        <v>0</v>
      </c>
      <c r="IZM28" s="357">
        <f t="shared" si="106"/>
        <v>84786.4516</v>
      </c>
      <c r="IZN28" s="357">
        <f t="shared" si="106"/>
        <v>0</v>
      </c>
      <c r="IZO28" s="357">
        <f t="shared" si="106"/>
        <v>84786.4516</v>
      </c>
      <c r="IZP28" s="357">
        <f t="shared" si="106"/>
        <v>0</v>
      </c>
      <c r="IZQ28" s="357">
        <f t="shared" si="106"/>
        <v>84786.4516</v>
      </c>
      <c r="IZR28" s="357">
        <f t="shared" si="106"/>
        <v>0</v>
      </c>
      <c r="IZS28" s="357">
        <f t="shared" si="106"/>
        <v>84786.4516</v>
      </c>
      <c r="IZT28" s="357">
        <f t="shared" si="106"/>
        <v>0</v>
      </c>
      <c r="IZU28" s="357">
        <f t="shared" si="106"/>
        <v>84786.4516</v>
      </c>
      <c r="IZV28" s="357">
        <f t="shared" si="106"/>
        <v>0</v>
      </c>
      <c r="IZW28" s="357">
        <f t="shared" si="106"/>
        <v>84786.4516</v>
      </c>
      <c r="IZX28" s="357">
        <f t="shared" si="106"/>
        <v>0</v>
      </c>
      <c r="IZY28" s="357">
        <f t="shared" si="106"/>
        <v>84786.4516</v>
      </c>
      <c r="IZZ28" s="357">
        <f t="shared" si="106"/>
        <v>0</v>
      </c>
      <c r="JAA28" s="357">
        <f t="shared" si="106"/>
        <v>84786.4516</v>
      </c>
      <c r="JAB28" s="357">
        <f t="shared" si="106"/>
        <v>0</v>
      </c>
      <c r="JAC28" s="357">
        <f t="shared" si="106"/>
        <v>84786.4516</v>
      </c>
      <c r="JAD28" s="357">
        <f t="shared" si="106"/>
        <v>0</v>
      </c>
      <c r="JAE28" s="357">
        <f t="shared" si="106"/>
        <v>84786.4516</v>
      </c>
      <c r="JAF28" s="357">
        <f t="shared" ref="JAF28:JCQ28" si="107">+JAD28</f>
        <v>0</v>
      </c>
      <c r="JAG28" s="357">
        <f t="shared" si="107"/>
        <v>84786.4516</v>
      </c>
      <c r="JAH28" s="357">
        <f t="shared" si="107"/>
        <v>0</v>
      </c>
      <c r="JAI28" s="357">
        <f t="shared" si="107"/>
        <v>84786.4516</v>
      </c>
      <c r="JAJ28" s="357">
        <f t="shared" si="107"/>
        <v>0</v>
      </c>
      <c r="JAK28" s="357">
        <f t="shared" si="107"/>
        <v>84786.4516</v>
      </c>
      <c r="JAL28" s="357">
        <f t="shared" si="107"/>
        <v>0</v>
      </c>
      <c r="JAM28" s="357">
        <f t="shared" si="107"/>
        <v>84786.4516</v>
      </c>
      <c r="JAN28" s="357">
        <f t="shared" si="107"/>
        <v>0</v>
      </c>
      <c r="JAO28" s="357">
        <f t="shared" si="107"/>
        <v>84786.4516</v>
      </c>
      <c r="JAP28" s="357">
        <f t="shared" si="107"/>
        <v>0</v>
      </c>
      <c r="JAQ28" s="357">
        <f t="shared" si="107"/>
        <v>84786.4516</v>
      </c>
      <c r="JAR28" s="357">
        <f t="shared" si="107"/>
        <v>0</v>
      </c>
      <c r="JAS28" s="357">
        <f t="shared" si="107"/>
        <v>84786.4516</v>
      </c>
      <c r="JAT28" s="357">
        <f t="shared" si="107"/>
        <v>0</v>
      </c>
      <c r="JAU28" s="357">
        <f t="shared" si="107"/>
        <v>84786.4516</v>
      </c>
      <c r="JAV28" s="357">
        <f t="shared" si="107"/>
        <v>0</v>
      </c>
      <c r="JAW28" s="357">
        <f t="shared" si="107"/>
        <v>84786.4516</v>
      </c>
      <c r="JAX28" s="357">
        <f t="shared" si="107"/>
        <v>0</v>
      </c>
      <c r="JAY28" s="357">
        <f t="shared" si="107"/>
        <v>84786.4516</v>
      </c>
      <c r="JAZ28" s="357">
        <f t="shared" si="107"/>
        <v>0</v>
      </c>
      <c r="JBA28" s="357">
        <f t="shared" si="107"/>
        <v>84786.4516</v>
      </c>
      <c r="JBB28" s="357">
        <f t="shared" si="107"/>
        <v>0</v>
      </c>
      <c r="JBC28" s="357">
        <f t="shared" si="107"/>
        <v>84786.4516</v>
      </c>
      <c r="JBD28" s="357">
        <f t="shared" si="107"/>
        <v>0</v>
      </c>
      <c r="JBE28" s="357">
        <f t="shared" si="107"/>
        <v>84786.4516</v>
      </c>
      <c r="JBF28" s="357">
        <f t="shared" si="107"/>
        <v>0</v>
      </c>
      <c r="JBG28" s="357">
        <f t="shared" si="107"/>
        <v>84786.4516</v>
      </c>
      <c r="JBH28" s="357">
        <f t="shared" si="107"/>
        <v>0</v>
      </c>
      <c r="JBI28" s="357">
        <f t="shared" si="107"/>
        <v>84786.4516</v>
      </c>
      <c r="JBJ28" s="357">
        <f t="shared" si="107"/>
        <v>0</v>
      </c>
      <c r="JBK28" s="357">
        <f t="shared" si="107"/>
        <v>84786.4516</v>
      </c>
      <c r="JBL28" s="357">
        <f t="shared" si="107"/>
        <v>0</v>
      </c>
      <c r="JBM28" s="357">
        <f t="shared" si="107"/>
        <v>84786.4516</v>
      </c>
      <c r="JBN28" s="357">
        <f t="shared" si="107"/>
        <v>0</v>
      </c>
      <c r="JBO28" s="357">
        <f t="shared" si="107"/>
        <v>84786.4516</v>
      </c>
      <c r="JBP28" s="357">
        <f t="shared" si="107"/>
        <v>0</v>
      </c>
      <c r="JBQ28" s="357">
        <f t="shared" si="107"/>
        <v>84786.4516</v>
      </c>
      <c r="JBR28" s="357">
        <f t="shared" si="107"/>
        <v>0</v>
      </c>
      <c r="JBS28" s="357">
        <f t="shared" si="107"/>
        <v>84786.4516</v>
      </c>
      <c r="JBT28" s="357">
        <f t="shared" si="107"/>
        <v>0</v>
      </c>
      <c r="JBU28" s="357">
        <f t="shared" si="107"/>
        <v>84786.4516</v>
      </c>
      <c r="JBV28" s="357">
        <f t="shared" si="107"/>
        <v>0</v>
      </c>
      <c r="JBW28" s="357">
        <f t="shared" si="107"/>
        <v>84786.4516</v>
      </c>
      <c r="JBX28" s="357">
        <f t="shared" si="107"/>
        <v>0</v>
      </c>
      <c r="JBY28" s="357">
        <f t="shared" si="107"/>
        <v>84786.4516</v>
      </c>
      <c r="JBZ28" s="357">
        <f t="shared" si="107"/>
        <v>0</v>
      </c>
      <c r="JCA28" s="357">
        <f t="shared" si="107"/>
        <v>84786.4516</v>
      </c>
      <c r="JCB28" s="357">
        <f t="shared" si="107"/>
        <v>0</v>
      </c>
      <c r="JCC28" s="357">
        <f t="shared" si="107"/>
        <v>84786.4516</v>
      </c>
      <c r="JCD28" s="357">
        <f t="shared" si="107"/>
        <v>0</v>
      </c>
      <c r="JCE28" s="357">
        <f t="shared" si="107"/>
        <v>84786.4516</v>
      </c>
      <c r="JCF28" s="357">
        <f t="shared" si="107"/>
        <v>0</v>
      </c>
      <c r="JCG28" s="357">
        <f t="shared" si="107"/>
        <v>84786.4516</v>
      </c>
      <c r="JCH28" s="357">
        <f t="shared" si="107"/>
        <v>0</v>
      </c>
      <c r="JCI28" s="357">
        <f t="shared" si="107"/>
        <v>84786.4516</v>
      </c>
      <c r="JCJ28" s="357">
        <f t="shared" si="107"/>
        <v>0</v>
      </c>
      <c r="JCK28" s="357">
        <f t="shared" si="107"/>
        <v>84786.4516</v>
      </c>
      <c r="JCL28" s="357">
        <f t="shared" si="107"/>
        <v>0</v>
      </c>
      <c r="JCM28" s="357">
        <f t="shared" si="107"/>
        <v>84786.4516</v>
      </c>
      <c r="JCN28" s="357">
        <f t="shared" si="107"/>
        <v>0</v>
      </c>
      <c r="JCO28" s="357">
        <f t="shared" si="107"/>
        <v>84786.4516</v>
      </c>
      <c r="JCP28" s="357">
        <f t="shared" si="107"/>
        <v>0</v>
      </c>
      <c r="JCQ28" s="357">
        <f t="shared" si="107"/>
        <v>84786.4516</v>
      </c>
      <c r="JCR28" s="357">
        <f t="shared" ref="JCR28:JFC28" si="108">+JCP28</f>
        <v>0</v>
      </c>
      <c r="JCS28" s="357">
        <f t="shared" si="108"/>
        <v>84786.4516</v>
      </c>
      <c r="JCT28" s="357">
        <f t="shared" si="108"/>
        <v>0</v>
      </c>
      <c r="JCU28" s="357">
        <f t="shared" si="108"/>
        <v>84786.4516</v>
      </c>
      <c r="JCV28" s="357">
        <f t="shared" si="108"/>
        <v>0</v>
      </c>
      <c r="JCW28" s="357">
        <f t="shared" si="108"/>
        <v>84786.4516</v>
      </c>
      <c r="JCX28" s="357">
        <f t="shared" si="108"/>
        <v>0</v>
      </c>
      <c r="JCY28" s="357">
        <f t="shared" si="108"/>
        <v>84786.4516</v>
      </c>
      <c r="JCZ28" s="357">
        <f t="shared" si="108"/>
        <v>0</v>
      </c>
      <c r="JDA28" s="357">
        <f t="shared" si="108"/>
        <v>84786.4516</v>
      </c>
      <c r="JDB28" s="357">
        <f t="shared" si="108"/>
        <v>0</v>
      </c>
      <c r="JDC28" s="357">
        <f t="shared" si="108"/>
        <v>84786.4516</v>
      </c>
      <c r="JDD28" s="357">
        <f t="shared" si="108"/>
        <v>0</v>
      </c>
      <c r="JDE28" s="357">
        <f t="shared" si="108"/>
        <v>84786.4516</v>
      </c>
      <c r="JDF28" s="357">
        <f t="shared" si="108"/>
        <v>0</v>
      </c>
      <c r="JDG28" s="357">
        <f t="shared" si="108"/>
        <v>84786.4516</v>
      </c>
      <c r="JDH28" s="357">
        <f t="shared" si="108"/>
        <v>0</v>
      </c>
      <c r="JDI28" s="357">
        <f t="shared" si="108"/>
        <v>84786.4516</v>
      </c>
      <c r="JDJ28" s="357">
        <f t="shared" si="108"/>
        <v>0</v>
      </c>
      <c r="JDK28" s="357">
        <f t="shared" si="108"/>
        <v>84786.4516</v>
      </c>
      <c r="JDL28" s="357">
        <f t="shared" si="108"/>
        <v>0</v>
      </c>
      <c r="JDM28" s="357">
        <f t="shared" si="108"/>
        <v>84786.4516</v>
      </c>
      <c r="JDN28" s="357">
        <f t="shared" si="108"/>
        <v>0</v>
      </c>
      <c r="JDO28" s="357">
        <f t="shared" si="108"/>
        <v>84786.4516</v>
      </c>
      <c r="JDP28" s="357">
        <f t="shared" si="108"/>
        <v>0</v>
      </c>
      <c r="JDQ28" s="357">
        <f t="shared" si="108"/>
        <v>84786.4516</v>
      </c>
      <c r="JDR28" s="357">
        <f t="shared" si="108"/>
        <v>0</v>
      </c>
      <c r="JDS28" s="357">
        <f t="shared" si="108"/>
        <v>84786.4516</v>
      </c>
      <c r="JDT28" s="357">
        <f t="shared" si="108"/>
        <v>0</v>
      </c>
      <c r="JDU28" s="357">
        <f t="shared" si="108"/>
        <v>84786.4516</v>
      </c>
      <c r="JDV28" s="357">
        <f t="shared" si="108"/>
        <v>0</v>
      </c>
      <c r="JDW28" s="357">
        <f t="shared" si="108"/>
        <v>84786.4516</v>
      </c>
      <c r="JDX28" s="357">
        <f t="shared" si="108"/>
        <v>0</v>
      </c>
      <c r="JDY28" s="357">
        <f t="shared" si="108"/>
        <v>84786.4516</v>
      </c>
      <c r="JDZ28" s="357">
        <f t="shared" si="108"/>
        <v>0</v>
      </c>
      <c r="JEA28" s="357">
        <f t="shared" si="108"/>
        <v>84786.4516</v>
      </c>
      <c r="JEB28" s="357">
        <f t="shared" si="108"/>
        <v>0</v>
      </c>
      <c r="JEC28" s="357">
        <f t="shared" si="108"/>
        <v>84786.4516</v>
      </c>
      <c r="JED28" s="357">
        <f t="shared" si="108"/>
        <v>0</v>
      </c>
      <c r="JEE28" s="357">
        <f t="shared" si="108"/>
        <v>84786.4516</v>
      </c>
      <c r="JEF28" s="357">
        <f t="shared" si="108"/>
        <v>0</v>
      </c>
      <c r="JEG28" s="357">
        <f t="shared" si="108"/>
        <v>84786.4516</v>
      </c>
      <c r="JEH28" s="357">
        <f t="shared" si="108"/>
        <v>0</v>
      </c>
      <c r="JEI28" s="357">
        <f t="shared" si="108"/>
        <v>84786.4516</v>
      </c>
      <c r="JEJ28" s="357">
        <f t="shared" si="108"/>
        <v>0</v>
      </c>
      <c r="JEK28" s="357">
        <f t="shared" si="108"/>
        <v>84786.4516</v>
      </c>
      <c r="JEL28" s="357">
        <f t="shared" si="108"/>
        <v>0</v>
      </c>
      <c r="JEM28" s="357">
        <f t="shared" si="108"/>
        <v>84786.4516</v>
      </c>
      <c r="JEN28" s="357">
        <f t="shared" si="108"/>
        <v>0</v>
      </c>
      <c r="JEO28" s="357">
        <f t="shared" si="108"/>
        <v>84786.4516</v>
      </c>
      <c r="JEP28" s="357">
        <f t="shared" si="108"/>
        <v>0</v>
      </c>
      <c r="JEQ28" s="357">
        <f t="shared" si="108"/>
        <v>84786.4516</v>
      </c>
      <c r="JER28" s="357">
        <f t="shared" si="108"/>
        <v>0</v>
      </c>
      <c r="JES28" s="357">
        <f t="shared" si="108"/>
        <v>84786.4516</v>
      </c>
      <c r="JET28" s="357">
        <f t="shared" si="108"/>
        <v>0</v>
      </c>
      <c r="JEU28" s="357">
        <f t="shared" si="108"/>
        <v>84786.4516</v>
      </c>
      <c r="JEV28" s="357">
        <f t="shared" si="108"/>
        <v>0</v>
      </c>
      <c r="JEW28" s="357">
        <f t="shared" si="108"/>
        <v>84786.4516</v>
      </c>
      <c r="JEX28" s="357">
        <f t="shared" si="108"/>
        <v>0</v>
      </c>
      <c r="JEY28" s="357">
        <f t="shared" si="108"/>
        <v>84786.4516</v>
      </c>
      <c r="JEZ28" s="357">
        <f t="shared" si="108"/>
        <v>0</v>
      </c>
      <c r="JFA28" s="357">
        <f t="shared" si="108"/>
        <v>84786.4516</v>
      </c>
      <c r="JFB28" s="357">
        <f t="shared" si="108"/>
        <v>0</v>
      </c>
      <c r="JFC28" s="357">
        <f t="shared" si="108"/>
        <v>84786.4516</v>
      </c>
      <c r="JFD28" s="357">
        <f t="shared" ref="JFD28:JHO28" si="109">+JFB28</f>
        <v>0</v>
      </c>
      <c r="JFE28" s="357">
        <f t="shared" si="109"/>
        <v>84786.4516</v>
      </c>
      <c r="JFF28" s="357">
        <f t="shared" si="109"/>
        <v>0</v>
      </c>
      <c r="JFG28" s="357">
        <f t="shared" si="109"/>
        <v>84786.4516</v>
      </c>
      <c r="JFH28" s="357">
        <f t="shared" si="109"/>
        <v>0</v>
      </c>
      <c r="JFI28" s="357">
        <f t="shared" si="109"/>
        <v>84786.4516</v>
      </c>
      <c r="JFJ28" s="357">
        <f t="shared" si="109"/>
        <v>0</v>
      </c>
      <c r="JFK28" s="357">
        <f t="shared" si="109"/>
        <v>84786.4516</v>
      </c>
      <c r="JFL28" s="357">
        <f t="shared" si="109"/>
        <v>0</v>
      </c>
      <c r="JFM28" s="357">
        <f t="shared" si="109"/>
        <v>84786.4516</v>
      </c>
      <c r="JFN28" s="357">
        <f t="shared" si="109"/>
        <v>0</v>
      </c>
      <c r="JFO28" s="357">
        <f t="shared" si="109"/>
        <v>84786.4516</v>
      </c>
      <c r="JFP28" s="357">
        <f t="shared" si="109"/>
        <v>0</v>
      </c>
      <c r="JFQ28" s="357">
        <f t="shared" si="109"/>
        <v>84786.4516</v>
      </c>
      <c r="JFR28" s="357">
        <f t="shared" si="109"/>
        <v>0</v>
      </c>
      <c r="JFS28" s="357">
        <f t="shared" si="109"/>
        <v>84786.4516</v>
      </c>
      <c r="JFT28" s="357">
        <f t="shared" si="109"/>
        <v>0</v>
      </c>
      <c r="JFU28" s="357">
        <f t="shared" si="109"/>
        <v>84786.4516</v>
      </c>
      <c r="JFV28" s="357">
        <f t="shared" si="109"/>
        <v>0</v>
      </c>
      <c r="JFW28" s="357">
        <f t="shared" si="109"/>
        <v>84786.4516</v>
      </c>
      <c r="JFX28" s="357">
        <f t="shared" si="109"/>
        <v>0</v>
      </c>
      <c r="JFY28" s="357">
        <f t="shared" si="109"/>
        <v>84786.4516</v>
      </c>
      <c r="JFZ28" s="357">
        <f t="shared" si="109"/>
        <v>0</v>
      </c>
      <c r="JGA28" s="357">
        <f t="shared" si="109"/>
        <v>84786.4516</v>
      </c>
      <c r="JGB28" s="357">
        <f t="shared" si="109"/>
        <v>0</v>
      </c>
      <c r="JGC28" s="357">
        <f t="shared" si="109"/>
        <v>84786.4516</v>
      </c>
      <c r="JGD28" s="357">
        <f t="shared" si="109"/>
        <v>0</v>
      </c>
      <c r="JGE28" s="357">
        <f t="shared" si="109"/>
        <v>84786.4516</v>
      </c>
      <c r="JGF28" s="357">
        <f t="shared" si="109"/>
        <v>0</v>
      </c>
      <c r="JGG28" s="357">
        <f t="shared" si="109"/>
        <v>84786.4516</v>
      </c>
      <c r="JGH28" s="357">
        <f t="shared" si="109"/>
        <v>0</v>
      </c>
      <c r="JGI28" s="357">
        <f t="shared" si="109"/>
        <v>84786.4516</v>
      </c>
      <c r="JGJ28" s="357">
        <f t="shared" si="109"/>
        <v>0</v>
      </c>
      <c r="JGK28" s="357">
        <f t="shared" si="109"/>
        <v>84786.4516</v>
      </c>
      <c r="JGL28" s="357">
        <f t="shared" si="109"/>
        <v>0</v>
      </c>
      <c r="JGM28" s="357">
        <f t="shared" si="109"/>
        <v>84786.4516</v>
      </c>
      <c r="JGN28" s="357">
        <f t="shared" si="109"/>
        <v>0</v>
      </c>
      <c r="JGO28" s="357">
        <f t="shared" si="109"/>
        <v>84786.4516</v>
      </c>
      <c r="JGP28" s="357">
        <f t="shared" si="109"/>
        <v>0</v>
      </c>
      <c r="JGQ28" s="357">
        <f t="shared" si="109"/>
        <v>84786.4516</v>
      </c>
      <c r="JGR28" s="357">
        <f t="shared" si="109"/>
        <v>0</v>
      </c>
      <c r="JGS28" s="357">
        <f t="shared" si="109"/>
        <v>84786.4516</v>
      </c>
      <c r="JGT28" s="357">
        <f t="shared" si="109"/>
        <v>0</v>
      </c>
      <c r="JGU28" s="357">
        <f t="shared" si="109"/>
        <v>84786.4516</v>
      </c>
      <c r="JGV28" s="357">
        <f t="shared" si="109"/>
        <v>0</v>
      </c>
      <c r="JGW28" s="357">
        <f t="shared" si="109"/>
        <v>84786.4516</v>
      </c>
      <c r="JGX28" s="357">
        <f t="shared" si="109"/>
        <v>0</v>
      </c>
      <c r="JGY28" s="357">
        <f t="shared" si="109"/>
        <v>84786.4516</v>
      </c>
      <c r="JGZ28" s="357">
        <f t="shared" si="109"/>
        <v>0</v>
      </c>
      <c r="JHA28" s="357">
        <f t="shared" si="109"/>
        <v>84786.4516</v>
      </c>
      <c r="JHB28" s="357">
        <f t="shared" si="109"/>
        <v>0</v>
      </c>
      <c r="JHC28" s="357">
        <f t="shared" si="109"/>
        <v>84786.4516</v>
      </c>
      <c r="JHD28" s="357">
        <f t="shared" si="109"/>
        <v>0</v>
      </c>
      <c r="JHE28" s="357">
        <f t="shared" si="109"/>
        <v>84786.4516</v>
      </c>
      <c r="JHF28" s="357">
        <f t="shared" si="109"/>
        <v>0</v>
      </c>
      <c r="JHG28" s="357">
        <f t="shared" si="109"/>
        <v>84786.4516</v>
      </c>
      <c r="JHH28" s="357">
        <f t="shared" si="109"/>
        <v>0</v>
      </c>
      <c r="JHI28" s="357">
        <f t="shared" si="109"/>
        <v>84786.4516</v>
      </c>
      <c r="JHJ28" s="357">
        <f t="shared" si="109"/>
        <v>0</v>
      </c>
      <c r="JHK28" s="357">
        <f t="shared" si="109"/>
        <v>84786.4516</v>
      </c>
      <c r="JHL28" s="357">
        <f t="shared" si="109"/>
        <v>0</v>
      </c>
      <c r="JHM28" s="357">
        <f t="shared" si="109"/>
        <v>84786.4516</v>
      </c>
      <c r="JHN28" s="357">
        <f t="shared" si="109"/>
        <v>0</v>
      </c>
      <c r="JHO28" s="357">
        <f t="shared" si="109"/>
        <v>84786.4516</v>
      </c>
      <c r="JHP28" s="357">
        <f t="shared" ref="JHP28:JKA28" si="110">+JHN28</f>
        <v>0</v>
      </c>
      <c r="JHQ28" s="357">
        <f t="shared" si="110"/>
        <v>84786.4516</v>
      </c>
      <c r="JHR28" s="357">
        <f t="shared" si="110"/>
        <v>0</v>
      </c>
      <c r="JHS28" s="357">
        <f t="shared" si="110"/>
        <v>84786.4516</v>
      </c>
      <c r="JHT28" s="357">
        <f t="shared" si="110"/>
        <v>0</v>
      </c>
      <c r="JHU28" s="357">
        <f t="shared" si="110"/>
        <v>84786.4516</v>
      </c>
      <c r="JHV28" s="357">
        <f t="shared" si="110"/>
        <v>0</v>
      </c>
      <c r="JHW28" s="357">
        <f t="shared" si="110"/>
        <v>84786.4516</v>
      </c>
      <c r="JHX28" s="357">
        <f t="shared" si="110"/>
        <v>0</v>
      </c>
      <c r="JHY28" s="357">
        <f t="shared" si="110"/>
        <v>84786.4516</v>
      </c>
      <c r="JHZ28" s="357">
        <f t="shared" si="110"/>
        <v>0</v>
      </c>
      <c r="JIA28" s="357">
        <f t="shared" si="110"/>
        <v>84786.4516</v>
      </c>
      <c r="JIB28" s="357">
        <f t="shared" si="110"/>
        <v>0</v>
      </c>
      <c r="JIC28" s="357">
        <f t="shared" si="110"/>
        <v>84786.4516</v>
      </c>
      <c r="JID28" s="357">
        <f t="shared" si="110"/>
        <v>0</v>
      </c>
      <c r="JIE28" s="357">
        <f t="shared" si="110"/>
        <v>84786.4516</v>
      </c>
      <c r="JIF28" s="357">
        <f t="shared" si="110"/>
        <v>0</v>
      </c>
      <c r="JIG28" s="357">
        <f t="shared" si="110"/>
        <v>84786.4516</v>
      </c>
      <c r="JIH28" s="357">
        <f t="shared" si="110"/>
        <v>0</v>
      </c>
      <c r="JII28" s="357">
        <f t="shared" si="110"/>
        <v>84786.4516</v>
      </c>
      <c r="JIJ28" s="357">
        <f t="shared" si="110"/>
        <v>0</v>
      </c>
      <c r="JIK28" s="357">
        <f t="shared" si="110"/>
        <v>84786.4516</v>
      </c>
      <c r="JIL28" s="357">
        <f t="shared" si="110"/>
        <v>0</v>
      </c>
      <c r="JIM28" s="357">
        <f t="shared" si="110"/>
        <v>84786.4516</v>
      </c>
      <c r="JIN28" s="357">
        <f t="shared" si="110"/>
        <v>0</v>
      </c>
      <c r="JIO28" s="357">
        <f t="shared" si="110"/>
        <v>84786.4516</v>
      </c>
      <c r="JIP28" s="357">
        <f t="shared" si="110"/>
        <v>0</v>
      </c>
      <c r="JIQ28" s="357">
        <f t="shared" si="110"/>
        <v>84786.4516</v>
      </c>
      <c r="JIR28" s="357">
        <f t="shared" si="110"/>
        <v>0</v>
      </c>
      <c r="JIS28" s="357">
        <f t="shared" si="110"/>
        <v>84786.4516</v>
      </c>
      <c r="JIT28" s="357">
        <f t="shared" si="110"/>
        <v>0</v>
      </c>
      <c r="JIU28" s="357">
        <f t="shared" si="110"/>
        <v>84786.4516</v>
      </c>
      <c r="JIV28" s="357">
        <f t="shared" si="110"/>
        <v>0</v>
      </c>
      <c r="JIW28" s="357">
        <f t="shared" si="110"/>
        <v>84786.4516</v>
      </c>
      <c r="JIX28" s="357">
        <f t="shared" si="110"/>
        <v>0</v>
      </c>
      <c r="JIY28" s="357">
        <f t="shared" si="110"/>
        <v>84786.4516</v>
      </c>
      <c r="JIZ28" s="357">
        <f t="shared" si="110"/>
        <v>0</v>
      </c>
      <c r="JJA28" s="357">
        <f t="shared" si="110"/>
        <v>84786.4516</v>
      </c>
      <c r="JJB28" s="357">
        <f t="shared" si="110"/>
        <v>0</v>
      </c>
      <c r="JJC28" s="357">
        <f t="shared" si="110"/>
        <v>84786.4516</v>
      </c>
      <c r="JJD28" s="357">
        <f t="shared" si="110"/>
        <v>0</v>
      </c>
      <c r="JJE28" s="357">
        <f t="shared" si="110"/>
        <v>84786.4516</v>
      </c>
      <c r="JJF28" s="357">
        <f t="shared" si="110"/>
        <v>0</v>
      </c>
      <c r="JJG28" s="357">
        <f t="shared" si="110"/>
        <v>84786.4516</v>
      </c>
      <c r="JJH28" s="357">
        <f t="shared" si="110"/>
        <v>0</v>
      </c>
      <c r="JJI28" s="357">
        <f t="shared" si="110"/>
        <v>84786.4516</v>
      </c>
      <c r="JJJ28" s="357">
        <f t="shared" si="110"/>
        <v>0</v>
      </c>
      <c r="JJK28" s="357">
        <f t="shared" si="110"/>
        <v>84786.4516</v>
      </c>
      <c r="JJL28" s="357">
        <f t="shared" si="110"/>
        <v>0</v>
      </c>
      <c r="JJM28" s="357">
        <f t="shared" si="110"/>
        <v>84786.4516</v>
      </c>
      <c r="JJN28" s="357">
        <f t="shared" si="110"/>
        <v>0</v>
      </c>
      <c r="JJO28" s="357">
        <f t="shared" si="110"/>
        <v>84786.4516</v>
      </c>
      <c r="JJP28" s="357">
        <f t="shared" si="110"/>
        <v>0</v>
      </c>
      <c r="JJQ28" s="357">
        <f t="shared" si="110"/>
        <v>84786.4516</v>
      </c>
      <c r="JJR28" s="357">
        <f t="shared" si="110"/>
        <v>0</v>
      </c>
      <c r="JJS28" s="357">
        <f t="shared" si="110"/>
        <v>84786.4516</v>
      </c>
      <c r="JJT28" s="357">
        <f t="shared" si="110"/>
        <v>0</v>
      </c>
      <c r="JJU28" s="357">
        <f t="shared" si="110"/>
        <v>84786.4516</v>
      </c>
      <c r="JJV28" s="357">
        <f t="shared" si="110"/>
        <v>0</v>
      </c>
      <c r="JJW28" s="357">
        <f t="shared" si="110"/>
        <v>84786.4516</v>
      </c>
      <c r="JJX28" s="357">
        <f t="shared" si="110"/>
        <v>0</v>
      </c>
      <c r="JJY28" s="357">
        <f t="shared" si="110"/>
        <v>84786.4516</v>
      </c>
      <c r="JJZ28" s="357">
        <f t="shared" si="110"/>
        <v>0</v>
      </c>
      <c r="JKA28" s="357">
        <f t="shared" si="110"/>
        <v>84786.4516</v>
      </c>
      <c r="JKB28" s="357">
        <f t="shared" ref="JKB28:JMM28" si="111">+JJZ28</f>
        <v>0</v>
      </c>
      <c r="JKC28" s="357">
        <f t="shared" si="111"/>
        <v>84786.4516</v>
      </c>
      <c r="JKD28" s="357">
        <f t="shared" si="111"/>
        <v>0</v>
      </c>
      <c r="JKE28" s="357">
        <f t="shared" si="111"/>
        <v>84786.4516</v>
      </c>
      <c r="JKF28" s="357">
        <f t="shared" si="111"/>
        <v>0</v>
      </c>
      <c r="JKG28" s="357">
        <f t="shared" si="111"/>
        <v>84786.4516</v>
      </c>
      <c r="JKH28" s="357">
        <f t="shared" si="111"/>
        <v>0</v>
      </c>
      <c r="JKI28" s="357">
        <f t="shared" si="111"/>
        <v>84786.4516</v>
      </c>
      <c r="JKJ28" s="357">
        <f t="shared" si="111"/>
        <v>0</v>
      </c>
      <c r="JKK28" s="357">
        <f t="shared" si="111"/>
        <v>84786.4516</v>
      </c>
      <c r="JKL28" s="357">
        <f t="shared" si="111"/>
        <v>0</v>
      </c>
      <c r="JKM28" s="357">
        <f t="shared" si="111"/>
        <v>84786.4516</v>
      </c>
      <c r="JKN28" s="357">
        <f t="shared" si="111"/>
        <v>0</v>
      </c>
      <c r="JKO28" s="357">
        <f t="shared" si="111"/>
        <v>84786.4516</v>
      </c>
      <c r="JKP28" s="357">
        <f t="shared" si="111"/>
        <v>0</v>
      </c>
      <c r="JKQ28" s="357">
        <f t="shared" si="111"/>
        <v>84786.4516</v>
      </c>
      <c r="JKR28" s="357">
        <f t="shared" si="111"/>
        <v>0</v>
      </c>
      <c r="JKS28" s="357">
        <f t="shared" si="111"/>
        <v>84786.4516</v>
      </c>
      <c r="JKT28" s="357">
        <f t="shared" si="111"/>
        <v>0</v>
      </c>
      <c r="JKU28" s="357">
        <f t="shared" si="111"/>
        <v>84786.4516</v>
      </c>
      <c r="JKV28" s="357">
        <f t="shared" si="111"/>
        <v>0</v>
      </c>
      <c r="JKW28" s="357">
        <f t="shared" si="111"/>
        <v>84786.4516</v>
      </c>
      <c r="JKX28" s="357">
        <f t="shared" si="111"/>
        <v>0</v>
      </c>
      <c r="JKY28" s="357">
        <f t="shared" si="111"/>
        <v>84786.4516</v>
      </c>
      <c r="JKZ28" s="357">
        <f t="shared" si="111"/>
        <v>0</v>
      </c>
      <c r="JLA28" s="357">
        <f t="shared" si="111"/>
        <v>84786.4516</v>
      </c>
      <c r="JLB28" s="357">
        <f t="shared" si="111"/>
        <v>0</v>
      </c>
      <c r="JLC28" s="357">
        <f t="shared" si="111"/>
        <v>84786.4516</v>
      </c>
      <c r="JLD28" s="357">
        <f t="shared" si="111"/>
        <v>0</v>
      </c>
      <c r="JLE28" s="357">
        <f t="shared" si="111"/>
        <v>84786.4516</v>
      </c>
      <c r="JLF28" s="357">
        <f t="shared" si="111"/>
        <v>0</v>
      </c>
      <c r="JLG28" s="357">
        <f t="shared" si="111"/>
        <v>84786.4516</v>
      </c>
      <c r="JLH28" s="357">
        <f t="shared" si="111"/>
        <v>0</v>
      </c>
      <c r="JLI28" s="357">
        <f t="shared" si="111"/>
        <v>84786.4516</v>
      </c>
      <c r="JLJ28" s="357">
        <f t="shared" si="111"/>
        <v>0</v>
      </c>
      <c r="JLK28" s="357">
        <f t="shared" si="111"/>
        <v>84786.4516</v>
      </c>
      <c r="JLL28" s="357">
        <f t="shared" si="111"/>
        <v>0</v>
      </c>
      <c r="JLM28" s="357">
        <f t="shared" si="111"/>
        <v>84786.4516</v>
      </c>
      <c r="JLN28" s="357">
        <f t="shared" si="111"/>
        <v>0</v>
      </c>
      <c r="JLO28" s="357">
        <f t="shared" si="111"/>
        <v>84786.4516</v>
      </c>
      <c r="JLP28" s="357">
        <f t="shared" si="111"/>
        <v>0</v>
      </c>
      <c r="JLQ28" s="357">
        <f t="shared" si="111"/>
        <v>84786.4516</v>
      </c>
      <c r="JLR28" s="357">
        <f t="shared" si="111"/>
        <v>0</v>
      </c>
      <c r="JLS28" s="357">
        <f t="shared" si="111"/>
        <v>84786.4516</v>
      </c>
      <c r="JLT28" s="357">
        <f t="shared" si="111"/>
        <v>0</v>
      </c>
      <c r="JLU28" s="357">
        <f t="shared" si="111"/>
        <v>84786.4516</v>
      </c>
      <c r="JLV28" s="357">
        <f t="shared" si="111"/>
        <v>0</v>
      </c>
      <c r="JLW28" s="357">
        <f t="shared" si="111"/>
        <v>84786.4516</v>
      </c>
      <c r="JLX28" s="357">
        <f t="shared" si="111"/>
        <v>0</v>
      </c>
      <c r="JLY28" s="357">
        <f t="shared" si="111"/>
        <v>84786.4516</v>
      </c>
      <c r="JLZ28" s="357">
        <f t="shared" si="111"/>
        <v>0</v>
      </c>
      <c r="JMA28" s="357">
        <f t="shared" si="111"/>
        <v>84786.4516</v>
      </c>
      <c r="JMB28" s="357">
        <f t="shared" si="111"/>
        <v>0</v>
      </c>
      <c r="JMC28" s="357">
        <f t="shared" si="111"/>
        <v>84786.4516</v>
      </c>
      <c r="JMD28" s="357">
        <f t="shared" si="111"/>
        <v>0</v>
      </c>
      <c r="JME28" s="357">
        <f t="shared" si="111"/>
        <v>84786.4516</v>
      </c>
      <c r="JMF28" s="357">
        <f t="shared" si="111"/>
        <v>0</v>
      </c>
      <c r="JMG28" s="357">
        <f t="shared" si="111"/>
        <v>84786.4516</v>
      </c>
      <c r="JMH28" s="357">
        <f t="shared" si="111"/>
        <v>0</v>
      </c>
      <c r="JMI28" s="357">
        <f t="shared" si="111"/>
        <v>84786.4516</v>
      </c>
      <c r="JMJ28" s="357">
        <f t="shared" si="111"/>
        <v>0</v>
      </c>
      <c r="JMK28" s="357">
        <f t="shared" si="111"/>
        <v>84786.4516</v>
      </c>
      <c r="JML28" s="357">
        <f t="shared" si="111"/>
        <v>0</v>
      </c>
      <c r="JMM28" s="357">
        <f t="shared" si="111"/>
        <v>84786.4516</v>
      </c>
      <c r="JMN28" s="357">
        <f t="shared" ref="JMN28:JOY28" si="112">+JML28</f>
        <v>0</v>
      </c>
      <c r="JMO28" s="357">
        <f t="shared" si="112"/>
        <v>84786.4516</v>
      </c>
      <c r="JMP28" s="357">
        <f t="shared" si="112"/>
        <v>0</v>
      </c>
      <c r="JMQ28" s="357">
        <f t="shared" si="112"/>
        <v>84786.4516</v>
      </c>
      <c r="JMR28" s="357">
        <f t="shared" si="112"/>
        <v>0</v>
      </c>
      <c r="JMS28" s="357">
        <f t="shared" si="112"/>
        <v>84786.4516</v>
      </c>
      <c r="JMT28" s="357">
        <f t="shared" si="112"/>
        <v>0</v>
      </c>
      <c r="JMU28" s="357">
        <f t="shared" si="112"/>
        <v>84786.4516</v>
      </c>
      <c r="JMV28" s="357">
        <f t="shared" si="112"/>
        <v>0</v>
      </c>
      <c r="JMW28" s="357">
        <f t="shared" si="112"/>
        <v>84786.4516</v>
      </c>
      <c r="JMX28" s="357">
        <f t="shared" si="112"/>
        <v>0</v>
      </c>
      <c r="JMY28" s="357">
        <f t="shared" si="112"/>
        <v>84786.4516</v>
      </c>
      <c r="JMZ28" s="357">
        <f t="shared" si="112"/>
        <v>0</v>
      </c>
      <c r="JNA28" s="357">
        <f t="shared" si="112"/>
        <v>84786.4516</v>
      </c>
      <c r="JNB28" s="357">
        <f t="shared" si="112"/>
        <v>0</v>
      </c>
      <c r="JNC28" s="357">
        <f t="shared" si="112"/>
        <v>84786.4516</v>
      </c>
      <c r="JND28" s="357">
        <f t="shared" si="112"/>
        <v>0</v>
      </c>
      <c r="JNE28" s="357">
        <f t="shared" si="112"/>
        <v>84786.4516</v>
      </c>
      <c r="JNF28" s="357">
        <f t="shared" si="112"/>
        <v>0</v>
      </c>
      <c r="JNG28" s="357">
        <f t="shared" si="112"/>
        <v>84786.4516</v>
      </c>
      <c r="JNH28" s="357">
        <f t="shared" si="112"/>
        <v>0</v>
      </c>
      <c r="JNI28" s="357">
        <f t="shared" si="112"/>
        <v>84786.4516</v>
      </c>
      <c r="JNJ28" s="357">
        <f t="shared" si="112"/>
        <v>0</v>
      </c>
      <c r="JNK28" s="357">
        <f t="shared" si="112"/>
        <v>84786.4516</v>
      </c>
      <c r="JNL28" s="357">
        <f t="shared" si="112"/>
        <v>0</v>
      </c>
      <c r="JNM28" s="357">
        <f t="shared" si="112"/>
        <v>84786.4516</v>
      </c>
      <c r="JNN28" s="357">
        <f t="shared" si="112"/>
        <v>0</v>
      </c>
      <c r="JNO28" s="357">
        <f t="shared" si="112"/>
        <v>84786.4516</v>
      </c>
      <c r="JNP28" s="357">
        <f t="shared" si="112"/>
        <v>0</v>
      </c>
      <c r="JNQ28" s="357">
        <f t="shared" si="112"/>
        <v>84786.4516</v>
      </c>
      <c r="JNR28" s="357">
        <f t="shared" si="112"/>
        <v>0</v>
      </c>
      <c r="JNS28" s="357">
        <f t="shared" si="112"/>
        <v>84786.4516</v>
      </c>
      <c r="JNT28" s="357">
        <f t="shared" si="112"/>
        <v>0</v>
      </c>
      <c r="JNU28" s="357">
        <f t="shared" si="112"/>
        <v>84786.4516</v>
      </c>
      <c r="JNV28" s="357">
        <f t="shared" si="112"/>
        <v>0</v>
      </c>
      <c r="JNW28" s="357">
        <f t="shared" si="112"/>
        <v>84786.4516</v>
      </c>
      <c r="JNX28" s="357">
        <f t="shared" si="112"/>
        <v>0</v>
      </c>
      <c r="JNY28" s="357">
        <f t="shared" si="112"/>
        <v>84786.4516</v>
      </c>
      <c r="JNZ28" s="357">
        <f t="shared" si="112"/>
        <v>0</v>
      </c>
      <c r="JOA28" s="357">
        <f t="shared" si="112"/>
        <v>84786.4516</v>
      </c>
      <c r="JOB28" s="357">
        <f t="shared" si="112"/>
        <v>0</v>
      </c>
      <c r="JOC28" s="357">
        <f t="shared" si="112"/>
        <v>84786.4516</v>
      </c>
      <c r="JOD28" s="357">
        <f t="shared" si="112"/>
        <v>0</v>
      </c>
      <c r="JOE28" s="357">
        <f t="shared" si="112"/>
        <v>84786.4516</v>
      </c>
      <c r="JOF28" s="357">
        <f t="shared" si="112"/>
        <v>0</v>
      </c>
      <c r="JOG28" s="357">
        <f t="shared" si="112"/>
        <v>84786.4516</v>
      </c>
      <c r="JOH28" s="357">
        <f t="shared" si="112"/>
        <v>0</v>
      </c>
      <c r="JOI28" s="357">
        <f t="shared" si="112"/>
        <v>84786.4516</v>
      </c>
      <c r="JOJ28" s="357">
        <f t="shared" si="112"/>
        <v>0</v>
      </c>
      <c r="JOK28" s="357">
        <f t="shared" si="112"/>
        <v>84786.4516</v>
      </c>
      <c r="JOL28" s="357">
        <f t="shared" si="112"/>
        <v>0</v>
      </c>
      <c r="JOM28" s="357">
        <f t="shared" si="112"/>
        <v>84786.4516</v>
      </c>
      <c r="JON28" s="357">
        <f t="shared" si="112"/>
        <v>0</v>
      </c>
      <c r="JOO28" s="357">
        <f t="shared" si="112"/>
        <v>84786.4516</v>
      </c>
      <c r="JOP28" s="357">
        <f t="shared" si="112"/>
        <v>0</v>
      </c>
      <c r="JOQ28" s="357">
        <f t="shared" si="112"/>
        <v>84786.4516</v>
      </c>
      <c r="JOR28" s="357">
        <f t="shared" si="112"/>
        <v>0</v>
      </c>
      <c r="JOS28" s="357">
        <f t="shared" si="112"/>
        <v>84786.4516</v>
      </c>
      <c r="JOT28" s="357">
        <f t="shared" si="112"/>
        <v>0</v>
      </c>
      <c r="JOU28" s="357">
        <f t="shared" si="112"/>
        <v>84786.4516</v>
      </c>
      <c r="JOV28" s="357">
        <f t="shared" si="112"/>
        <v>0</v>
      </c>
      <c r="JOW28" s="357">
        <f t="shared" si="112"/>
        <v>84786.4516</v>
      </c>
      <c r="JOX28" s="357">
        <f t="shared" si="112"/>
        <v>0</v>
      </c>
      <c r="JOY28" s="357">
        <f t="shared" si="112"/>
        <v>84786.4516</v>
      </c>
      <c r="JOZ28" s="357">
        <f t="shared" ref="JOZ28:JRK28" si="113">+JOX28</f>
        <v>0</v>
      </c>
      <c r="JPA28" s="357">
        <f t="shared" si="113"/>
        <v>84786.4516</v>
      </c>
      <c r="JPB28" s="357">
        <f t="shared" si="113"/>
        <v>0</v>
      </c>
      <c r="JPC28" s="357">
        <f t="shared" si="113"/>
        <v>84786.4516</v>
      </c>
      <c r="JPD28" s="357">
        <f t="shared" si="113"/>
        <v>0</v>
      </c>
      <c r="JPE28" s="357">
        <f t="shared" si="113"/>
        <v>84786.4516</v>
      </c>
      <c r="JPF28" s="357">
        <f t="shared" si="113"/>
        <v>0</v>
      </c>
      <c r="JPG28" s="357">
        <f t="shared" si="113"/>
        <v>84786.4516</v>
      </c>
      <c r="JPH28" s="357">
        <f t="shared" si="113"/>
        <v>0</v>
      </c>
      <c r="JPI28" s="357">
        <f t="shared" si="113"/>
        <v>84786.4516</v>
      </c>
      <c r="JPJ28" s="357">
        <f t="shared" si="113"/>
        <v>0</v>
      </c>
      <c r="JPK28" s="357">
        <f t="shared" si="113"/>
        <v>84786.4516</v>
      </c>
      <c r="JPL28" s="357">
        <f t="shared" si="113"/>
        <v>0</v>
      </c>
      <c r="JPM28" s="357">
        <f t="shared" si="113"/>
        <v>84786.4516</v>
      </c>
      <c r="JPN28" s="357">
        <f t="shared" si="113"/>
        <v>0</v>
      </c>
      <c r="JPO28" s="357">
        <f t="shared" si="113"/>
        <v>84786.4516</v>
      </c>
      <c r="JPP28" s="357">
        <f t="shared" si="113"/>
        <v>0</v>
      </c>
      <c r="JPQ28" s="357">
        <f t="shared" si="113"/>
        <v>84786.4516</v>
      </c>
      <c r="JPR28" s="357">
        <f t="shared" si="113"/>
        <v>0</v>
      </c>
      <c r="JPS28" s="357">
        <f t="shared" si="113"/>
        <v>84786.4516</v>
      </c>
      <c r="JPT28" s="357">
        <f t="shared" si="113"/>
        <v>0</v>
      </c>
      <c r="JPU28" s="357">
        <f t="shared" si="113"/>
        <v>84786.4516</v>
      </c>
      <c r="JPV28" s="357">
        <f t="shared" si="113"/>
        <v>0</v>
      </c>
      <c r="JPW28" s="357">
        <f t="shared" si="113"/>
        <v>84786.4516</v>
      </c>
      <c r="JPX28" s="357">
        <f t="shared" si="113"/>
        <v>0</v>
      </c>
      <c r="JPY28" s="357">
        <f t="shared" si="113"/>
        <v>84786.4516</v>
      </c>
      <c r="JPZ28" s="357">
        <f t="shared" si="113"/>
        <v>0</v>
      </c>
      <c r="JQA28" s="357">
        <f t="shared" si="113"/>
        <v>84786.4516</v>
      </c>
      <c r="JQB28" s="357">
        <f t="shared" si="113"/>
        <v>0</v>
      </c>
      <c r="JQC28" s="357">
        <f t="shared" si="113"/>
        <v>84786.4516</v>
      </c>
      <c r="JQD28" s="357">
        <f t="shared" si="113"/>
        <v>0</v>
      </c>
      <c r="JQE28" s="357">
        <f t="shared" si="113"/>
        <v>84786.4516</v>
      </c>
      <c r="JQF28" s="357">
        <f t="shared" si="113"/>
        <v>0</v>
      </c>
      <c r="JQG28" s="357">
        <f t="shared" si="113"/>
        <v>84786.4516</v>
      </c>
      <c r="JQH28" s="357">
        <f t="shared" si="113"/>
        <v>0</v>
      </c>
      <c r="JQI28" s="357">
        <f t="shared" si="113"/>
        <v>84786.4516</v>
      </c>
      <c r="JQJ28" s="357">
        <f t="shared" si="113"/>
        <v>0</v>
      </c>
      <c r="JQK28" s="357">
        <f t="shared" si="113"/>
        <v>84786.4516</v>
      </c>
      <c r="JQL28" s="357">
        <f t="shared" si="113"/>
        <v>0</v>
      </c>
      <c r="JQM28" s="357">
        <f t="shared" si="113"/>
        <v>84786.4516</v>
      </c>
      <c r="JQN28" s="357">
        <f t="shared" si="113"/>
        <v>0</v>
      </c>
      <c r="JQO28" s="357">
        <f t="shared" si="113"/>
        <v>84786.4516</v>
      </c>
      <c r="JQP28" s="357">
        <f t="shared" si="113"/>
        <v>0</v>
      </c>
      <c r="JQQ28" s="357">
        <f t="shared" si="113"/>
        <v>84786.4516</v>
      </c>
      <c r="JQR28" s="357">
        <f t="shared" si="113"/>
        <v>0</v>
      </c>
      <c r="JQS28" s="357">
        <f t="shared" si="113"/>
        <v>84786.4516</v>
      </c>
      <c r="JQT28" s="357">
        <f t="shared" si="113"/>
        <v>0</v>
      </c>
      <c r="JQU28" s="357">
        <f t="shared" si="113"/>
        <v>84786.4516</v>
      </c>
      <c r="JQV28" s="357">
        <f t="shared" si="113"/>
        <v>0</v>
      </c>
      <c r="JQW28" s="357">
        <f t="shared" si="113"/>
        <v>84786.4516</v>
      </c>
      <c r="JQX28" s="357">
        <f t="shared" si="113"/>
        <v>0</v>
      </c>
      <c r="JQY28" s="357">
        <f t="shared" si="113"/>
        <v>84786.4516</v>
      </c>
      <c r="JQZ28" s="357">
        <f t="shared" si="113"/>
        <v>0</v>
      </c>
      <c r="JRA28" s="357">
        <f t="shared" si="113"/>
        <v>84786.4516</v>
      </c>
      <c r="JRB28" s="357">
        <f t="shared" si="113"/>
        <v>0</v>
      </c>
      <c r="JRC28" s="357">
        <f t="shared" si="113"/>
        <v>84786.4516</v>
      </c>
      <c r="JRD28" s="357">
        <f t="shared" si="113"/>
        <v>0</v>
      </c>
      <c r="JRE28" s="357">
        <f t="shared" si="113"/>
        <v>84786.4516</v>
      </c>
      <c r="JRF28" s="357">
        <f t="shared" si="113"/>
        <v>0</v>
      </c>
      <c r="JRG28" s="357">
        <f t="shared" si="113"/>
        <v>84786.4516</v>
      </c>
      <c r="JRH28" s="357">
        <f t="shared" si="113"/>
        <v>0</v>
      </c>
      <c r="JRI28" s="357">
        <f t="shared" si="113"/>
        <v>84786.4516</v>
      </c>
      <c r="JRJ28" s="357">
        <f t="shared" si="113"/>
        <v>0</v>
      </c>
      <c r="JRK28" s="357">
        <f t="shared" si="113"/>
        <v>84786.4516</v>
      </c>
      <c r="JRL28" s="357">
        <f t="shared" ref="JRL28:JTW28" si="114">+JRJ28</f>
        <v>0</v>
      </c>
      <c r="JRM28" s="357">
        <f t="shared" si="114"/>
        <v>84786.4516</v>
      </c>
      <c r="JRN28" s="357">
        <f t="shared" si="114"/>
        <v>0</v>
      </c>
      <c r="JRO28" s="357">
        <f t="shared" si="114"/>
        <v>84786.4516</v>
      </c>
      <c r="JRP28" s="357">
        <f t="shared" si="114"/>
        <v>0</v>
      </c>
      <c r="JRQ28" s="357">
        <f t="shared" si="114"/>
        <v>84786.4516</v>
      </c>
      <c r="JRR28" s="357">
        <f t="shared" si="114"/>
        <v>0</v>
      </c>
      <c r="JRS28" s="357">
        <f t="shared" si="114"/>
        <v>84786.4516</v>
      </c>
      <c r="JRT28" s="357">
        <f t="shared" si="114"/>
        <v>0</v>
      </c>
      <c r="JRU28" s="357">
        <f t="shared" si="114"/>
        <v>84786.4516</v>
      </c>
      <c r="JRV28" s="357">
        <f t="shared" si="114"/>
        <v>0</v>
      </c>
      <c r="JRW28" s="357">
        <f t="shared" si="114"/>
        <v>84786.4516</v>
      </c>
      <c r="JRX28" s="357">
        <f t="shared" si="114"/>
        <v>0</v>
      </c>
      <c r="JRY28" s="357">
        <f t="shared" si="114"/>
        <v>84786.4516</v>
      </c>
      <c r="JRZ28" s="357">
        <f t="shared" si="114"/>
        <v>0</v>
      </c>
      <c r="JSA28" s="357">
        <f t="shared" si="114"/>
        <v>84786.4516</v>
      </c>
      <c r="JSB28" s="357">
        <f t="shared" si="114"/>
        <v>0</v>
      </c>
      <c r="JSC28" s="357">
        <f t="shared" si="114"/>
        <v>84786.4516</v>
      </c>
      <c r="JSD28" s="357">
        <f t="shared" si="114"/>
        <v>0</v>
      </c>
      <c r="JSE28" s="357">
        <f t="shared" si="114"/>
        <v>84786.4516</v>
      </c>
      <c r="JSF28" s="357">
        <f t="shared" si="114"/>
        <v>0</v>
      </c>
      <c r="JSG28" s="357">
        <f t="shared" si="114"/>
        <v>84786.4516</v>
      </c>
      <c r="JSH28" s="357">
        <f t="shared" si="114"/>
        <v>0</v>
      </c>
      <c r="JSI28" s="357">
        <f t="shared" si="114"/>
        <v>84786.4516</v>
      </c>
      <c r="JSJ28" s="357">
        <f t="shared" si="114"/>
        <v>0</v>
      </c>
      <c r="JSK28" s="357">
        <f t="shared" si="114"/>
        <v>84786.4516</v>
      </c>
      <c r="JSL28" s="357">
        <f t="shared" si="114"/>
        <v>0</v>
      </c>
      <c r="JSM28" s="357">
        <f t="shared" si="114"/>
        <v>84786.4516</v>
      </c>
      <c r="JSN28" s="357">
        <f t="shared" si="114"/>
        <v>0</v>
      </c>
      <c r="JSO28" s="357">
        <f t="shared" si="114"/>
        <v>84786.4516</v>
      </c>
      <c r="JSP28" s="357">
        <f t="shared" si="114"/>
        <v>0</v>
      </c>
      <c r="JSQ28" s="357">
        <f t="shared" si="114"/>
        <v>84786.4516</v>
      </c>
      <c r="JSR28" s="357">
        <f t="shared" si="114"/>
        <v>0</v>
      </c>
      <c r="JSS28" s="357">
        <f t="shared" si="114"/>
        <v>84786.4516</v>
      </c>
      <c r="JST28" s="357">
        <f t="shared" si="114"/>
        <v>0</v>
      </c>
      <c r="JSU28" s="357">
        <f t="shared" si="114"/>
        <v>84786.4516</v>
      </c>
      <c r="JSV28" s="357">
        <f t="shared" si="114"/>
        <v>0</v>
      </c>
      <c r="JSW28" s="357">
        <f t="shared" si="114"/>
        <v>84786.4516</v>
      </c>
      <c r="JSX28" s="357">
        <f t="shared" si="114"/>
        <v>0</v>
      </c>
      <c r="JSY28" s="357">
        <f t="shared" si="114"/>
        <v>84786.4516</v>
      </c>
      <c r="JSZ28" s="357">
        <f t="shared" si="114"/>
        <v>0</v>
      </c>
      <c r="JTA28" s="357">
        <f t="shared" si="114"/>
        <v>84786.4516</v>
      </c>
      <c r="JTB28" s="357">
        <f t="shared" si="114"/>
        <v>0</v>
      </c>
      <c r="JTC28" s="357">
        <f t="shared" si="114"/>
        <v>84786.4516</v>
      </c>
      <c r="JTD28" s="357">
        <f t="shared" si="114"/>
        <v>0</v>
      </c>
      <c r="JTE28" s="357">
        <f t="shared" si="114"/>
        <v>84786.4516</v>
      </c>
      <c r="JTF28" s="357">
        <f t="shared" si="114"/>
        <v>0</v>
      </c>
      <c r="JTG28" s="357">
        <f t="shared" si="114"/>
        <v>84786.4516</v>
      </c>
      <c r="JTH28" s="357">
        <f t="shared" si="114"/>
        <v>0</v>
      </c>
      <c r="JTI28" s="357">
        <f t="shared" si="114"/>
        <v>84786.4516</v>
      </c>
      <c r="JTJ28" s="357">
        <f t="shared" si="114"/>
        <v>0</v>
      </c>
      <c r="JTK28" s="357">
        <f t="shared" si="114"/>
        <v>84786.4516</v>
      </c>
      <c r="JTL28" s="357">
        <f t="shared" si="114"/>
        <v>0</v>
      </c>
      <c r="JTM28" s="357">
        <f t="shared" si="114"/>
        <v>84786.4516</v>
      </c>
      <c r="JTN28" s="357">
        <f t="shared" si="114"/>
        <v>0</v>
      </c>
      <c r="JTO28" s="357">
        <f t="shared" si="114"/>
        <v>84786.4516</v>
      </c>
      <c r="JTP28" s="357">
        <f t="shared" si="114"/>
        <v>0</v>
      </c>
      <c r="JTQ28" s="357">
        <f t="shared" si="114"/>
        <v>84786.4516</v>
      </c>
      <c r="JTR28" s="357">
        <f t="shared" si="114"/>
        <v>0</v>
      </c>
      <c r="JTS28" s="357">
        <f t="shared" si="114"/>
        <v>84786.4516</v>
      </c>
      <c r="JTT28" s="357">
        <f t="shared" si="114"/>
        <v>0</v>
      </c>
      <c r="JTU28" s="357">
        <f t="shared" si="114"/>
        <v>84786.4516</v>
      </c>
      <c r="JTV28" s="357">
        <f t="shared" si="114"/>
        <v>0</v>
      </c>
      <c r="JTW28" s="357">
        <f t="shared" si="114"/>
        <v>84786.4516</v>
      </c>
      <c r="JTX28" s="357">
        <f t="shared" ref="JTX28:JWI28" si="115">+JTV28</f>
        <v>0</v>
      </c>
      <c r="JTY28" s="357">
        <f t="shared" si="115"/>
        <v>84786.4516</v>
      </c>
      <c r="JTZ28" s="357">
        <f t="shared" si="115"/>
        <v>0</v>
      </c>
      <c r="JUA28" s="357">
        <f t="shared" si="115"/>
        <v>84786.4516</v>
      </c>
      <c r="JUB28" s="357">
        <f t="shared" si="115"/>
        <v>0</v>
      </c>
      <c r="JUC28" s="357">
        <f t="shared" si="115"/>
        <v>84786.4516</v>
      </c>
      <c r="JUD28" s="357">
        <f t="shared" si="115"/>
        <v>0</v>
      </c>
      <c r="JUE28" s="357">
        <f t="shared" si="115"/>
        <v>84786.4516</v>
      </c>
      <c r="JUF28" s="357">
        <f t="shared" si="115"/>
        <v>0</v>
      </c>
      <c r="JUG28" s="357">
        <f t="shared" si="115"/>
        <v>84786.4516</v>
      </c>
      <c r="JUH28" s="357">
        <f t="shared" si="115"/>
        <v>0</v>
      </c>
      <c r="JUI28" s="357">
        <f t="shared" si="115"/>
        <v>84786.4516</v>
      </c>
      <c r="JUJ28" s="357">
        <f t="shared" si="115"/>
        <v>0</v>
      </c>
      <c r="JUK28" s="357">
        <f t="shared" si="115"/>
        <v>84786.4516</v>
      </c>
      <c r="JUL28" s="357">
        <f t="shared" si="115"/>
        <v>0</v>
      </c>
      <c r="JUM28" s="357">
        <f t="shared" si="115"/>
        <v>84786.4516</v>
      </c>
      <c r="JUN28" s="357">
        <f t="shared" si="115"/>
        <v>0</v>
      </c>
      <c r="JUO28" s="357">
        <f t="shared" si="115"/>
        <v>84786.4516</v>
      </c>
      <c r="JUP28" s="357">
        <f t="shared" si="115"/>
        <v>0</v>
      </c>
      <c r="JUQ28" s="357">
        <f t="shared" si="115"/>
        <v>84786.4516</v>
      </c>
      <c r="JUR28" s="357">
        <f t="shared" si="115"/>
        <v>0</v>
      </c>
      <c r="JUS28" s="357">
        <f t="shared" si="115"/>
        <v>84786.4516</v>
      </c>
      <c r="JUT28" s="357">
        <f t="shared" si="115"/>
        <v>0</v>
      </c>
      <c r="JUU28" s="357">
        <f t="shared" si="115"/>
        <v>84786.4516</v>
      </c>
      <c r="JUV28" s="357">
        <f t="shared" si="115"/>
        <v>0</v>
      </c>
      <c r="JUW28" s="357">
        <f t="shared" si="115"/>
        <v>84786.4516</v>
      </c>
      <c r="JUX28" s="357">
        <f t="shared" si="115"/>
        <v>0</v>
      </c>
      <c r="JUY28" s="357">
        <f t="shared" si="115"/>
        <v>84786.4516</v>
      </c>
      <c r="JUZ28" s="357">
        <f t="shared" si="115"/>
        <v>0</v>
      </c>
      <c r="JVA28" s="357">
        <f t="shared" si="115"/>
        <v>84786.4516</v>
      </c>
      <c r="JVB28" s="357">
        <f t="shared" si="115"/>
        <v>0</v>
      </c>
      <c r="JVC28" s="357">
        <f t="shared" si="115"/>
        <v>84786.4516</v>
      </c>
      <c r="JVD28" s="357">
        <f t="shared" si="115"/>
        <v>0</v>
      </c>
      <c r="JVE28" s="357">
        <f t="shared" si="115"/>
        <v>84786.4516</v>
      </c>
      <c r="JVF28" s="357">
        <f t="shared" si="115"/>
        <v>0</v>
      </c>
      <c r="JVG28" s="357">
        <f t="shared" si="115"/>
        <v>84786.4516</v>
      </c>
      <c r="JVH28" s="357">
        <f t="shared" si="115"/>
        <v>0</v>
      </c>
      <c r="JVI28" s="357">
        <f t="shared" si="115"/>
        <v>84786.4516</v>
      </c>
      <c r="JVJ28" s="357">
        <f t="shared" si="115"/>
        <v>0</v>
      </c>
      <c r="JVK28" s="357">
        <f t="shared" si="115"/>
        <v>84786.4516</v>
      </c>
      <c r="JVL28" s="357">
        <f t="shared" si="115"/>
        <v>0</v>
      </c>
      <c r="JVM28" s="357">
        <f t="shared" si="115"/>
        <v>84786.4516</v>
      </c>
      <c r="JVN28" s="357">
        <f t="shared" si="115"/>
        <v>0</v>
      </c>
      <c r="JVO28" s="357">
        <f t="shared" si="115"/>
        <v>84786.4516</v>
      </c>
      <c r="JVP28" s="357">
        <f t="shared" si="115"/>
        <v>0</v>
      </c>
      <c r="JVQ28" s="357">
        <f t="shared" si="115"/>
        <v>84786.4516</v>
      </c>
      <c r="JVR28" s="357">
        <f t="shared" si="115"/>
        <v>0</v>
      </c>
      <c r="JVS28" s="357">
        <f t="shared" si="115"/>
        <v>84786.4516</v>
      </c>
      <c r="JVT28" s="357">
        <f t="shared" si="115"/>
        <v>0</v>
      </c>
      <c r="JVU28" s="357">
        <f t="shared" si="115"/>
        <v>84786.4516</v>
      </c>
      <c r="JVV28" s="357">
        <f t="shared" si="115"/>
        <v>0</v>
      </c>
      <c r="JVW28" s="357">
        <f t="shared" si="115"/>
        <v>84786.4516</v>
      </c>
      <c r="JVX28" s="357">
        <f t="shared" si="115"/>
        <v>0</v>
      </c>
      <c r="JVY28" s="357">
        <f t="shared" si="115"/>
        <v>84786.4516</v>
      </c>
      <c r="JVZ28" s="357">
        <f t="shared" si="115"/>
        <v>0</v>
      </c>
      <c r="JWA28" s="357">
        <f t="shared" si="115"/>
        <v>84786.4516</v>
      </c>
      <c r="JWB28" s="357">
        <f t="shared" si="115"/>
        <v>0</v>
      </c>
      <c r="JWC28" s="357">
        <f t="shared" si="115"/>
        <v>84786.4516</v>
      </c>
      <c r="JWD28" s="357">
        <f t="shared" si="115"/>
        <v>0</v>
      </c>
      <c r="JWE28" s="357">
        <f t="shared" si="115"/>
        <v>84786.4516</v>
      </c>
      <c r="JWF28" s="357">
        <f t="shared" si="115"/>
        <v>0</v>
      </c>
      <c r="JWG28" s="357">
        <f t="shared" si="115"/>
        <v>84786.4516</v>
      </c>
      <c r="JWH28" s="357">
        <f t="shared" si="115"/>
        <v>0</v>
      </c>
      <c r="JWI28" s="357">
        <f t="shared" si="115"/>
        <v>84786.4516</v>
      </c>
      <c r="JWJ28" s="357">
        <f t="shared" ref="JWJ28:JYU28" si="116">+JWH28</f>
        <v>0</v>
      </c>
      <c r="JWK28" s="357">
        <f t="shared" si="116"/>
        <v>84786.4516</v>
      </c>
      <c r="JWL28" s="357">
        <f t="shared" si="116"/>
        <v>0</v>
      </c>
      <c r="JWM28" s="357">
        <f t="shared" si="116"/>
        <v>84786.4516</v>
      </c>
      <c r="JWN28" s="357">
        <f t="shared" si="116"/>
        <v>0</v>
      </c>
      <c r="JWO28" s="357">
        <f t="shared" si="116"/>
        <v>84786.4516</v>
      </c>
      <c r="JWP28" s="357">
        <f t="shared" si="116"/>
        <v>0</v>
      </c>
      <c r="JWQ28" s="357">
        <f t="shared" si="116"/>
        <v>84786.4516</v>
      </c>
      <c r="JWR28" s="357">
        <f t="shared" si="116"/>
        <v>0</v>
      </c>
      <c r="JWS28" s="357">
        <f t="shared" si="116"/>
        <v>84786.4516</v>
      </c>
      <c r="JWT28" s="357">
        <f t="shared" si="116"/>
        <v>0</v>
      </c>
      <c r="JWU28" s="357">
        <f t="shared" si="116"/>
        <v>84786.4516</v>
      </c>
      <c r="JWV28" s="357">
        <f t="shared" si="116"/>
        <v>0</v>
      </c>
      <c r="JWW28" s="357">
        <f t="shared" si="116"/>
        <v>84786.4516</v>
      </c>
      <c r="JWX28" s="357">
        <f t="shared" si="116"/>
        <v>0</v>
      </c>
      <c r="JWY28" s="357">
        <f t="shared" si="116"/>
        <v>84786.4516</v>
      </c>
      <c r="JWZ28" s="357">
        <f t="shared" si="116"/>
        <v>0</v>
      </c>
      <c r="JXA28" s="357">
        <f t="shared" si="116"/>
        <v>84786.4516</v>
      </c>
      <c r="JXB28" s="357">
        <f t="shared" si="116"/>
        <v>0</v>
      </c>
      <c r="JXC28" s="357">
        <f t="shared" si="116"/>
        <v>84786.4516</v>
      </c>
      <c r="JXD28" s="357">
        <f t="shared" si="116"/>
        <v>0</v>
      </c>
      <c r="JXE28" s="357">
        <f t="shared" si="116"/>
        <v>84786.4516</v>
      </c>
      <c r="JXF28" s="357">
        <f t="shared" si="116"/>
        <v>0</v>
      </c>
      <c r="JXG28" s="357">
        <f t="shared" si="116"/>
        <v>84786.4516</v>
      </c>
      <c r="JXH28" s="357">
        <f t="shared" si="116"/>
        <v>0</v>
      </c>
      <c r="JXI28" s="357">
        <f t="shared" si="116"/>
        <v>84786.4516</v>
      </c>
      <c r="JXJ28" s="357">
        <f t="shared" si="116"/>
        <v>0</v>
      </c>
      <c r="JXK28" s="357">
        <f t="shared" si="116"/>
        <v>84786.4516</v>
      </c>
      <c r="JXL28" s="357">
        <f t="shared" si="116"/>
        <v>0</v>
      </c>
      <c r="JXM28" s="357">
        <f t="shared" si="116"/>
        <v>84786.4516</v>
      </c>
      <c r="JXN28" s="357">
        <f t="shared" si="116"/>
        <v>0</v>
      </c>
      <c r="JXO28" s="357">
        <f t="shared" si="116"/>
        <v>84786.4516</v>
      </c>
      <c r="JXP28" s="357">
        <f t="shared" si="116"/>
        <v>0</v>
      </c>
      <c r="JXQ28" s="357">
        <f t="shared" si="116"/>
        <v>84786.4516</v>
      </c>
      <c r="JXR28" s="357">
        <f t="shared" si="116"/>
        <v>0</v>
      </c>
      <c r="JXS28" s="357">
        <f t="shared" si="116"/>
        <v>84786.4516</v>
      </c>
      <c r="JXT28" s="357">
        <f t="shared" si="116"/>
        <v>0</v>
      </c>
      <c r="JXU28" s="357">
        <f t="shared" si="116"/>
        <v>84786.4516</v>
      </c>
      <c r="JXV28" s="357">
        <f t="shared" si="116"/>
        <v>0</v>
      </c>
      <c r="JXW28" s="357">
        <f t="shared" si="116"/>
        <v>84786.4516</v>
      </c>
      <c r="JXX28" s="357">
        <f t="shared" si="116"/>
        <v>0</v>
      </c>
      <c r="JXY28" s="357">
        <f t="shared" si="116"/>
        <v>84786.4516</v>
      </c>
      <c r="JXZ28" s="357">
        <f t="shared" si="116"/>
        <v>0</v>
      </c>
      <c r="JYA28" s="357">
        <f t="shared" si="116"/>
        <v>84786.4516</v>
      </c>
      <c r="JYB28" s="357">
        <f t="shared" si="116"/>
        <v>0</v>
      </c>
      <c r="JYC28" s="357">
        <f t="shared" si="116"/>
        <v>84786.4516</v>
      </c>
      <c r="JYD28" s="357">
        <f t="shared" si="116"/>
        <v>0</v>
      </c>
      <c r="JYE28" s="357">
        <f t="shared" si="116"/>
        <v>84786.4516</v>
      </c>
      <c r="JYF28" s="357">
        <f t="shared" si="116"/>
        <v>0</v>
      </c>
      <c r="JYG28" s="357">
        <f t="shared" si="116"/>
        <v>84786.4516</v>
      </c>
      <c r="JYH28" s="357">
        <f t="shared" si="116"/>
        <v>0</v>
      </c>
      <c r="JYI28" s="357">
        <f t="shared" si="116"/>
        <v>84786.4516</v>
      </c>
      <c r="JYJ28" s="357">
        <f t="shared" si="116"/>
        <v>0</v>
      </c>
      <c r="JYK28" s="357">
        <f t="shared" si="116"/>
        <v>84786.4516</v>
      </c>
      <c r="JYL28" s="357">
        <f t="shared" si="116"/>
        <v>0</v>
      </c>
      <c r="JYM28" s="357">
        <f t="shared" si="116"/>
        <v>84786.4516</v>
      </c>
      <c r="JYN28" s="357">
        <f t="shared" si="116"/>
        <v>0</v>
      </c>
      <c r="JYO28" s="357">
        <f t="shared" si="116"/>
        <v>84786.4516</v>
      </c>
      <c r="JYP28" s="357">
        <f t="shared" si="116"/>
        <v>0</v>
      </c>
      <c r="JYQ28" s="357">
        <f t="shared" si="116"/>
        <v>84786.4516</v>
      </c>
      <c r="JYR28" s="357">
        <f t="shared" si="116"/>
        <v>0</v>
      </c>
      <c r="JYS28" s="357">
        <f t="shared" si="116"/>
        <v>84786.4516</v>
      </c>
      <c r="JYT28" s="357">
        <f t="shared" si="116"/>
        <v>0</v>
      </c>
      <c r="JYU28" s="357">
        <f t="shared" si="116"/>
        <v>84786.4516</v>
      </c>
      <c r="JYV28" s="357">
        <f t="shared" ref="JYV28:KBG28" si="117">+JYT28</f>
        <v>0</v>
      </c>
      <c r="JYW28" s="357">
        <f t="shared" si="117"/>
        <v>84786.4516</v>
      </c>
      <c r="JYX28" s="357">
        <f t="shared" si="117"/>
        <v>0</v>
      </c>
      <c r="JYY28" s="357">
        <f t="shared" si="117"/>
        <v>84786.4516</v>
      </c>
      <c r="JYZ28" s="357">
        <f t="shared" si="117"/>
        <v>0</v>
      </c>
      <c r="JZA28" s="357">
        <f t="shared" si="117"/>
        <v>84786.4516</v>
      </c>
      <c r="JZB28" s="357">
        <f t="shared" si="117"/>
        <v>0</v>
      </c>
      <c r="JZC28" s="357">
        <f t="shared" si="117"/>
        <v>84786.4516</v>
      </c>
      <c r="JZD28" s="357">
        <f t="shared" si="117"/>
        <v>0</v>
      </c>
      <c r="JZE28" s="357">
        <f t="shared" si="117"/>
        <v>84786.4516</v>
      </c>
      <c r="JZF28" s="357">
        <f t="shared" si="117"/>
        <v>0</v>
      </c>
      <c r="JZG28" s="357">
        <f t="shared" si="117"/>
        <v>84786.4516</v>
      </c>
      <c r="JZH28" s="357">
        <f t="shared" si="117"/>
        <v>0</v>
      </c>
      <c r="JZI28" s="357">
        <f t="shared" si="117"/>
        <v>84786.4516</v>
      </c>
      <c r="JZJ28" s="357">
        <f t="shared" si="117"/>
        <v>0</v>
      </c>
      <c r="JZK28" s="357">
        <f t="shared" si="117"/>
        <v>84786.4516</v>
      </c>
      <c r="JZL28" s="357">
        <f t="shared" si="117"/>
        <v>0</v>
      </c>
      <c r="JZM28" s="357">
        <f t="shared" si="117"/>
        <v>84786.4516</v>
      </c>
      <c r="JZN28" s="357">
        <f t="shared" si="117"/>
        <v>0</v>
      </c>
      <c r="JZO28" s="357">
        <f t="shared" si="117"/>
        <v>84786.4516</v>
      </c>
      <c r="JZP28" s="357">
        <f t="shared" si="117"/>
        <v>0</v>
      </c>
      <c r="JZQ28" s="357">
        <f t="shared" si="117"/>
        <v>84786.4516</v>
      </c>
      <c r="JZR28" s="357">
        <f t="shared" si="117"/>
        <v>0</v>
      </c>
      <c r="JZS28" s="357">
        <f t="shared" si="117"/>
        <v>84786.4516</v>
      </c>
      <c r="JZT28" s="357">
        <f t="shared" si="117"/>
        <v>0</v>
      </c>
      <c r="JZU28" s="357">
        <f t="shared" si="117"/>
        <v>84786.4516</v>
      </c>
      <c r="JZV28" s="357">
        <f t="shared" si="117"/>
        <v>0</v>
      </c>
      <c r="JZW28" s="357">
        <f t="shared" si="117"/>
        <v>84786.4516</v>
      </c>
      <c r="JZX28" s="357">
        <f t="shared" si="117"/>
        <v>0</v>
      </c>
      <c r="JZY28" s="357">
        <f t="shared" si="117"/>
        <v>84786.4516</v>
      </c>
      <c r="JZZ28" s="357">
        <f t="shared" si="117"/>
        <v>0</v>
      </c>
      <c r="KAA28" s="357">
        <f t="shared" si="117"/>
        <v>84786.4516</v>
      </c>
      <c r="KAB28" s="357">
        <f t="shared" si="117"/>
        <v>0</v>
      </c>
      <c r="KAC28" s="357">
        <f t="shared" si="117"/>
        <v>84786.4516</v>
      </c>
      <c r="KAD28" s="357">
        <f t="shared" si="117"/>
        <v>0</v>
      </c>
      <c r="KAE28" s="357">
        <f t="shared" si="117"/>
        <v>84786.4516</v>
      </c>
      <c r="KAF28" s="357">
        <f t="shared" si="117"/>
        <v>0</v>
      </c>
      <c r="KAG28" s="357">
        <f t="shared" si="117"/>
        <v>84786.4516</v>
      </c>
      <c r="KAH28" s="357">
        <f t="shared" si="117"/>
        <v>0</v>
      </c>
      <c r="KAI28" s="357">
        <f t="shared" si="117"/>
        <v>84786.4516</v>
      </c>
      <c r="KAJ28" s="357">
        <f t="shared" si="117"/>
        <v>0</v>
      </c>
      <c r="KAK28" s="357">
        <f t="shared" si="117"/>
        <v>84786.4516</v>
      </c>
      <c r="KAL28" s="357">
        <f t="shared" si="117"/>
        <v>0</v>
      </c>
      <c r="KAM28" s="357">
        <f t="shared" si="117"/>
        <v>84786.4516</v>
      </c>
      <c r="KAN28" s="357">
        <f t="shared" si="117"/>
        <v>0</v>
      </c>
      <c r="KAO28" s="357">
        <f t="shared" si="117"/>
        <v>84786.4516</v>
      </c>
      <c r="KAP28" s="357">
        <f t="shared" si="117"/>
        <v>0</v>
      </c>
      <c r="KAQ28" s="357">
        <f t="shared" si="117"/>
        <v>84786.4516</v>
      </c>
      <c r="KAR28" s="357">
        <f t="shared" si="117"/>
        <v>0</v>
      </c>
      <c r="KAS28" s="357">
        <f t="shared" si="117"/>
        <v>84786.4516</v>
      </c>
      <c r="KAT28" s="357">
        <f t="shared" si="117"/>
        <v>0</v>
      </c>
      <c r="KAU28" s="357">
        <f t="shared" si="117"/>
        <v>84786.4516</v>
      </c>
      <c r="KAV28" s="357">
        <f t="shared" si="117"/>
        <v>0</v>
      </c>
      <c r="KAW28" s="357">
        <f t="shared" si="117"/>
        <v>84786.4516</v>
      </c>
      <c r="KAX28" s="357">
        <f t="shared" si="117"/>
        <v>0</v>
      </c>
      <c r="KAY28" s="357">
        <f t="shared" si="117"/>
        <v>84786.4516</v>
      </c>
      <c r="KAZ28" s="357">
        <f t="shared" si="117"/>
        <v>0</v>
      </c>
      <c r="KBA28" s="357">
        <f t="shared" si="117"/>
        <v>84786.4516</v>
      </c>
      <c r="KBB28" s="357">
        <f t="shared" si="117"/>
        <v>0</v>
      </c>
      <c r="KBC28" s="357">
        <f t="shared" si="117"/>
        <v>84786.4516</v>
      </c>
      <c r="KBD28" s="357">
        <f t="shared" si="117"/>
        <v>0</v>
      </c>
      <c r="KBE28" s="357">
        <f t="shared" si="117"/>
        <v>84786.4516</v>
      </c>
      <c r="KBF28" s="357">
        <f t="shared" si="117"/>
        <v>0</v>
      </c>
      <c r="KBG28" s="357">
        <f t="shared" si="117"/>
        <v>84786.4516</v>
      </c>
      <c r="KBH28" s="357">
        <f t="shared" ref="KBH28:KDS28" si="118">+KBF28</f>
        <v>0</v>
      </c>
      <c r="KBI28" s="357">
        <f t="shared" si="118"/>
        <v>84786.4516</v>
      </c>
      <c r="KBJ28" s="357">
        <f t="shared" si="118"/>
        <v>0</v>
      </c>
      <c r="KBK28" s="357">
        <f t="shared" si="118"/>
        <v>84786.4516</v>
      </c>
      <c r="KBL28" s="357">
        <f t="shared" si="118"/>
        <v>0</v>
      </c>
      <c r="KBM28" s="357">
        <f t="shared" si="118"/>
        <v>84786.4516</v>
      </c>
      <c r="KBN28" s="357">
        <f t="shared" si="118"/>
        <v>0</v>
      </c>
      <c r="KBO28" s="357">
        <f t="shared" si="118"/>
        <v>84786.4516</v>
      </c>
      <c r="KBP28" s="357">
        <f t="shared" si="118"/>
        <v>0</v>
      </c>
      <c r="KBQ28" s="357">
        <f t="shared" si="118"/>
        <v>84786.4516</v>
      </c>
      <c r="KBR28" s="357">
        <f t="shared" si="118"/>
        <v>0</v>
      </c>
      <c r="KBS28" s="357">
        <f t="shared" si="118"/>
        <v>84786.4516</v>
      </c>
      <c r="KBT28" s="357">
        <f t="shared" si="118"/>
        <v>0</v>
      </c>
      <c r="KBU28" s="357">
        <f t="shared" si="118"/>
        <v>84786.4516</v>
      </c>
      <c r="KBV28" s="357">
        <f t="shared" si="118"/>
        <v>0</v>
      </c>
      <c r="KBW28" s="357">
        <f t="shared" si="118"/>
        <v>84786.4516</v>
      </c>
      <c r="KBX28" s="357">
        <f t="shared" si="118"/>
        <v>0</v>
      </c>
      <c r="KBY28" s="357">
        <f t="shared" si="118"/>
        <v>84786.4516</v>
      </c>
      <c r="KBZ28" s="357">
        <f t="shared" si="118"/>
        <v>0</v>
      </c>
      <c r="KCA28" s="357">
        <f t="shared" si="118"/>
        <v>84786.4516</v>
      </c>
      <c r="KCB28" s="357">
        <f t="shared" si="118"/>
        <v>0</v>
      </c>
      <c r="KCC28" s="357">
        <f t="shared" si="118"/>
        <v>84786.4516</v>
      </c>
      <c r="KCD28" s="357">
        <f t="shared" si="118"/>
        <v>0</v>
      </c>
      <c r="KCE28" s="357">
        <f t="shared" si="118"/>
        <v>84786.4516</v>
      </c>
      <c r="KCF28" s="357">
        <f t="shared" si="118"/>
        <v>0</v>
      </c>
      <c r="KCG28" s="357">
        <f t="shared" si="118"/>
        <v>84786.4516</v>
      </c>
      <c r="KCH28" s="357">
        <f t="shared" si="118"/>
        <v>0</v>
      </c>
      <c r="KCI28" s="357">
        <f t="shared" si="118"/>
        <v>84786.4516</v>
      </c>
      <c r="KCJ28" s="357">
        <f t="shared" si="118"/>
        <v>0</v>
      </c>
      <c r="KCK28" s="357">
        <f t="shared" si="118"/>
        <v>84786.4516</v>
      </c>
      <c r="KCL28" s="357">
        <f t="shared" si="118"/>
        <v>0</v>
      </c>
      <c r="KCM28" s="357">
        <f t="shared" si="118"/>
        <v>84786.4516</v>
      </c>
      <c r="KCN28" s="357">
        <f t="shared" si="118"/>
        <v>0</v>
      </c>
      <c r="KCO28" s="357">
        <f t="shared" si="118"/>
        <v>84786.4516</v>
      </c>
      <c r="KCP28" s="357">
        <f t="shared" si="118"/>
        <v>0</v>
      </c>
      <c r="KCQ28" s="357">
        <f t="shared" si="118"/>
        <v>84786.4516</v>
      </c>
      <c r="KCR28" s="357">
        <f t="shared" si="118"/>
        <v>0</v>
      </c>
      <c r="KCS28" s="357">
        <f t="shared" si="118"/>
        <v>84786.4516</v>
      </c>
      <c r="KCT28" s="357">
        <f t="shared" si="118"/>
        <v>0</v>
      </c>
      <c r="KCU28" s="357">
        <f t="shared" si="118"/>
        <v>84786.4516</v>
      </c>
      <c r="KCV28" s="357">
        <f t="shared" si="118"/>
        <v>0</v>
      </c>
      <c r="KCW28" s="357">
        <f t="shared" si="118"/>
        <v>84786.4516</v>
      </c>
      <c r="KCX28" s="357">
        <f t="shared" si="118"/>
        <v>0</v>
      </c>
      <c r="KCY28" s="357">
        <f t="shared" si="118"/>
        <v>84786.4516</v>
      </c>
      <c r="KCZ28" s="357">
        <f t="shared" si="118"/>
        <v>0</v>
      </c>
      <c r="KDA28" s="357">
        <f t="shared" si="118"/>
        <v>84786.4516</v>
      </c>
      <c r="KDB28" s="357">
        <f t="shared" si="118"/>
        <v>0</v>
      </c>
      <c r="KDC28" s="357">
        <f t="shared" si="118"/>
        <v>84786.4516</v>
      </c>
      <c r="KDD28" s="357">
        <f t="shared" si="118"/>
        <v>0</v>
      </c>
      <c r="KDE28" s="357">
        <f t="shared" si="118"/>
        <v>84786.4516</v>
      </c>
      <c r="KDF28" s="357">
        <f t="shared" si="118"/>
        <v>0</v>
      </c>
      <c r="KDG28" s="357">
        <f t="shared" si="118"/>
        <v>84786.4516</v>
      </c>
      <c r="KDH28" s="357">
        <f t="shared" si="118"/>
        <v>0</v>
      </c>
      <c r="KDI28" s="357">
        <f t="shared" si="118"/>
        <v>84786.4516</v>
      </c>
      <c r="KDJ28" s="357">
        <f t="shared" si="118"/>
        <v>0</v>
      </c>
      <c r="KDK28" s="357">
        <f t="shared" si="118"/>
        <v>84786.4516</v>
      </c>
      <c r="KDL28" s="357">
        <f t="shared" si="118"/>
        <v>0</v>
      </c>
      <c r="KDM28" s="357">
        <f t="shared" si="118"/>
        <v>84786.4516</v>
      </c>
      <c r="KDN28" s="357">
        <f t="shared" si="118"/>
        <v>0</v>
      </c>
      <c r="KDO28" s="357">
        <f t="shared" si="118"/>
        <v>84786.4516</v>
      </c>
      <c r="KDP28" s="357">
        <f t="shared" si="118"/>
        <v>0</v>
      </c>
      <c r="KDQ28" s="357">
        <f t="shared" si="118"/>
        <v>84786.4516</v>
      </c>
      <c r="KDR28" s="357">
        <f t="shared" si="118"/>
        <v>0</v>
      </c>
      <c r="KDS28" s="357">
        <f t="shared" si="118"/>
        <v>84786.4516</v>
      </c>
      <c r="KDT28" s="357">
        <f t="shared" ref="KDT28:KGE28" si="119">+KDR28</f>
        <v>0</v>
      </c>
      <c r="KDU28" s="357">
        <f t="shared" si="119"/>
        <v>84786.4516</v>
      </c>
      <c r="KDV28" s="357">
        <f t="shared" si="119"/>
        <v>0</v>
      </c>
      <c r="KDW28" s="357">
        <f t="shared" si="119"/>
        <v>84786.4516</v>
      </c>
      <c r="KDX28" s="357">
        <f t="shared" si="119"/>
        <v>0</v>
      </c>
      <c r="KDY28" s="357">
        <f t="shared" si="119"/>
        <v>84786.4516</v>
      </c>
      <c r="KDZ28" s="357">
        <f t="shared" si="119"/>
        <v>0</v>
      </c>
      <c r="KEA28" s="357">
        <f t="shared" si="119"/>
        <v>84786.4516</v>
      </c>
      <c r="KEB28" s="357">
        <f t="shared" si="119"/>
        <v>0</v>
      </c>
      <c r="KEC28" s="357">
        <f t="shared" si="119"/>
        <v>84786.4516</v>
      </c>
      <c r="KED28" s="357">
        <f t="shared" si="119"/>
        <v>0</v>
      </c>
      <c r="KEE28" s="357">
        <f t="shared" si="119"/>
        <v>84786.4516</v>
      </c>
      <c r="KEF28" s="357">
        <f t="shared" si="119"/>
        <v>0</v>
      </c>
      <c r="KEG28" s="357">
        <f t="shared" si="119"/>
        <v>84786.4516</v>
      </c>
      <c r="KEH28" s="357">
        <f t="shared" si="119"/>
        <v>0</v>
      </c>
      <c r="KEI28" s="357">
        <f t="shared" si="119"/>
        <v>84786.4516</v>
      </c>
      <c r="KEJ28" s="357">
        <f t="shared" si="119"/>
        <v>0</v>
      </c>
      <c r="KEK28" s="357">
        <f t="shared" si="119"/>
        <v>84786.4516</v>
      </c>
      <c r="KEL28" s="357">
        <f t="shared" si="119"/>
        <v>0</v>
      </c>
      <c r="KEM28" s="357">
        <f t="shared" si="119"/>
        <v>84786.4516</v>
      </c>
      <c r="KEN28" s="357">
        <f t="shared" si="119"/>
        <v>0</v>
      </c>
      <c r="KEO28" s="357">
        <f t="shared" si="119"/>
        <v>84786.4516</v>
      </c>
      <c r="KEP28" s="357">
        <f t="shared" si="119"/>
        <v>0</v>
      </c>
      <c r="KEQ28" s="357">
        <f t="shared" si="119"/>
        <v>84786.4516</v>
      </c>
      <c r="KER28" s="357">
        <f t="shared" si="119"/>
        <v>0</v>
      </c>
      <c r="KES28" s="357">
        <f t="shared" si="119"/>
        <v>84786.4516</v>
      </c>
      <c r="KET28" s="357">
        <f t="shared" si="119"/>
        <v>0</v>
      </c>
      <c r="KEU28" s="357">
        <f t="shared" si="119"/>
        <v>84786.4516</v>
      </c>
      <c r="KEV28" s="357">
        <f t="shared" si="119"/>
        <v>0</v>
      </c>
      <c r="KEW28" s="357">
        <f t="shared" si="119"/>
        <v>84786.4516</v>
      </c>
      <c r="KEX28" s="357">
        <f t="shared" si="119"/>
        <v>0</v>
      </c>
      <c r="KEY28" s="357">
        <f t="shared" si="119"/>
        <v>84786.4516</v>
      </c>
      <c r="KEZ28" s="357">
        <f t="shared" si="119"/>
        <v>0</v>
      </c>
      <c r="KFA28" s="357">
        <f t="shared" si="119"/>
        <v>84786.4516</v>
      </c>
      <c r="KFB28" s="357">
        <f t="shared" si="119"/>
        <v>0</v>
      </c>
      <c r="KFC28" s="357">
        <f t="shared" si="119"/>
        <v>84786.4516</v>
      </c>
      <c r="KFD28" s="357">
        <f t="shared" si="119"/>
        <v>0</v>
      </c>
      <c r="KFE28" s="357">
        <f t="shared" si="119"/>
        <v>84786.4516</v>
      </c>
      <c r="KFF28" s="357">
        <f t="shared" si="119"/>
        <v>0</v>
      </c>
      <c r="KFG28" s="357">
        <f t="shared" si="119"/>
        <v>84786.4516</v>
      </c>
      <c r="KFH28" s="357">
        <f t="shared" si="119"/>
        <v>0</v>
      </c>
      <c r="KFI28" s="357">
        <f t="shared" si="119"/>
        <v>84786.4516</v>
      </c>
      <c r="KFJ28" s="357">
        <f t="shared" si="119"/>
        <v>0</v>
      </c>
      <c r="KFK28" s="357">
        <f t="shared" si="119"/>
        <v>84786.4516</v>
      </c>
      <c r="KFL28" s="357">
        <f t="shared" si="119"/>
        <v>0</v>
      </c>
      <c r="KFM28" s="357">
        <f t="shared" si="119"/>
        <v>84786.4516</v>
      </c>
      <c r="KFN28" s="357">
        <f t="shared" si="119"/>
        <v>0</v>
      </c>
      <c r="KFO28" s="357">
        <f t="shared" si="119"/>
        <v>84786.4516</v>
      </c>
      <c r="KFP28" s="357">
        <f t="shared" si="119"/>
        <v>0</v>
      </c>
      <c r="KFQ28" s="357">
        <f t="shared" si="119"/>
        <v>84786.4516</v>
      </c>
      <c r="KFR28" s="357">
        <f t="shared" si="119"/>
        <v>0</v>
      </c>
      <c r="KFS28" s="357">
        <f t="shared" si="119"/>
        <v>84786.4516</v>
      </c>
      <c r="KFT28" s="357">
        <f t="shared" si="119"/>
        <v>0</v>
      </c>
      <c r="KFU28" s="357">
        <f t="shared" si="119"/>
        <v>84786.4516</v>
      </c>
      <c r="KFV28" s="357">
        <f t="shared" si="119"/>
        <v>0</v>
      </c>
      <c r="KFW28" s="357">
        <f t="shared" si="119"/>
        <v>84786.4516</v>
      </c>
      <c r="KFX28" s="357">
        <f t="shared" si="119"/>
        <v>0</v>
      </c>
      <c r="KFY28" s="357">
        <f t="shared" si="119"/>
        <v>84786.4516</v>
      </c>
      <c r="KFZ28" s="357">
        <f t="shared" si="119"/>
        <v>0</v>
      </c>
      <c r="KGA28" s="357">
        <f t="shared" si="119"/>
        <v>84786.4516</v>
      </c>
      <c r="KGB28" s="357">
        <f t="shared" si="119"/>
        <v>0</v>
      </c>
      <c r="KGC28" s="357">
        <f t="shared" si="119"/>
        <v>84786.4516</v>
      </c>
      <c r="KGD28" s="357">
        <f t="shared" si="119"/>
        <v>0</v>
      </c>
      <c r="KGE28" s="357">
        <f t="shared" si="119"/>
        <v>84786.4516</v>
      </c>
      <c r="KGF28" s="357">
        <f t="shared" ref="KGF28:KIQ28" si="120">+KGD28</f>
        <v>0</v>
      </c>
      <c r="KGG28" s="357">
        <f t="shared" si="120"/>
        <v>84786.4516</v>
      </c>
      <c r="KGH28" s="357">
        <f t="shared" si="120"/>
        <v>0</v>
      </c>
      <c r="KGI28" s="357">
        <f t="shared" si="120"/>
        <v>84786.4516</v>
      </c>
      <c r="KGJ28" s="357">
        <f t="shared" si="120"/>
        <v>0</v>
      </c>
      <c r="KGK28" s="357">
        <f t="shared" si="120"/>
        <v>84786.4516</v>
      </c>
      <c r="KGL28" s="357">
        <f t="shared" si="120"/>
        <v>0</v>
      </c>
      <c r="KGM28" s="357">
        <f t="shared" si="120"/>
        <v>84786.4516</v>
      </c>
      <c r="KGN28" s="357">
        <f t="shared" si="120"/>
        <v>0</v>
      </c>
      <c r="KGO28" s="357">
        <f t="shared" si="120"/>
        <v>84786.4516</v>
      </c>
      <c r="KGP28" s="357">
        <f t="shared" si="120"/>
        <v>0</v>
      </c>
      <c r="KGQ28" s="357">
        <f t="shared" si="120"/>
        <v>84786.4516</v>
      </c>
      <c r="KGR28" s="357">
        <f t="shared" si="120"/>
        <v>0</v>
      </c>
      <c r="KGS28" s="357">
        <f t="shared" si="120"/>
        <v>84786.4516</v>
      </c>
      <c r="KGT28" s="357">
        <f t="shared" si="120"/>
        <v>0</v>
      </c>
      <c r="KGU28" s="357">
        <f t="shared" si="120"/>
        <v>84786.4516</v>
      </c>
      <c r="KGV28" s="357">
        <f t="shared" si="120"/>
        <v>0</v>
      </c>
      <c r="KGW28" s="357">
        <f t="shared" si="120"/>
        <v>84786.4516</v>
      </c>
      <c r="KGX28" s="357">
        <f t="shared" si="120"/>
        <v>0</v>
      </c>
      <c r="KGY28" s="357">
        <f t="shared" si="120"/>
        <v>84786.4516</v>
      </c>
      <c r="KGZ28" s="357">
        <f t="shared" si="120"/>
        <v>0</v>
      </c>
      <c r="KHA28" s="357">
        <f t="shared" si="120"/>
        <v>84786.4516</v>
      </c>
      <c r="KHB28" s="357">
        <f t="shared" si="120"/>
        <v>0</v>
      </c>
      <c r="KHC28" s="357">
        <f t="shared" si="120"/>
        <v>84786.4516</v>
      </c>
      <c r="KHD28" s="357">
        <f t="shared" si="120"/>
        <v>0</v>
      </c>
      <c r="KHE28" s="357">
        <f t="shared" si="120"/>
        <v>84786.4516</v>
      </c>
      <c r="KHF28" s="357">
        <f t="shared" si="120"/>
        <v>0</v>
      </c>
      <c r="KHG28" s="357">
        <f t="shared" si="120"/>
        <v>84786.4516</v>
      </c>
      <c r="KHH28" s="357">
        <f t="shared" si="120"/>
        <v>0</v>
      </c>
      <c r="KHI28" s="357">
        <f t="shared" si="120"/>
        <v>84786.4516</v>
      </c>
      <c r="KHJ28" s="357">
        <f t="shared" si="120"/>
        <v>0</v>
      </c>
      <c r="KHK28" s="357">
        <f t="shared" si="120"/>
        <v>84786.4516</v>
      </c>
      <c r="KHL28" s="357">
        <f t="shared" si="120"/>
        <v>0</v>
      </c>
      <c r="KHM28" s="357">
        <f t="shared" si="120"/>
        <v>84786.4516</v>
      </c>
      <c r="KHN28" s="357">
        <f t="shared" si="120"/>
        <v>0</v>
      </c>
      <c r="KHO28" s="357">
        <f t="shared" si="120"/>
        <v>84786.4516</v>
      </c>
      <c r="KHP28" s="357">
        <f t="shared" si="120"/>
        <v>0</v>
      </c>
      <c r="KHQ28" s="357">
        <f t="shared" si="120"/>
        <v>84786.4516</v>
      </c>
      <c r="KHR28" s="357">
        <f t="shared" si="120"/>
        <v>0</v>
      </c>
      <c r="KHS28" s="357">
        <f t="shared" si="120"/>
        <v>84786.4516</v>
      </c>
      <c r="KHT28" s="357">
        <f t="shared" si="120"/>
        <v>0</v>
      </c>
      <c r="KHU28" s="357">
        <f t="shared" si="120"/>
        <v>84786.4516</v>
      </c>
      <c r="KHV28" s="357">
        <f t="shared" si="120"/>
        <v>0</v>
      </c>
      <c r="KHW28" s="357">
        <f t="shared" si="120"/>
        <v>84786.4516</v>
      </c>
      <c r="KHX28" s="357">
        <f t="shared" si="120"/>
        <v>0</v>
      </c>
      <c r="KHY28" s="357">
        <f t="shared" si="120"/>
        <v>84786.4516</v>
      </c>
      <c r="KHZ28" s="357">
        <f t="shared" si="120"/>
        <v>0</v>
      </c>
      <c r="KIA28" s="357">
        <f t="shared" si="120"/>
        <v>84786.4516</v>
      </c>
      <c r="KIB28" s="357">
        <f t="shared" si="120"/>
        <v>0</v>
      </c>
      <c r="KIC28" s="357">
        <f t="shared" si="120"/>
        <v>84786.4516</v>
      </c>
      <c r="KID28" s="357">
        <f t="shared" si="120"/>
        <v>0</v>
      </c>
      <c r="KIE28" s="357">
        <f t="shared" si="120"/>
        <v>84786.4516</v>
      </c>
      <c r="KIF28" s="357">
        <f t="shared" si="120"/>
        <v>0</v>
      </c>
      <c r="KIG28" s="357">
        <f t="shared" si="120"/>
        <v>84786.4516</v>
      </c>
      <c r="KIH28" s="357">
        <f t="shared" si="120"/>
        <v>0</v>
      </c>
      <c r="KII28" s="357">
        <f t="shared" si="120"/>
        <v>84786.4516</v>
      </c>
      <c r="KIJ28" s="357">
        <f t="shared" si="120"/>
        <v>0</v>
      </c>
      <c r="KIK28" s="357">
        <f t="shared" si="120"/>
        <v>84786.4516</v>
      </c>
      <c r="KIL28" s="357">
        <f t="shared" si="120"/>
        <v>0</v>
      </c>
      <c r="KIM28" s="357">
        <f t="shared" si="120"/>
        <v>84786.4516</v>
      </c>
      <c r="KIN28" s="357">
        <f t="shared" si="120"/>
        <v>0</v>
      </c>
      <c r="KIO28" s="357">
        <f t="shared" si="120"/>
        <v>84786.4516</v>
      </c>
      <c r="KIP28" s="357">
        <f t="shared" si="120"/>
        <v>0</v>
      </c>
      <c r="KIQ28" s="357">
        <f t="shared" si="120"/>
        <v>84786.4516</v>
      </c>
      <c r="KIR28" s="357">
        <f t="shared" ref="KIR28:KLC28" si="121">+KIP28</f>
        <v>0</v>
      </c>
      <c r="KIS28" s="357">
        <f t="shared" si="121"/>
        <v>84786.4516</v>
      </c>
      <c r="KIT28" s="357">
        <f t="shared" si="121"/>
        <v>0</v>
      </c>
      <c r="KIU28" s="357">
        <f t="shared" si="121"/>
        <v>84786.4516</v>
      </c>
      <c r="KIV28" s="357">
        <f t="shared" si="121"/>
        <v>0</v>
      </c>
      <c r="KIW28" s="357">
        <f t="shared" si="121"/>
        <v>84786.4516</v>
      </c>
      <c r="KIX28" s="357">
        <f t="shared" si="121"/>
        <v>0</v>
      </c>
      <c r="KIY28" s="357">
        <f t="shared" si="121"/>
        <v>84786.4516</v>
      </c>
      <c r="KIZ28" s="357">
        <f t="shared" si="121"/>
        <v>0</v>
      </c>
      <c r="KJA28" s="357">
        <f t="shared" si="121"/>
        <v>84786.4516</v>
      </c>
      <c r="KJB28" s="357">
        <f t="shared" si="121"/>
        <v>0</v>
      </c>
      <c r="KJC28" s="357">
        <f t="shared" si="121"/>
        <v>84786.4516</v>
      </c>
      <c r="KJD28" s="357">
        <f t="shared" si="121"/>
        <v>0</v>
      </c>
      <c r="KJE28" s="357">
        <f t="shared" si="121"/>
        <v>84786.4516</v>
      </c>
      <c r="KJF28" s="357">
        <f t="shared" si="121"/>
        <v>0</v>
      </c>
      <c r="KJG28" s="357">
        <f t="shared" si="121"/>
        <v>84786.4516</v>
      </c>
      <c r="KJH28" s="357">
        <f t="shared" si="121"/>
        <v>0</v>
      </c>
      <c r="KJI28" s="357">
        <f t="shared" si="121"/>
        <v>84786.4516</v>
      </c>
      <c r="KJJ28" s="357">
        <f t="shared" si="121"/>
        <v>0</v>
      </c>
      <c r="KJK28" s="357">
        <f t="shared" si="121"/>
        <v>84786.4516</v>
      </c>
      <c r="KJL28" s="357">
        <f t="shared" si="121"/>
        <v>0</v>
      </c>
      <c r="KJM28" s="357">
        <f t="shared" si="121"/>
        <v>84786.4516</v>
      </c>
      <c r="KJN28" s="357">
        <f t="shared" si="121"/>
        <v>0</v>
      </c>
      <c r="KJO28" s="357">
        <f t="shared" si="121"/>
        <v>84786.4516</v>
      </c>
      <c r="KJP28" s="357">
        <f t="shared" si="121"/>
        <v>0</v>
      </c>
      <c r="KJQ28" s="357">
        <f t="shared" si="121"/>
        <v>84786.4516</v>
      </c>
      <c r="KJR28" s="357">
        <f t="shared" si="121"/>
        <v>0</v>
      </c>
      <c r="KJS28" s="357">
        <f t="shared" si="121"/>
        <v>84786.4516</v>
      </c>
      <c r="KJT28" s="357">
        <f t="shared" si="121"/>
        <v>0</v>
      </c>
      <c r="KJU28" s="357">
        <f t="shared" si="121"/>
        <v>84786.4516</v>
      </c>
      <c r="KJV28" s="357">
        <f t="shared" si="121"/>
        <v>0</v>
      </c>
      <c r="KJW28" s="357">
        <f t="shared" si="121"/>
        <v>84786.4516</v>
      </c>
      <c r="KJX28" s="357">
        <f t="shared" si="121"/>
        <v>0</v>
      </c>
      <c r="KJY28" s="357">
        <f t="shared" si="121"/>
        <v>84786.4516</v>
      </c>
      <c r="KJZ28" s="357">
        <f t="shared" si="121"/>
        <v>0</v>
      </c>
      <c r="KKA28" s="357">
        <f t="shared" si="121"/>
        <v>84786.4516</v>
      </c>
      <c r="KKB28" s="357">
        <f t="shared" si="121"/>
        <v>0</v>
      </c>
      <c r="KKC28" s="357">
        <f t="shared" si="121"/>
        <v>84786.4516</v>
      </c>
      <c r="KKD28" s="357">
        <f t="shared" si="121"/>
        <v>0</v>
      </c>
      <c r="KKE28" s="357">
        <f t="shared" si="121"/>
        <v>84786.4516</v>
      </c>
      <c r="KKF28" s="357">
        <f t="shared" si="121"/>
        <v>0</v>
      </c>
      <c r="KKG28" s="357">
        <f t="shared" si="121"/>
        <v>84786.4516</v>
      </c>
      <c r="KKH28" s="357">
        <f t="shared" si="121"/>
        <v>0</v>
      </c>
      <c r="KKI28" s="357">
        <f t="shared" si="121"/>
        <v>84786.4516</v>
      </c>
      <c r="KKJ28" s="357">
        <f t="shared" si="121"/>
        <v>0</v>
      </c>
      <c r="KKK28" s="357">
        <f t="shared" si="121"/>
        <v>84786.4516</v>
      </c>
      <c r="KKL28" s="357">
        <f t="shared" si="121"/>
        <v>0</v>
      </c>
      <c r="KKM28" s="357">
        <f t="shared" si="121"/>
        <v>84786.4516</v>
      </c>
      <c r="KKN28" s="357">
        <f t="shared" si="121"/>
        <v>0</v>
      </c>
      <c r="KKO28" s="357">
        <f t="shared" si="121"/>
        <v>84786.4516</v>
      </c>
      <c r="KKP28" s="357">
        <f t="shared" si="121"/>
        <v>0</v>
      </c>
      <c r="KKQ28" s="357">
        <f t="shared" si="121"/>
        <v>84786.4516</v>
      </c>
      <c r="KKR28" s="357">
        <f t="shared" si="121"/>
        <v>0</v>
      </c>
      <c r="KKS28" s="357">
        <f t="shared" si="121"/>
        <v>84786.4516</v>
      </c>
      <c r="KKT28" s="357">
        <f t="shared" si="121"/>
        <v>0</v>
      </c>
      <c r="KKU28" s="357">
        <f t="shared" si="121"/>
        <v>84786.4516</v>
      </c>
      <c r="KKV28" s="357">
        <f t="shared" si="121"/>
        <v>0</v>
      </c>
      <c r="KKW28" s="357">
        <f t="shared" si="121"/>
        <v>84786.4516</v>
      </c>
      <c r="KKX28" s="357">
        <f t="shared" si="121"/>
        <v>0</v>
      </c>
      <c r="KKY28" s="357">
        <f t="shared" si="121"/>
        <v>84786.4516</v>
      </c>
      <c r="KKZ28" s="357">
        <f t="shared" si="121"/>
        <v>0</v>
      </c>
      <c r="KLA28" s="357">
        <f t="shared" si="121"/>
        <v>84786.4516</v>
      </c>
      <c r="KLB28" s="357">
        <f t="shared" si="121"/>
        <v>0</v>
      </c>
      <c r="KLC28" s="357">
        <f t="shared" si="121"/>
        <v>84786.4516</v>
      </c>
      <c r="KLD28" s="357">
        <f t="shared" ref="KLD28:KNO28" si="122">+KLB28</f>
        <v>0</v>
      </c>
      <c r="KLE28" s="357">
        <f t="shared" si="122"/>
        <v>84786.4516</v>
      </c>
      <c r="KLF28" s="357">
        <f t="shared" si="122"/>
        <v>0</v>
      </c>
      <c r="KLG28" s="357">
        <f t="shared" si="122"/>
        <v>84786.4516</v>
      </c>
      <c r="KLH28" s="357">
        <f t="shared" si="122"/>
        <v>0</v>
      </c>
      <c r="KLI28" s="357">
        <f t="shared" si="122"/>
        <v>84786.4516</v>
      </c>
      <c r="KLJ28" s="357">
        <f t="shared" si="122"/>
        <v>0</v>
      </c>
      <c r="KLK28" s="357">
        <f t="shared" si="122"/>
        <v>84786.4516</v>
      </c>
      <c r="KLL28" s="357">
        <f t="shared" si="122"/>
        <v>0</v>
      </c>
      <c r="KLM28" s="357">
        <f t="shared" si="122"/>
        <v>84786.4516</v>
      </c>
      <c r="KLN28" s="357">
        <f t="shared" si="122"/>
        <v>0</v>
      </c>
      <c r="KLO28" s="357">
        <f t="shared" si="122"/>
        <v>84786.4516</v>
      </c>
      <c r="KLP28" s="357">
        <f t="shared" si="122"/>
        <v>0</v>
      </c>
      <c r="KLQ28" s="357">
        <f t="shared" si="122"/>
        <v>84786.4516</v>
      </c>
      <c r="KLR28" s="357">
        <f t="shared" si="122"/>
        <v>0</v>
      </c>
      <c r="KLS28" s="357">
        <f t="shared" si="122"/>
        <v>84786.4516</v>
      </c>
      <c r="KLT28" s="357">
        <f t="shared" si="122"/>
        <v>0</v>
      </c>
      <c r="KLU28" s="357">
        <f t="shared" si="122"/>
        <v>84786.4516</v>
      </c>
      <c r="KLV28" s="357">
        <f t="shared" si="122"/>
        <v>0</v>
      </c>
      <c r="KLW28" s="357">
        <f t="shared" si="122"/>
        <v>84786.4516</v>
      </c>
      <c r="KLX28" s="357">
        <f t="shared" si="122"/>
        <v>0</v>
      </c>
      <c r="KLY28" s="357">
        <f t="shared" si="122"/>
        <v>84786.4516</v>
      </c>
      <c r="KLZ28" s="357">
        <f t="shared" si="122"/>
        <v>0</v>
      </c>
      <c r="KMA28" s="357">
        <f t="shared" si="122"/>
        <v>84786.4516</v>
      </c>
      <c r="KMB28" s="357">
        <f t="shared" si="122"/>
        <v>0</v>
      </c>
      <c r="KMC28" s="357">
        <f t="shared" si="122"/>
        <v>84786.4516</v>
      </c>
      <c r="KMD28" s="357">
        <f t="shared" si="122"/>
        <v>0</v>
      </c>
      <c r="KME28" s="357">
        <f t="shared" si="122"/>
        <v>84786.4516</v>
      </c>
      <c r="KMF28" s="357">
        <f t="shared" si="122"/>
        <v>0</v>
      </c>
      <c r="KMG28" s="357">
        <f t="shared" si="122"/>
        <v>84786.4516</v>
      </c>
      <c r="KMH28" s="357">
        <f t="shared" si="122"/>
        <v>0</v>
      </c>
      <c r="KMI28" s="357">
        <f t="shared" si="122"/>
        <v>84786.4516</v>
      </c>
      <c r="KMJ28" s="357">
        <f t="shared" si="122"/>
        <v>0</v>
      </c>
      <c r="KMK28" s="357">
        <f t="shared" si="122"/>
        <v>84786.4516</v>
      </c>
      <c r="KML28" s="357">
        <f t="shared" si="122"/>
        <v>0</v>
      </c>
      <c r="KMM28" s="357">
        <f t="shared" si="122"/>
        <v>84786.4516</v>
      </c>
      <c r="KMN28" s="357">
        <f t="shared" si="122"/>
        <v>0</v>
      </c>
      <c r="KMO28" s="357">
        <f t="shared" si="122"/>
        <v>84786.4516</v>
      </c>
      <c r="KMP28" s="357">
        <f t="shared" si="122"/>
        <v>0</v>
      </c>
      <c r="KMQ28" s="357">
        <f t="shared" si="122"/>
        <v>84786.4516</v>
      </c>
      <c r="KMR28" s="357">
        <f t="shared" si="122"/>
        <v>0</v>
      </c>
      <c r="KMS28" s="357">
        <f t="shared" si="122"/>
        <v>84786.4516</v>
      </c>
      <c r="KMT28" s="357">
        <f t="shared" si="122"/>
        <v>0</v>
      </c>
      <c r="KMU28" s="357">
        <f t="shared" si="122"/>
        <v>84786.4516</v>
      </c>
      <c r="KMV28" s="357">
        <f t="shared" si="122"/>
        <v>0</v>
      </c>
      <c r="KMW28" s="357">
        <f t="shared" si="122"/>
        <v>84786.4516</v>
      </c>
      <c r="KMX28" s="357">
        <f t="shared" si="122"/>
        <v>0</v>
      </c>
      <c r="KMY28" s="357">
        <f t="shared" si="122"/>
        <v>84786.4516</v>
      </c>
      <c r="KMZ28" s="357">
        <f t="shared" si="122"/>
        <v>0</v>
      </c>
      <c r="KNA28" s="357">
        <f t="shared" si="122"/>
        <v>84786.4516</v>
      </c>
      <c r="KNB28" s="357">
        <f t="shared" si="122"/>
        <v>0</v>
      </c>
      <c r="KNC28" s="357">
        <f t="shared" si="122"/>
        <v>84786.4516</v>
      </c>
      <c r="KND28" s="357">
        <f t="shared" si="122"/>
        <v>0</v>
      </c>
      <c r="KNE28" s="357">
        <f t="shared" si="122"/>
        <v>84786.4516</v>
      </c>
      <c r="KNF28" s="357">
        <f t="shared" si="122"/>
        <v>0</v>
      </c>
      <c r="KNG28" s="357">
        <f t="shared" si="122"/>
        <v>84786.4516</v>
      </c>
      <c r="KNH28" s="357">
        <f t="shared" si="122"/>
        <v>0</v>
      </c>
      <c r="KNI28" s="357">
        <f t="shared" si="122"/>
        <v>84786.4516</v>
      </c>
      <c r="KNJ28" s="357">
        <f t="shared" si="122"/>
        <v>0</v>
      </c>
      <c r="KNK28" s="357">
        <f t="shared" si="122"/>
        <v>84786.4516</v>
      </c>
      <c r="KNL28" s="357">
        <f t="shared" si="122"/>
        <v>0</v>
      </c>
      <c r="KNM28" s="357">
        <f t="shared" si="122"/>
        <v>84786.4516</v>
      </c>
      <c r="KNN28" s="357">
        <f t="shared" si="122"/>
        <v>0</v>
      </c>
      <c r="KNO28" s="357">
        <f t="shared" si="122"/>
        <v>84786.4516</v>
      </c>
      <c r="KNP28" s="357">
        <f t="shared" ref="KNP28:KQA28" si="123">+KNN28</f>
        <v>0</v>
      </c>
      <c r="KNQ28" s="357">
        <f t="shared" si="123"/>
        <v>84786.4516</v>
      </c>
      <c r="KNR28" s="357">
        <f t="shared" si="123"/>
        <v>0</v>
      </c>
      <c r="KNS28" s="357">
        <f t="shared" si="123"/>
        <v>84786.4516</v>
      </c>
      <c r="KNT28" s="357">
        <f t="shared" si="123"/>
        <v>0</v>
      </c>
      <c r="KNU28" s="357">
        <f t="shared" si="123"/>
        <v>84786.4516</v>
      </c>
      <c r="KNV28" s="357">
        <f t="shared" si="123"/>
        <v>0</v>
      </c>
      <c r="KNW28" s="357">
        <f t="shared" si="123"/>
        <v>84786.4516</v>
      </c>
      <c r="KNX28" s="357">
        <f t="shared" si="123"/>
        <v>0</v>
      </c>
      <c r="KNY28" s="357">
        <f t="shared" si="123"/>
        <v>84786.4516</v>
      </c>
      <c r="KNZ28" s="357">
        <f t="shared" si="123"/>
        <v>0</v>
      </c>
      <c r="KOA28" s="357">
        <f t="shared" si="123"/>
        <v>84786.4516</v>
      </c>
      <c r="KOB28" s="357">
        <f t="shared" si="123"/>
        <v>0</v>
      </c>
      <c r="KOC28" s="357">
        <f t="shared" si="123"/>
        <v>84786.4516</v>
      </c>
      <c r="KOD28" s="357">
        <f t="shared" si="123"/>
        <v>0</v>
      </c>
      <c r="KOE28" s="357">
        <f t="shared" si="123"/>
        <v>84786.4516</v>
      </c>
      <c r="KOF28" s="357">
        <f t="shared" si="123"/>
        <v>0</v>
      </c>
      <c r="KOG28" s="357">
        <f t="shared" si="123"/>
        <v>84786.4516</v>
      </c>
      <c r="KOH28" s="357">
        <f t="shared" si="123"/>
        <v>0</v>
      </c>
      <c r="KOI28" s="357">
        <f t="shared" si="123"/>
        <v>84786.4516</v>
      </c>
      <c r="KOJ28" s="357">
        <f t="shared" si="123"/>
        <v>0</v>
      </c>
      <c r="KOK28" s="357">
        <f t="shared" si="123"/>
        <v>84786.4516</v>
      </c>
      <c r="KOL28" s="357">
        <f t="shared" si="123"/>
        <v>0</v>
      </c>
      <c r="KOM28" s="357">
        <f t="shared" si="123"/>
        <v>84786.4516</v>
      </c>
      <c r="KON28" s="357">
        <f t="shared" si="123"/>
        <v>0</v>
      </c>
      <c r="KOO28" s="357">
        <f t="shared" si="123"/>
        <v>84786.4516</v>
      </c>
      <c r="KOP28" s="357">
        <f t="shared" si="123"/>
        <v>0</v>
      </c>
      <c r="KOQ28" s="357">
        <f t="shared" si="123"/>
        <v>84786.4516</v>
      </c>
      <c r="KOR28" s="357">
        <f t="shared" si="123"/>
        <v>0</v>
      </c>
      <c r="KOS28" s="357">
        <f t="shared" si="123"/>
        <v>84786.4516</v>
      </c>
      <c r="KOT28" s="357">
        <f t="shared" si="123"/>
        <v>0</v>
      </c>
      <c r="KOU28" s="357">
        <f t="shared" si="123"/>
        <v>84786.4516</v>
      </c>
      <c r="KOV28" s="357">
        <f t="shared" si="123"/>
        <v>0</v>
      </c>
      <c r="KOW28" s="357">
        <f t="shared" si="123"/>
        <v>84786.4516</v>
      </c>
      <c r="KOX28" s="357">
        <f t="shared" si="123"/>
        <v>0</v>
      </c>
      <c r="KOY28" s="357">
        <f t="shared" si="123"/>
        <v>84786.4516</v>
      </c>
      <c r="KOZ28" s="357">
        <f t="shared" si="123"/>
        <v>0</v>
      </c>
      <c r="KPA28" s="357">
        <f t="shared" si="123"/>
        <v>84786.4516</v>
      </c>
      <c r="KPB28" s="357">
        <f t="shared" si="123"/>
        <v>0</v>
      </c>
      <c r="KPC28" s="357">
        <f t="shared" si="123"/>
        <v>84786.4516</v>
      </c>
      <c r="KPD28" s="357">
        <f t="shared" si="123"/>
        <v>0</v>
      </c>
      <c r="KPE28" s="357">
        <f t="shared" si="123"/>
        <v>84786.4516</v>
      </c>
      <c r="KPF28" s="357">
        <f t="shared" si="123"/>
        <v>0</v>
      </c>
      <c r="KPG28" s="357">
        <f t="shared" si="123"/>
        <v>84786.4516</v>
      </c>
      <c r="KPH28" s="357">
        <f t="shared" si="123"/>
        <v>0</v>
      </c>
      <c r="KPI28" s="357">
        <f t="shared" si="123"/>
        <v>84786.4516</v>
      </c>
      <c r="KPJ28" s="357">
        <f t="shared" si="123"/>
        <v>0</v>
      </c>
      <c r="KPK28" s="357">
        <f t="shared" si="123"/>
        <v>84786.4516</v>
      </c>
      <c r="KPL28" s="357">
        <f t="shared" si="123"/>
        <v>0</v>
      </c>
      <c r="KPM28" s="357">
        <f t="shared" si="123"/>
        <v>84786.4516</v>
      </c>
      <c r="KPN28" s="357">
        <f t="shared" si="123"/>
        <v>0</v>
      </c>
      <c r="KPO28" s="357">
        <f t="shared" si="123"/>
        <v>84786.4516</v>
      </c>
      <c r="KPP28" s="357">
        <f t="shared" si="123"/>
        <v>0</v>
      </c>
      <c r="KPQ28" s="357">
        <f t="shared" si="123"/>
        <v>84786.4516</v>
      </c>
      <c r="KPR28" s="357">
        <f t="shared" si="123"/>
        <v>0</v>
      </c>
      <c r="KPS28" s="357">
        <f t="shared" si="123"/>
        <v>84786.4516</v>
      </c>
      <c r="KPT28" s="357">
        <f t="shared" si="123"/>
        <v>0</v>
      </c>
      <c r="KPU28" s="357">
        <f t="shared" si="123"/>
        <v>84786.4516</v>
      </c>
      <c r="KPV28" s="357">
        <f t="shared" si="123"/>
        <v>0</v>
      </c>
      <c r="KPW28" s="357">
        <f t="shared" si="123"/>
        <v>84786.4516</v>
      </c>
      <c r="KPX28" s="357">
        <f t="shared" si="123"/>
        <v>0</v>
      </c>
      <c r="KPY28" s="357">
        <f t="shared" si="123"/>
        <v>84786.4516</v>
      </c>
      <c r="KPZ28" s="357">
        <f t="shared" si="123"/>
        <v>0</v>
      </c>
      <c r="KQA28" s="357">
        <f t="shared" si="123"/>
        <v>84786.4516</v>
      </c>
      <c r="KQB28" s="357">
        <f t="shared" ref="KQB28:KSM28" si="124">+KPZ28</f>
        <v>0</v>
      </c>
      <c r="KQC28" s="357">
        <f t="shared" si="124"/>
        <v>84786.4516</v>
      </c>
      <c r="KQD28" s="357">
        <f t="shared" si="124"/>
        <v>0</v>
      </c>
      <c r="KQE28" s="357">
        <f t="shared" si="124"/>
        <v>84786.4516</v>
      </c>
      <c r="KQF28" s="357">
        <f t="shared" si="124"/>
        <v>0</v>
      </c>
      <c r="KQG28" s="357">
        <f t="shared" si="124"/>
        <v>84786.4516</v>
      </c>
      <c r="KQH28" s="357">
        <f t="shared" si="124"/>
        <v>0</v>
      </c>
      <c r="KQI28" s="357">
        <f t="shared" si="124"/>
        <v>84786.4516</v>
      </c>
      <c r="KQJ28" s="357">
        <f t="shared" si="124"/>
        <v>0</v>
      </c>
      <c r="KQK28" s="357">
        <f t="shared" si="124"/>
        <v>84786.4516</v>
      </c>
      <c r="KQL28" s="357">
        <f t="shared" si="124"/>
        <v>0</v>
      </c>
      <c r="KQM28" s="357">
        <f t="shared" si="124"/>
        <v>84786.4516</v>
      </c>
      <c r="KQN28" s="357">
        <f t="shared" si="124"/>
        <v>0</v>
      </c>
      <c r="KQO28" s="357">
        <f t="shared" si="124"/>
        <v>84786.4516</v>
      </c>
      <c r="KQP28" s="357">
        <f t="shared" si="124"/>
        <v>0</v>
      </c>
      <c r="KQQ28" s="357">
        <f t="shared" si="124"/>
        <v>84786.4516</v>
      </c>
      <c r="KQR28" s="357">
        <f t="shared" si="124"/>
        <v>0</v>
      </c>
      <c r="KQS28" s="357">
        <f t="shared" si="124"/>
        <v>84786.4516</v>
      </c>
      <c r="KQT28" s="357">
        <f t="shared" si="124"/>
        <v>0</v>
      </c>
      <c r="KQU28" s="357">
        <f t="shared" si="124"/>
        <v>84786.4516</v>
      </c>
      <c r="KQV28" s="357">
        <f t="shared" si="124"/>
        <v>0</v>
      </c>
      <c r="KQW28" s="357">
        <f t="shared" si="124"/>
        <v>84786.4516</v>
      </c>
      <c r="KQX28" s="357">
        <f t="shared" si="124"/>
        <v>0</v>
      </c>
      <c r="KQY28" s="357">
        <f t="shared" si="124"/>
        <v>84786.4516</v>
      </c>
      <c r="KQZ28" s="357">
        <f t="shared" si="124"/>
        <v>0</v>
      </c>
      <c r="KRA28" s="357">
        <f t="shared" si="124"/>
        <v>84786.4516</v>
      </c>
      <c r="KRB28" s="357">
        <f t="shared" si="124"/>
        <v>0</v>
      </c>
      <c r="KRC28" s="357">
        <f t="shared" si="124"/>
        <v>84786.4516</v>
      </c>
      <c r="KRD28" s="357">
        <f t="shared" si="124"/>
        <v>0</v>
      </c>
      <c r="KRE28" s="357">
        <f t="shared" si="124"/>
        <v>84786.4516</v>
      </c>
      <c r="KRF28" s="357">
        <f t="shared" si="124"/>
        <v>0</v>
      </c>
      <c r="KRG28" s="357">
        <f t="shared" si="124"/>
        <v>84786.4516</v>
      </c>
      <c r="KRH28" s="357">
        <f t="shared" si="124"/>
        <v>0</v>
      </c>
      <c r="KRI28" s="357">
        <f t="shared" si="124"/>
        <v>84786.4516</v>
      </c>
      <c r="KRJ28" s="357">
        <f t="shared" si="124"/>
        <v>0</v>
      </c>
      <c r="KRK28" s="357">
        <f t="shared" si="124"/>
        <v>84786.4516</v>
      </c>
      <c r="KRL28" s="357">
        <f t="shared" si="124"/>
        <v>0</v>
      </c>
      <c r="KRM28" s="357">
        <f t="shared" si="124"/>
        <v>84786.4516</v>
      </c>
      <c r="KRN28" s="357">
        <f t="shared" si="124"/>
        <v>0</v>
      </c>
      <c r="KRO28" s="357">
        <f t="shared" si="124"/>
        <v>84786.4516</v>
      </c>
      <c r="KRP28" s="357">
        <f t="shared" si="124"/>
        <v>0</v>
      </c>
      <c r="KRQ28" s="357">
        <f t="shared" si="124"/>
        <v>84786.4516</v>
      </c>
      <c r="KRR28" s="357">
        <f t="shared" si="124"/>
        <v>0</v>
      </c>
      <c r="KRS28" s="357">
        <f t="shared" si="124"/>
        <v>84786.4516</v>
      </c>
      <c r="KRT28" s="357">
        <f t="shared" si="124"/>
        <v>0</v>
      </c>
      <c r="KRU28" s="357">
        <f t="shared" si="124"/>
        <v>84786.4516</v>
      </c>
      <c r="KRV28" s="357">
        <f t="shared" si="124"/>
        <v>0</v>
      </c>
      <c r="KRW28" s="357">
        <f t="shared" si="124"/>
        <v>84786.4516</v>
      </c>
      <c r="KRX28" s="357">
        <f t="shared" si="124"/>
        <v>0</v>
      </c>
      <c r="KRY28" s="357">
        <f t="shared" si="124"/>
        <v>84786.4516</v>
      </c>
      <c r="KRZ28" s="357">
        <f t="shared" si="124"/>
        <v>0</v>
      </c>
      <c r="KSA28" s="357">
        <f t="shared" si="124"/>
        <v>84786.4516</v>
      </c>
      <c r="KSB28" s="357">
        <f t="shared" si="124"/>
        <v>0</v>
      </c>
      <c r="KSC28" s="357">
        <f t="shared" si="124"/>
        <v>84786.4516</v>
      </c>
      <c r="KSD28" s="357">
        <f t="shared" si="124"/>
        <v>0</v>
      </c>
      <c r="KSE28" s="357">
        <f t="shared" si="124"/>
        <v>84786.4516</v>
      </c>
      <c r="KSF28" s="357">
        <f t="shared" si="124"/>
        <v>0</v>
      </c>
      <c r="KSG28" s="357">
        <f t="shared" si="124"/>
        <v>84786.4516</v>
      </c>
      <c r="KSH28" s="357">
        <f t="shared" si="124"/>
        <v>0</v>
      </c>
      <c r="KSI28" s="357">
        <f t="shared" si="124"/>
        <v>84786.4516</v>
      </c>
      <c r="KSJ28" s="357">
        <f t="shared" si="124"/>
        <v>0</v>
      </c>
      <c r="KSK28" s="357">
        <f t="shared" si="124"/>
        <v>84786.4516</v>
      </c>
      <c r="KSL28" s="357">
        <f t="shared" si="124"/>
        <v>0</v>
      </c>
      <c r="KSM28" s="357">
        <f t="shared" si="124"/>
        <v>84786.4516</v>
      </c>
      <c r="KSN28" s="357">
        <f t="shared" ref="KSN28:KUY28" si="125">+KSL28</f>
        <v>0</v>
      </c>
      <c r="KSO28" s="357">
        <f t="shared" si="125"/>
        <v>84786.4516</v>
      </c>
      <c r="KSP28" s="357">
        <f t="shared" si="125"/>
        <v>0</v>
      </c>
      <c r="KSQ28" s="357">
        <f t="shared" si="125"/>
        <v>84786.4516</v>
      </c>
      <c r="KSR28" s="357">
        <f t="shared" si="125"/>
        <v>0</v>
      </c>
      <c r="KSS28" s="357">
        <f t="shared" si="125"/>
        <v>84786.4516</v>
      </c>
      <c r="KST28" s="357">
        <f t="shared" si="125"/>
        <v>0</v>
      </c>
      <c r="KSU28" s="357">
        <f t="shared" si="125"/>
        <v>84786.4516</v>
      </c>
      <c r="KSV28" s="357">
        <f t="shared" si="125"/>
        <v>0</v>
      </c>
      <c r="KSW28" s="357">
        <f t="shared" si="125"/>
        <v>84786.4516</v>
      </c>
      <c r="KSX28" s="357">
        <f t="shared" si="125"/>
        <v>0</v>
      </c>
      <c r="KSY28" s="357">
        <f t="shared" si="125"/>
        <v>84786.4516</v>
      </c>
      <c r="KSZ28" s="357">
        <f t="shared" si="125"/>
        <v>0</v>
      </c>
      <c r="KTA28" s="357">
        <f t="shared" si="125"/>
        <v>84786.4516</v>
      </c>
      <c r="KTB28" s="357">
        <f t="shared" si="125"/>
        <v>0</v>
      </c>
      <c r="KTC28" s="357">
        <f t="shared" si="125"/>
        <v>84786.4516</v>
      </c>
      <c r="KTD28" s="357">
        <f t="shared" si="125"/>
        <v>0</v>
      </c>
      <c r="KTE28" s="357">
        <f t="shared" si="125"/>
        <v>84786.4516</v>
      </c>
      <c r="KTF28" s="357">
        <f t="shared" si="125"/>
        <v>0</v>
      </c>
      <c r="KTG28" s="357">
        <f t="shared" si="125"/>
        <v>84786.4516</v>
      </c>
      <c r="KTH28" s="357">
        <f t="shared" si="125"/>
        <v>0</v>
      </c>
      <c r="KTI28" s="357">
        <f t="shared" si="125"/>
        <v>84786.4516</v>
      </c>
      <c r="KTJ28" s="357">
        <f t="shared" si="125"/>
        <v>0</v>
      </c>
      <c r="KTK28" s="357">
        <f t="shared" si="125"/>
        <v>84786.4516</v>
      </c>
      <c r="KTL28" s="357">
        <f t="shared" si="125"/>
        <v>0</v>
      </c>
      <c r="KTM28" s="357">
        <f t="shared" si="125"/>
        <v>84786.4516</v>
      </c>
      <c r="KTN28" s="357">
        <f t="shared" si="125"/>
        <v>0</v>
      </c>
      <c r="KTO28" s="357">
        <f t="shared" si="125"/>
        <v>84786.4516</v>
      </c>
      <c r="KTP28" s="357">
        <f t="shared" si="125"/>
        <v>0</v>
      </c>
      <c r="KTQ28" s="357">
        <f t="shared" si="125"/>
        <v>84786.4516</v>
      </c>
      <c r="KTR28" s="357">
        <f t="shared" si="125"/>
        <v>0</v>
      </c>
      <c r="KTS28" s="357">
        <f t="shared" si="125"/>
        <v>84786.4516</v>
      </c>
      <c r="KTT28" s="357">
        <f t="shared" si="125"/>
        <v>0</v>
      </c>
      <c r="KTU28" s="357">
        <f t="shared" si="125"/>
        <v>84786.4516</v>
      </c>
      <c r="KTV28" s="357">
        <f t="shared" si="125"/>
        <v>0</v>
      </c>
      <c r="KTW28" s="357">
        <f t="shared" si="125"/>
        <v>84786.4516</v>
      </c>
      <c r="KTX28" s="357">
        <f t="shared" si="125"/>
        <v>0</v>
      </c>
      <c r="KTY28" s="357">
        <f t="shared" si="125"/>
        <v>84786.4516</v>
      </c>
      <c r="KTZ28" s="357">
        <f t="shared" si="125"/>
        <v>0</v>
      </c>
      <c r="KUA28" s="357">
        <f t="shared" si="125"/>
        <v>84786.4516</v>
      </c>
      <c r="KUB28" s="357">
        <f t="shared" si="125"/>
        <v>0</v>
      </c>
      <c r="KUC28" s="357">
        <f t="shared" si="125"/>
        <v>84786.4516</v>
      </c>
      <c r="KUD28" s="357">
        <f t="shared" si="125"/>
        <v>0</v>
      </c>
      <c r="KUE28" s="357">
        <f t="shared" si="125"/>
        <v>84786.4516</v>
      </c>
      <c r="KUF28" s="357">
        <f t="shared" si="125"/>
        <v>0</v>
      </c>
      <c r="KUG28" s="357">
        <f t="shared" si="125"/>
        <v>84786.4516</v>
      </c>
      <c r="KUH28" s="357">
        <f t="shared" si="125"/>
        <v>0</v>
      </c>
      <c r="KUI28" s="357">
        <f t="shared" si="125"/>
        <v>84786.4516</v>
      </c>
      <c r="KUJ28" s="357">
        <f t="shared" si="125"/>
        <v>0</v>
      </c>
      <c r="KUK28" s="357">
        <f t="shared" si="125"/>
        <v>84786.4516</v>
      </c>
      <c r="KUL28" s="357">
        <f t="shared" si="125"/>
        <v>0</v>
      </c>
      <c r="KUM28" s="357">
        <f t="shared" si="125"/>
        <v>84786.4516</v>
      </c>
      <c r="KUN28" s="357">
        <f t="shared" si="125"/>
        <v>0</v>
      </c>
      <c r="KUO28" s="357">
        <f t="shared" si="125"/>
        <v>84786.4516</v>
      </c>
      <c r="KUP28" s="357">
        <f t="shared" si="125"/>
        <v>0</v>
      </c>
      <c r="KUQ28" s="357">
        <f t="shared" si="125"/>
        <v>84786.4516</v>
      </c>
      <c r="KUR28" s="357">
        <f t="shared" si="125"/>
        <v>0</v>
      </c>
      <c r="KUS28" s="357">
        <f t="shared" si="125"/>
        <v>84786.4516</v>
      </c>
      <c r="KUT28" s="357">
        <f t="shared" si="125"/>
        <v>0</v>
      </c>
      <c r="KUU28" s="357">
        <f t="shared" si="125"/>
        <v>84786.4516</v>
      </c>
      <c r="KUV28" s="357">
        <f t="shared" si="125"/>
        <v>0</v>
      </c>
      <c r="KUW28" s="357">
        <f t="shared" si="125"/>
        <v>84786.4516</v>
      </c>
      <c r="KUX28" s="357">
        <f t="shared" si="125"/>
        <v>0</v>
      </c>
      <c r="KUY28" s="357">
        <f t="shared" si="125"/>
        <v>84786.4516</v>
      </c>
      <c r="KUZ28" s="357">
        <f t="shared" ref="KUZ28:KXK28" si="126">+KUX28</f>
        <v>0</v>
      </c>
      <c r="KVA28" s="357">
        <f t="shared" si="126"/>
        <v>84786.4516</v>
      </c>
      <c r="KVB28" s="357">
        <f t="shared" si="126"/>
        <v>0</v>
      </c>
      <c r="KVC28" s="357">
        <f t="shared" si="126"/>
        <v>84786.4516</v>
      </c>
      <c r="KVD28" s="357">
        <f t="shared" si="126"/>
        <v>0</v>
      </c>
      <c r="KVE28" s="357">
        <f t="shared" si="126"/>
        <v>84786.4516</v>
      </c>
      <c r="KVF28" s="357">
        <f t="shared" si="126"/>
        <v>0</v>
      </c>
      <c r="KVG28" s="357">
        <f t="shared" si="126"/>
        <v>84786.4516</v>
      </c>
      <c r="KVH28" s="357">
        <f t="shared" si="126"/>
        <v>0</v>
      </c>
      <c r="KVI28" s="357">
        <f t="shared" si="126"/>
        <v>84786.4516</v>
      </c>
      <c r="KVJ28" s="357">
        <f t="shared" si="126"/>
        <v>0</v>
      </c>
      <c r="KVK28" s="357">
        <f t="shared" si="126"/>
        <v>84786.4516</v>
      </c>
      <c r="KVL28" s="357">
        <f t="shared" si="126"/>
        <v>0</v>
      </c>
      <c r="KVM28" s="357">
        <f t="shared" si="126"/>
        <v>84786.4516</v>
      </c>
      <c r="KVN28" s="357">
        <f t="shared" si="126"/>
        <v>0</v>
      </c>
      <c r="KVO28" s="357">
        <f t="shared" si="126"/>
        <v>84786.4516</v>
      </c>
      <c r="KVP28" s="357">
        <f t="shared" si="126"/>
        <v>0</v>
      </c>
      <c r="KVQ28" s="357">
        <f t="shared" si="126"/>
        <v>84786.4516</v>
      </c>
      <c r="KVR28" s="357">
        <f t="shared" si="126"/>
        <v>0</v>
      </c>
      <c r="KVS28" s="357">
        <f t="shared" si="126"/>
        <v>84786.4516</v>
      </c>
      <c r="KVT28" s="357">
        <f t="shared" si="126"/>
        <v>0</v>
      </c>
      <c r="KVU28" s="357">
        <f t="shared" si="126"/>
        <v>84786.4516</v>
      </c>
      <c r="KVV28" s="357">
        <f t="shared" si="126"/>
        <v>0</v>
      </c>
      <c r="KVW28" s="357">
        <f t="shared" si="126"/>
        <v>84786.4516</v>
      </c>
      <c r="KVX28" s="357">
        <f t="shared" si="126"/>
        <v>0</v>
      </c>
      <c r="KVY28" s="357">
        <f t="shared" si="126"/>
        <v>84786.4516</v>
      </c>
      <c r="KVZ28" s="357">
        <f t="shared" si="126"/>
        <v>0</v>
      </c>
      <c r="KWA28" s="357">
        <f t="shared" si="126"/>
        <v>84786.4516</v>
      </c>
      <c r="KWB28" s="357">
        <f t="shared" si="126"/>
        <v>0</v>
      </c>
      <c r="KWC28" s="357">
        <f t="shared" si="126"/>
        <v>84786.4516</v>
      </c>
      <c r="KWD28" s="357">
        <f t="shared" si="126"/>
        <v>0</v>
      </c>
      <c r="KWE28" s="357">
        <f t="shared" si="126"/>
        <v>84786.4516</v>
      </c>
      <c r="KWF28" s="357">
        <f t="shared" si="126"/>
        <v>0</v>
      </c>
      <c r="KWG28" s="357">
        <f t="shared" si="126"/>
        <v>84786.4516</v>
      </c>
      <c r="KWH28" s="357">
        <f t="shared" si="126"/>
        <v>0</v>
      </c>
      <c r="KWI28" s="357">
        <f t="shared" si="126"/>
        <v>84786.4516</v>
      </c>
      <c r="KWJ28" s="357">
        <f t="shared" si="126"/>
        <v>0</v>
      </c>
      <c r="KWK28" s="357">
        <f t="shared" si="126"/>
        <v>84786.4516</v>
      </c>
      <c r="KWL28" s="357">
        <f t="shared" si="126"/>
        <v>0</v>
      </c>
      <c r="KWM28" s="357">
        <f t="shared" si="126"/>
        <v>84786.4516</v>
      </c>
      <c r="KWN28" s="357">
        <f t="shared" si="126"/>
        <v>0</v>
      </c>
      <c r="KWO28" s="357">
        <f t="shared" si="126"/>
        <v>84786.4516</v>
      </c>
      <c r="KWP28" s="357">
        <f t="shared" si="126"/>
        <v>0</v>
      </c>
      <c r="KWQ28" s="357">
        <f t="shared" si="126"/>
        <v>84786.4516</v>
      </c>
      <c r="KWR28" s="357">
        <f t="shared" si="126"/>
        <v>0</v>
      </c>
      <c r="KWS28" s="357">
        <f t="shared" si="126"/>
        <v>84786.4516</v>
      </c>
      <c r="KWT28" s="357">
        <f t="shared" si="126"/>
        <v>0</v>
      </c>
      <c r="KWU28" s="357">
        <f t="shared" si="126"/>
        <v>84786.4516</v>
      </c>
      <c r="KWV28" s="357">
        <f t="shared" si="126"/>
        <v>0</v>
      </c>
      <c r="KWW28" s="357">
        <f t="shared" si="126"/>
        <v>84786.4516</v>
      </c>
      <c r="KWX28" s="357">
        <f t="shared" si="126"/>
        <v>0</v>
      </c>
      <c r="KWY28" s="357">
        <f t="shared" si="126"/>
        <v>84786.4516</v>
      </c>
      <c r="KWZ28" s="357">
        <f t="shared" si="126"/>
        <v>0</v>
      </c>
      <c r="KXA28" s="357">
        <f t="shared" si="126"/>
        <v>84786.4516</v>
      </c>
      <c r="KXB28" s="357">
        <f t="shared" si="126"/>
        <v>0</v>
      </c>
      <c r="KXC28" s="357">
        <f t="shared" si="126"/>
        <v>84786.4516</v>
      </c>
      <c r="KXD28" s="357">
        <f t="shared" si="126"/>
        <v>0</v>
      </c>
      <c r="KXE28" s="357">
        <f t="shared" si="126"/>
        <v>84786.4516</v>
      </c>
      <c r="KXF28" s="357">
        <f t="shared" si="126"/>
        <v>0</v>
      </c>
      <c r="KXG28" s="357">
        <f t="shared" si="126"/>
        <v>84786.4516</v>
      </c>
      <c r="KXH28" s="357">
        <f t="shared" si="126"/>
        <v>0</v>
      </c>
      <c r="KXI28" s="357">
        <f t="shared" si="126"/>
        <v>84786.4516</v>
      </c>
      <c r="KXJ28" s="357">
        <f t="shared" si="126"/>
        <v>0</v>
      </c>
      <c r="KXK28" s="357">
        <f t="shared" si="126"/>
        <v>84786.4516</v>
      </c>
      <c r="KXL28" s="357">
        <f t="shared" ref="KXL28:KZW28" si="127">+KXJ28</f>
        <v>0</v>
      </c>
      <c r="KXM28" s="357">
        <f t="shared" si="127"/>
        <v>84786.4516</v>
      </c>
      <c r="KXN28" s="357">
        <f t="shared" si="127"/>
        <v>0</v>
      </c>
      <c r="KXO28" s="357">
        <f t="shared" si="127"/>
        <v>84786.4516</v>
      </c>
      <c r="KXP28" s="357">
        <f t="shared" si="127"/>
        <v>0</v>
      </c>
      <c r="KXQ28" s="357">
        <f t="shared" si="127"/>
        <v>84786.4516</v>
      </c>
      <c r="KXR28" s="357">
        <f t="shared" si="127"/>
        <v>0</v>
      </c>
      <c r="KXS28" s="357">
        <f t="shared" si="127"/>
        <v>84786.4516</v>
      </c>
      <c r="KXT28" s="357">
        <f t="shared" si="127"/>
        <v>0</v>
      </c>
      <c r="KXU28" s="357">
        <f t="shared" si="127"/>
        <v>84786.4516</v>
      </c>
      <c r="KXV28" s="357">
        <f t="shared" si="127"/>
        <v>0</v>
      </c>
      <c r="KXW28" s="357">
        <f t="shared" si="127"/>
        <v>84786.4516</v>
      </c>
      <c r="KXX28" s="357">
        <f t="shared" si="127"/>
        <v>0</v>
      </c>
      <c r="KXY28" s="357">
        <f t="shared" si="127"/>
        <v>84786.4516</v>
      </c>
      <c r="KXZ28" s="357">
        <f t="shared" si="127"/>
        <v>0</v>
      </c>
      <c r="KYA28" s="357">
        <f t="shared" si="127"/>
        <v>84786.4516</v>
      </c>
      <c r="KYB28" s="357">
        <f t="shared" si="127"/>
        <v>0</v>
      </c>
      <c r="KYC28" s="357">
        <f t="shared" si="127"/>
        <v>84786.4516</v>
      </c>
      <c r="KYD28" s="357">
        <f t="shared" si="127"/>
        <v>0</v>
      </c>
      <c r="KYE28" s="357">
        <f t="shared" si="127"/>
        <v>84786.4516</v>
      </c>
      <c r="KYF28" s="357">
        <f t="shared" si="127"/>
        <v>0</v>
      </c>
      <c r="KYG28" s="357">
        <f t="shared" si="127"/>
        <v>84786.4516</v>
      </c>
      <c r="KYH28" s="357">
        <f t="shared" si="127"/>
        <v>0</v>
      </c>
      <c r="KYI28" s="357">
        <f t="shared" si="127"/>
        <v>84786.4516</v>
      </c>
      <c r="KYJ28" s="357">
        <f t="shared" si="127"/>
        <v>0</v>
      </c>
      <c r="KYK28" s="357">
        <f t="shared" si="127"/>
        <v>84786.4516</v>
      </c>
      <c r="KYL28" s="357">
        <f t="shared" si="127"/>
        <v>0</v>
      </c>
      <c r="KYM28" s="357">
        <f t="shared" si="127"/>
        <v>84786.4516</v>
      </c>
      <c r="KYN28" s="357">
        <f t="shared" si="127"/>
        <v>0</v>
      </c>
      <c r="KYO28" s="357">
        <f t="shared" si="127"/>
        <v>84786.4516</v>
      </c>
      <c r="KYP28" s="357">
        <f t="shared" si="127"/>
        <v>0</v>
      </c>
      <c r="KYQ28" s="357">
        <f t="shared" si="127"/>
        <v>84786.4516</v>
      </c>
      <c r="KYR28" s="357">
        <f t="shared" si="127"/>
        <v>0</v>
      </c>
      <c r="KYS28" s="357">
        <f t="shared" si="127"/>
        <v>84786.4516</v>
      </c>
      <c r="KYT28" s="357">
        <f t="shared" si="127"/>
        <v>0</v>
      </c>
      <c r="KYU28" s="357">
        <f t="shared" si="127"/>
        <v>84786.4516</v>
      </c>
      <c r="KYV28" s="357">
        <f t="shared" si="127"/>
        <v>0</v>
      </c>
      <c r="KYW28" s="357">
        <f t="shared" si="127"/>
        <v>84786.4516</v>
      </c>
      <c r="KYX28" s="357">
        <f t="shared" si="127"/>
        <v>0</v>
      </c>
      <c r="KYY28" s="357">
        <f t="shared" si="127"/>
        <v>84786.4516</v>
      </c>
      <c r="KYZ28" s="357">
        <f t="shared" si="127"/>
        <v>0</v>
      </c>
      <c r="KZA28" s="357">
        <f t="shared" si="127"/>
        <v>84786.4516</v>
      </c>
      <c r="KZB28" s="357">
        <f t="shared" si="127"/>
        <v>0</v>
      </c>
      <c r="KZC28" s="357">
        <f t="shared" si="127"/>
        <v>84786.4516</v>
      </c>
      <c r="KZD28" s="357">
        <f t="shared" si="127"/>
        <v>0</v>
      </c>
      <c r="KZE28" s="357">
        <f t="shared" si="127"/>
        <v>84786.4516</v>
      </c>
      <c r="KZF28" s="357">
        <f t="shared" si="127"/>
        <v>0</v>
      </c>
      <c r="KZG28" s="357">
        <f t="shared" si="127"/>
        <v>84786.4516</v>
      </c>
      <c r="KZH28" s="357">
        <f t="shared" si="127"/>
        <v>0</v>
      </c>
      <c r="KZI28" s="357">
        <f t="shared" si="127"/>
        <v>84786.4516</v>
      </c>
      <c r="KZJ28" s="357">
        <f t="shared" si="127"/>
        <v>0</v>
      </c>
      <c r="KZK28" s="357">
        <f t="shared" si="127"/>
        <v>84786.4516</v>
      </c>
      <c r="KZL28" s="357">
        <f t="shared" si="127"/>
        <v>0</v>
      </c>
      <c r="KZM28" s="357">
        <f t="shared" si="127"/>
        <v>84786.4516</v>
      </c>
      <c r="KZN28" s="357">
        <f t="shared" si="127"/>
        <v>0</v>
      </c>
      <c r="KZO28" s="357">
        <f t="shared" si="127"/>
        <v>84786.4516</v>
      </c>
      <c r="KZP28" s="357">
        <f t="shared" si="127"/>
        <v>0</v>
      </c>
      <c r="KZQ28" s="357">
        <f t="shared" si="127"/>
        <v>84786.4516</v>
      </c>
      <c r="KZR28" s="357">
        <f t="shared" si="127"/>
        <v>0</v>
      </c>
      <c r="KZS28" s="357">
        <f t="shared" si="127"/>
        <v>84786.4516</v>
      </c>
      <c r="KZT28" s="357">
        <f t="shared" si="127"/>
        <v>0</v>
      </c>
      <c r="KZU28" s="357">
        <f t="shared" si="127"/>
        <v>84786.4516</v>
      </c>
      <c r="KZV28" s="357">
        <f t="shared" si="127"/>
        <v>0</v>
      </c>
      <c r="KZW28" s="357">
        <f t="shared" si="127"/>
        <v>84786.4516</v>
      </c>
      <c r="KZX28" s="357">
        <f t="shared" ref="KZX28:LCI28" si="128">+KZV28</f>
        <v>0</v>
      </c>
      <c r="KZY28" s="357">
        <f t="shared" si="128"/>
        <v>84786.4516</v>
      </c>
      <c r="KZZ28" s="357">
        <f t="shared" si="128"/>
        <v>0</v>
      </c>
      <c r="LAA28" s="357">
        <f t="shared" si="128"/>
        <v>84786.4516</v>
      </c>
      <c r="LAB28" s="357">
        <f t="shared" si="128"/>
        <v>0</v>
      </c>
      <c r="LAC28" s="357">
        <f t="shared" si="128"/>
        <v>84786.4516</v>
      </c>
      <c r="LAD28" s="357">
        <f t="shared" si="128"/>
        <v>0</v>
      </c>
      <c r="LAE28" s="357">
        <f t="shared" si="128"/>
        <v>84786.4516</v>
      </c>
      <c r="LAF28" s="357">
        <f t="shared" si="128"/>
        <v>0</v>
      </c>
      <c r="LAG28" s="357">
        <f t="shared" si="128"/>
        <v>84786.4516</v>
      </c>
      <c r="LAH28" s="357">
        <f t="shared" si="128"/>
        <v>0</v>
      </c>
      <c r="LAI28" s="357">
        <f t="shared" si="128"/>
        <v>84786.4516</v>
      </c>
      <c r="LAJ28" s="357">
        <f t="shared" si="128"/>
        <v>0</v>
      </c>
      <c r="LAK28" s="357">
        <f t="shared" si="128"/>
        <v>84786.4516</v>
      </c>
      <c r="LAL28" s="357">
        <f t="shared" si="128"/>
        <v>0</v>
      </c>
      <c r="LAM28" s="357">
        <f t="shared" si="128"/>
        <v>84786.4516</v>
      </c>
      <c r="LAN28" s="357">
        <f t="shared" si="128"/>
        <v>0</v>
      </c>
      <c r="LAO28" s="357">
        <f t="shared" si="128"/>
        <v>84786.4516</v>
      </c>
      <c r="LAP28" s="357">
        <f t="shared" si="128"/>
        <v>0</v>
      </c>
      <c r="LAQ28" s="357">
        <f t="shared" si="128"/>
        <v>84786.4516</v>
      </c>
      <c r="LAR28" s="357">
        <f t="shared" si="128"/>
        <v>0</v>
      </c>
      <c r="LAS28" s="357">
        <f t="shared" si="128"/>
        <v>84786.4516</v>
      </c>
      <c r="LAT28" s="357">
        <f t="shared" si="128"/>
        <v>0</v>
      </c>
      <c r="LAU28" s="357">
        <f t="shared" si="128"/>
        <v>84786.4516</v>
      </c>
      <c r="LAV28" s="357">
        <f t="shared" si="128"/>
        <v>0</v>
      </c>
      <c r="LAW28" s="357">
        <f t="shared" si="128"/>
        <v>84786.4516</v>
      </c>
      <c r="LAX28" s="357">
        <f t="shared" si="128"/>
        <v>0</v>
      </c>
      <c r="LAY28" s="357">
        <f t="shared" si="128"/>
        <v>84786.4516</v>
      </c>
      <c r="LAZ28" s="357">
        <f t="shared" si="128"/>
        <v>0</v>
      </c>
      <c r="LBA28" s="357">
        <f t="shared" si="128"/>
        <v>84786.4516</v>
      </c>
      <c r="LBB28" s="357">
        <f t="shared" si="128"/>
        <v>0</v>
      </c>
      <c r="LBC28" s="357">
        <f t="shared" si="128"/>
        <v>84786.4516</v>
      </c>
      <c r="LBD28" s="357">
        <f t="shared" si="128"/>
        <v>0</v>
      </c>
      <c r="LBE28" s="357">
        <f t="shared" si="128"/>
        <v>84786.4516</v>
      </c>
      <c r="LBF28" s="357">
        <f t="shared" si="128"/>
        <v>0</v>
      </c>
      <c r="LBG28" s="357">
        <f t="shared" si="128"/>
        <v>84786.4516</v>
      </c>
      <c r="LBH28" s="357">
        <f t="shared" si="128"/>
        <v>0</v>
      </c>
      <c r="LBI28" s="357">
        <f t="shared" si="128"/>
        <v>84786.4516</v>
      </c>
      <c r="LBJ28" s="357">
        <f t="shared" si="128"/>
        <v>0</v>
      </c>
      <c r="LBK28" s="357">
        <f t="shared" si="128"/>
        <v>84786.4516</v>
      </c>
      <c r="LBL28" s="357">
        <f t="shared" si="128"/>
        <v>0</v>
      </c>
      <c r="LBM28" s="357">
        <f t="shared" si="128"/>
        <v>84786.4516</v>
      </c>
      <c r="LBN28" s="357">
        <f t="shared" si="128"/>
        <v>0</v>
      </c>
      <c r="LBO28" s="357">
        <f t="shared" si="128"/>
        <v>84786.4516</v>
      </c>
      <c r="LBP28" s="357">
        <f t="shared" si="128"/>
        <v>0</v>
      </c>
      <c r="LBQ28" s="357">
        <f t="shared" si="128"/>
        <v>84786.4516</v>
      </c>
      <c r="LBR28" s="357">
        <f t="shared" si="128"/>
        <v>0</v>
      </c>
      <c r="LBS28" s="357">
        <f t="shared" si="128"/>
        <v>84786.4516</v>
      </c>
      <c r="LBT28" s="357">
        <f t="shared" si="128"/>
        <v>0</v>
      </c>
      <c r="LBU28" s="357">
        <f t="shared" si="128"/>
        <v>84786.4516</v>
      </c>
      <c r="LBV28" s="357">
        <f t="shared" si="128"/>
        <v>0</v>
      </c>
      <c r="LBW28" s="357">
        <f t="shared" si="128"/>
        <v>84786.4516</v>
      </c>
      <c r="LBX28" s="357">
        <f t="shared" si="128"/>
        <v>0</v>
      </c>
      <c r="LBY28" s="357">
        <f t="shared" si="128"/>
        <v>84786.4516</v>
      </c>
      <c r="LBZ28" s="357">
        <f t="shared" si="128"/>
        <v>0</v>
      </c>
      <c r="LCA28" s="357">
        <f t="shared" si="128"/>
        <v>84786.4516</v>
      </c>
      <c r="LCB28" s="357">
        <f t="shared" si="128"/>
        <v>0</v>
      </c>
      <c r="LCC28" s="357">
        <f t="shared" si="128"/>
        <v>84786.4516</v>
      </c>
      <c r="LCD28" s="357">
        <f t="shared" si="128"/>
        <v>0</v>
      </c>
      <c r="LCE28" s="357">
        <f t="shared" si="128"/>
        <v>84786.4516</v>
      </c>
      <c r="LCF28" s="357">
        <f t="shared" si="128"/>
        <v>0</v>
      </c>
      <c r="LCG28" s="357">
        <f t="shared" si="128"/>
        <v>84786.4516</v>
      </c>
      <c r="LCH28" s="357">
        <f t="shared" si="128"/>
        <v>0</v>
      </c>
      <c r="LCI28" s="357">
        <f t="shared" si="128"/>
        <v>84786.4516</v>
      </c>
      <c r="LCJ28" s="357">
        <f t="shared" ref="LCJ28:LEU28" si="129">+LCH28</f>
        <v>0</v>
      </c>
      <c r="LCK28" s="357">
        <f t="shared" si="129"/>
        <v>84786.4516</v>
      </c>
      <c r="LCL28" s="357">
        <f t="shared" si="129"/>
        <v>0</v>
      </c>
      <c r="LCM28" s="357">
        <f t="shared" si="129"/>
        <v>84786.4516</v>
      </c>
      <c r="LCN28" s="357">
        <f t="shared" si="129"/>
        <v>0</v>
      </c>
      <c r="LCO28" s="357">
        <f t="shared" si="129"/>
        <v>84786.4516</v>
      </c>
      <c r="LCP28" s="357">
        <f t="shared" si="129"/>
        <v>0</v>
      </c>
      <c r="LCQ28" s="357">
        <f t="shared" si="129"/>
        <v>84786.4516</v>
      </c>
      <c r="LCR28" s="357">
        <f t="shared" si="129"/>
        <v>0</v>
      </c>
      <c r="LCS28" s="357">
        <f t="shared" si="129"/>
        <v>84786.4516</v>
      </c>
      <c r="LCT28" s="357">
        <f t="shared" si="129"/>
        <v>0</v>
      </c>
      <c r="LCU28" s="357">
        <f t="shared" si="129"/>
        <v>84786.4516</v>
      </c>
      <c r="LCV28" s="357">
        <f t="shared" si="129"/>
        <v>0</v>
      </c>
      <c r="LCW28" s="357">
        <f t="shared" si="129"/>
        <v>84786.4516</v>
      </c>
      <c r="LCX28" s="357">
        <f t="shared" si="129"/>
        <v>0</v>
      </c>
      <c r="LCY28" s="357">
        <f t="shared" si="129"/>
        <v>84786.4516</v>
      </c>
      <c r="LCZ28" s="357">
        <f t="shared" si="129"/>
        <v>0</v>
      </c>
      <c r="LDA28" s="357">
        <f t="shared" si="129"/>
        <v>84786.4516</v>
      </c>
      <c r="LDB28" s="357">
        <f t="shared" si="129"/>
        <v>0</v>
      </c>
      <c r="LDC28" s="357">
        <f t="shared" si="129"/>
        <v>84786.4516</v>
      </c>
      <c r="LDD28" s="357">
        <f t="shared" si="129"/>
        <v>0</v>
      </c>
      <c r="LDE28" s="357">
        <f t="shared" si="129"/>
        <v>84786.4516</v>
      </c>
      <c r="LDF28" s="357">
        <f t="shared" si="129"/>
        <v>0</v>
      </c>
      <c r="LDG28" s="357">
        <f t="shared" si="129"/>
        <v>84786.4516</v>
      </c>
      <c r="LDH28" s="357">
        <f t="shared" si="129"/>
        <v>0</v>
      </c>
      <c r="LDI28" s="357">
        <f t="shared" si="129"/>
        <v>84786.4516</v>
      </c>
      <c r="LDJ28" s="357">
        <f t="shared" si="129"/>
        <v>0</v>
      </c>
      <c r="LDK28" s="357">
        <f t="shared" si="129"/>
        <v>84786.4516</v>
      </c>
      <c r="LDL28" s="357">
        <f t="shared" si="129"/>
        <v>0</v>
      </c>
      <c r="LDM28" s="357">
        <f t="shared" si="129"/>
        <v>84786.4516</v>
      </c>
      <c r="LDN28" s="357">
        <f t="shared" si="129"/>
        <v>0</v>
      </c>
      <c r="LDO28" s="357">
        <f t="shared" si="129"/>
        <v>84786.4516</v>
      </c>
      <c r="LDP28" s="357">
        <f t="shared" si="129"/>
        <v>0</v>
      </c>
      <c r="LDQ28" s="357">
        <f t="shared" si="129"/>
        <v>84786.4516</v>
      </c>
      <c r="LDR28" s="357">
        <f t="shared" si="129"/>
        <v>0</v>
      </c>
      <c r="LDS28" s="357">
        <f t="shared" si="129"/>
        <v>84786.4516</v>
      </c>
      <c r="LDT28" s="357">
        <f t="shared" si="129"/>
        <v>0</v>
      </c>
      <c r="LDU28" s="357">
        <f t="shared" si="129"/>
        <v>84786.4516</v>
      </c>
      <c r="LDV28" s="357">
        <f t="shared" si="129"/>
        <v>0</v>
      </c>
      <c r="LDW28" s="357">
        <f t="shared" si="129"/>
        <v>84786.4516</v>
      </c>
      <c r="LDX28" s="357">
        <f t="shared" si="129"/>
        <v>0</v>
      </c>
      <c r="LDY28" s="357">
        <f t="shared" si="129"/>
        <v>84786.4516</v>
      </c>
      <c r="LDZ28" s="357">
        <f t="shared" si="129"/>
        <v>0</v>
      </c>
      <c r="LEA28" s="357">
        <f t="shared" si="129"/>
        <v>84786.4516</v>
      </c>
      <c r="LEB28" s="357">
        <f t="shared" si="129"/>
        <v>0</v>
      </c>
      <c r="LEC28" s="357">
        <f t="shared" si="129"/>
        <v>84786.4516</v>
      </c>
      <c r="LED28" s="357">
        <f t="shared" si="129"/>
        <v>0</v>
      </c>
      <c r="LEE28" s="357">
        <f t="shared" si="129"/>
        <v>84786.4516</v>
      </c>
      <c r="LEF28" s="357">
        <f t="shared" si="129"/>
        <v>0</v>
      </c>
      <c r="LEG28" s="357">
        <f t="shared" si="129"/>
        <v>84786.4516</v>
      </c>
      <c r="LEH28" s="357">
        <f t="shared" si="129"/>
        <v>0</v>
      </c>
      <c r="LEI28" s="357">
        <f t="shared" si="129"/>
        <v>84786.4516</v>
      </c>
      <c r="LEJ28" s="357">
        <f t="shared" si="129"/>
        <v>0</v>
      </c>
      <c r="LEK28" s="357">
        <f t="shared" si="129"/>
        <v>84786.4516</v>
      </c>
      <c r="LEL28" s="357">
        <f t="shared" si="129"/>
        <v>0</v>
      </c>
      <c r="LEM28" s="357">
        <f t="shared" si="129"/>
        <v>84786.4516</v>
      </c>
      <c r="LEN28" s="357">
        <f t="shared" si="129"/>
        <v>0</v>
      </c>
      <c r="LEO28" s="357">
        <f t="shared" si="129"/>
        <v>84786.4516</v>
      </c>
      <c r="LEP28" s="357">
        <f t="shared" si="129"/>
        <v>0</v>
      </c>
      <c r="LEQ28" s="357">
        <f t="shared" si="129"/>
        <v>84786.4516</v>
      </c>
      <c r="LER28" s="357">
        <f t="shared" si="129"/>
        <v>0</v>
      </c>
      <c r="LES28" s="357">
        <f t="shared" si="129"/>
        <v>84786.4516</v>
      </c>
      <c r="LET28" s="357">
        <f t="shared" si="129"/>
        <v>0</v>
      </c>
      <c r="LEU28" s="357">
        <f t="shared" si="129"/>
        <v>84786.4516</v>
      </c>
      <c r="LEV28" s="357">
        <f t="shared" ref="LEV28:LHG28" si="130">+LET28</f>
        <v>0</v>
      </c>
      <c r="LEW28" s="357">
        <f t="shared" si="130"/>
        <v>84786.4516</v>
      </c>
      <c r="LEX28" s="357">
        <f t="shared" si="130"/>
        <v>0</v>
      </c>
      <c r="LEY28" s="357">
        <f t="shared" si="130"/>
        <v>84786.4516</v>
      </c>
      <c r="LEZ28" s="357">
        <f t="shared" si="130"/>
        <v>0</v>
      </c>
      <c r="LFA28" s="357">
        <f t="shared" si="130"/>
        <v>84786.4516</v>
      </c>
      <c r="LFB28" s="357">
        <f t="shared" si="130"/>
        <v>0</v>
      </c>
      <c r="LFC28" s="357">
        <f t="shared" si="130"/>
        <v>84786.4516</v>
      </c>
      <c r="LFD28" s="357">
        <f t="shared" si="130"/>
        <v>0</v>
      </c>
      <c r="LFE28" s="357">
        <f t="shared" si="130"/>
        <v>84786.4516</v>
      </c>
      <c r="LFF28" s="357">
        <f t="shared" si="130"/>
        <v>0</v>
      </c>
      <c r="LFG28" s="357">
        <f t="shared" si="130"/>
        <v>84786.4516</v>
      </c>
      <c r="LFH28" s="357">
        <f t="shared" si="130"/>
        <v>0</v>
      </c>
      <c r="LFI28" s="357">
        <f t="shared" si="130"/>
        <v>84786.4516</v>
      </c>
      <c r="LFJ28" s="357">
        <f t="shared" si="130"/>
        <v>0</v>
      </c>
      <c r="LFK28" s="357">
        <f t="shared" si="130"/>
        <v>84786.4516</v>
      </c>
      <c r="LFL28" s="357">
        <f t="shared" si="130"/>
        <v>0</v>
      </c>
      <c r="LFM28" s="357">
        <f t="shared" si="130"/>
        <v>84786.4516</v>
      </c>
      <c r="LFN28" s="357">
        <f t="shared" si="130"/>
        <v>0</v>
      </c>
      <c r="LFO28" s="357">
        <f t="shared" si="130"/>
        <v>84786.4516</v>
      </c>
      <c r="LFP28" s="357">
        <f t="shared" si="130"/>
        <v>0</v>
      </c>
      <c r="LFQ28" s="357">
        <f t="shared" si="130"/>
        <v>84786.4516</v>
      </c>
      <c r="LFR28" s="357">
        <f t="shared" si="130"/>
        <v>0</v>
      </c>
      <c r="LFS28" s="357">
        <f t="shared" si="130"/>
        <v>84786.4516</v>
      </c>
      <c r="LFT28" s="357">
        <f t="shared" si="130"/>
        <v>0</v>
      </c>
      <c r="LFU28" s="357">
        <f t="shared" si="130"/>
        <v>84786.4516</v>
      </c>
      <c r="LFV28" s="357">
        <f t="shared" si="130"/>
        <v>0</v>
      </c>
      <c r="LFW28" s="357">
        <f t="shared" si="130"/>
        <v>84786.4516</v>
      </c>
      <c r="LFX28" s="357">
        <f t="shared" si="130"/>
        <v>0</v>
      </c>
      <c r="LFY28" s="357">
        <f t="shared" si="130"/>
        <v>84786.4516</v>
      </c>
      <c r="LFZ28" s="357">
        <f t="shared" si="130"/>
        <v>0</v>
      </c>
      <c r="LGA28" s="357">
        <f t="shared" si="130"/>
        <v>84786.4516</v>
      </c>
      <c r="LGB28" s="357">
        <f t="shared" si="130"/>
        <v>0</v>
      </c>
      <c r="LGC28" s="357">
        <f t="shared" si="130"/>
        <v>84786.4516</v>
      </c>
      <c r="LGD28" s="357">
        <f t="shared" si="130"/>
        <v>0</v>
      </c>
      <c r="LGE28" s="357">
        <f t="shared" si="130"/>
        <v>84786.4516</v>
      </c>
      <c r="LGF28" s="357">
        <f t="shared" si="130"/>
        <v>0</v>
      </c>
      <c r="LGG28" s="357">
        <f t="shared" si="130"/>
        <v>84786.4516</v>
      </c>
      <c r="LGH28" s="357">
        <f t="shared" si="130"/>
        <v>0</v>
      </c>
      <c r="LGI28" s="357">
        <f t="shared" si="130"/>
        <v>84786.4516</v>
      </c>
      <c r="LGJ28" s="357">
        <f t="shared" si="130"/>
        <v>0</v>
      </c>
      <c r="LGK28" s="357">
        <f t="shared" si="130"/>
        <v>84786.4516</v>
      </c>
      <c r="LGL28" s="357">
        <f t="shared" si="130"/>
        <v>0</v>
      </c>
      <c r="LGM28" s="357">
        <f t="shared" si="130"/>
        <v>84786.4516</v>
      </c>
      <c r="LGN28" s="357">
        <f t="shared" si="130"/>
        <v>0</v>
      </c>
      <c r="LGO28" s="357">
        <f t="shared" si="130"/>
        <v>84786.4516</v>
      </c>
      <c r="LGP28" s="357">
        <f t="shared" si="130"/>
        <v>0</v>
      </c>
      <c r="LGQ28" s="357">
        <f t="shared" si="130"/>
        <v>84786.4516</v>
      </c>
      <c r="LGR28" s="357">
        <f t="shared" si="130"/>
        <v>0</v>
      </c>
      <c r="LGS28" s="357">
        <f t="shared" si="130"/>
        <v>84786.4516</v>
      </c>
      <c r="LGT28" s="357">
        <f t="shared" si="130"/>
        <v>0</v>
      </c>
      <c r="LGU28" s="357">
        <f t="shared" si="130"/>
        <v>84786.4516</v>
      </c>
      <c r="LGV28" s="357">
        <f t="shared" si="130"/>
        <v>0</v>
      </c>
      <c r="LGW28" s="357">
        <f t="shared" si="130"/>
        <v>84786.4516</v>
      </c>
      <c r="LGX28" s="357">
        <f t="shared" si="130"/>
        <v>0</v>
      </c>
      <c r="LGY28" s="357">
        <f t="shared" si="130"/>
        <v>84786.4516</v>
      </c>
      <c r="LGZ28" s="357">
        <f t="shared" si="130"/>
        <v>0</v>
      </c>
      <c r="LHA28" s="357">
        <f t="shared" si="130"/>
        <v>84786.4516</v>
      </c>
      <c r="LHB28" s="357">
        <f t="shared" si="130"/>
        <v>0</v>
      </c>
      <c r="LHC28" s="357">
        <f t="shared" si="130"/>
        <v>84786.4516</v>
      </c>
      <c r="LHD28" s="357">
        <f t="shared" si="130"/>
        <v>0</v>
      </c>
      <c r="LHE28" s="357">
        <f t="shared" si="130"/>
        <v>84786.4516</v>
      </c>
      <c r="LHF28" s="357">
        <f t="shared" si="130"/>
        <v>0</v>
      </c>
      <c r="LHG28" s="357">
        <f t="shared" si="130"/>
        <v>84786.4516</v>
      </c>
      <c r="LHH28" s="357">
        <f t="shared" ref="LHH28:LJS28" si="131">+LHF28</f>
        <v>0</v>
      </c>
      <c r="LHI28" s="357">
        <f t="shared" si="131"/>
        <v>84786.4516</v>
      </c>
      <c r="LHJ28" s="357">
        <f t="shared" si="131"/>
        <v>0</v>
      </c>
      <c r="LHK28" s="357">
        <f t="shared" si="131"/>
        <v>84786.4516</v>
      </c>
      <c r="LHL28" s="357">
        <f t="shared" si="131"/>
        <v>0</v>
      </c>
      <c r="LHM28" s="357">
        <f t="shared" si="131"/>
        <v>84786.4516</v>
      </c>
      <c r="LHN28" s="357">
        <f t="shared" si="131"/>
        <v>0</v>
      </c>
      <c r="LHO28" s="357">
        <f t="shared" si="131"/>
        <v>84786.4516</v>
      </c>
      <c r="LHP28" s="357">
        <f t="shared" si="131"/>
        <v>0</v>
      </c>
      <c r="LHQ28" s="357">
        <f t="shared" si="131"/>
        <v>84786.4516</v>
      </c>
      <c r="LHR28" s="357">
        <f t="shared" si="131"/>
        <v>0</v>
      </c>
      <c r="LHS28" s="357">
        <f t="shared" si="131"/>
        <v>84786.4516</v>
      </c>
      <c r="LHT28" s="357">
        <f t="shared" si="131"/>
        <v>0</v>
      </c>
      <c r="LHU28" s="357">
        <f t="shared" si="131"/>
        <v>84786.4516</v>
      </c>
      <c r="LHV28" s="357">
        <f t="shared" si="131"/>
        <v>0</v>
      </c>
      <c r="LHW28" s="357">
        <f t="shared" si="131"/>
        <v>84786.4516</v>
      </c>
      <c r="LHX28" s="357">
        <f t="shared" si="131"/>
        <v>0</v>
      </c>
      <c r="LHY28" s="357">
        <f t="shared" si="131"/>
        <v>84786.4516</v>
      </c>
      <c r="LHZ28" s="357">
        <f t="shared" si="131"/>
        <v>0</v>
      </c>
      <c r="LIA28" s="357">
        <f t="shared" si="131"/>
        <v>84786.4516</v>
      </c>
      <c r="LIB28" s="357">
        <f t="shared" si="131"/>
        <v>0</v>
      </c>
      <c r="LIC28" s="357">
        <f t="shared" si="131"/>
        <v>84786.4516</v>
      </c>
      <c r="LID28" s="357">
        <f t="shared" si="131"/>
        <v>0</v>
      </c>
      <c r="LIE28" s="357">
        <f t="shared" si="131"/>
        <v>84786.4516</v>
      </c>
      <c r="LIF28" s="357">
        <f t="shared" si="131"/>
        <v>0</v>
      </c>
      <c r="LIG28" s="357">
        <f t="shared" si="131"/>
        <v>84786.4516</v>
      </c>
      <c r="LIH28" s="357">
        <f t="shared" si="131"/>
        <v>0</v>
      </c>
      <c r="LII28" s="357">
        <f t="shared" si="131"/>
        <v>84786.4516</v>
      </c>
      <c r="LIJ28" s="357">
        <f t="shared" si="131"/>
        <v>0</v>
      </c>
      <c r="LIK28" s="357">
        <f t="shared" si="131"/>
        <v>84786.4516</v>
      </c>
      <c r="LIL28" s="357">
        <f t="shared" si="131"/>
        <v>0</v>
      </c>
      <c r="LIM28" s="357">
        <f t="shared" si="131"/>
        <v>84786.4516</v>
      </c>
      <c r="LIN28" s="357">
        <f t="shared" si="131"/>
        <v>0</v>
      </c>
      <c r="LIO28" s="357">
        <f t="shared" si="131"/>
        <v>84786.4516</v>
      </c>
      <c r="LIP28" s="357">
        <f t="shared" si="131"/>
        <v>0</v>
      </c>
      <c r="LIQ28" s="357">
        <f t="shared" si="131"/>
        <v>84786.4516</v>
      </c>
      <c r="LIR28" s="357">
        <f t="shared" si="131"/>
        <v>0</v>
      </c>
      <c r="LIS28" s="357">
        <f t="shared" si="131"/>
        <v>84786.4516</v>
      </c>
      <c r="LIT28" s="357">
        <f t="shared" si="131"/>
        <v>0</v>
      </c>
      <c r="LIU28" s="357">
        <f t="shared" si="131"/>
        <v>84786.4516</v>
      </c>
      <c r="LIV28" s="357">
        <f t="shared" si="131"/>
        <v>0</v>
      </c>
      <c r="LIW28" s="357">
        <f t="shared" si="131"/>
        <v>84786.4516</v>
      </c>
      <c r="LIX28" s="357">
        <f t="shared" si="131"/>
        <v>0</v>
      </c>
      <c r="LIY28" s="357">
        <f t="shared" si="131"/>
        <v>84786.4516</v>
      </c>
      <c r="LIZ28" s="357">
        <f t="shared" si="131"/>
        <v>0</v>
      </c>
      <c r="LJA28" s="357">
        <f t="shared" si="131"/>
        <v>84786.4516</v>
      </c>
      <c r="LJB28" s="357">
        <f t="shared" si="131"/>
        <v>0</v>
      </c>
      <c r="LJC28" s="357">
        <f t="shared" si="131"/>
        <v>84786.4516</v>
      </c>
      <c r="LJD28" s="357">
        <f t="shared" si="131"/>
        <v>0</v>
      </c>
      <c r="LJE28" s="357">
        <f t="shared" si="131"/>
        <v>84786.4516</v>
      </c>
      <c r="LJF28" s="357">
        <f t="shared" si="131"/>
        <v>0</v>
      </c>
      <c r="LJG28" s="357">
        <f t="shared" si="131"/>
        <v>84786.4516</v>
      </c>
      <c r="LJH28" s="357">
        <f t="shared" si="131"/>
        <v>0</v>
      </c>
      <c r="LJI28" s="357">
        <f t="shared" si="131"/>
        <v>84786.4516</v>
      </c>
      <c r="LJJ28" s="357">
        <f t="shared" si="131"/>
        <v>0</v>
      </c>
      <c r="LJK28" s="357">
        <f t="shared" si="131"/>
        <v>84786.4516</v>
      </c>
      <c r="LJL28" s="357">
        <f t="shared" si="131"/>
        <v>0</v>
      </c>
      <c r="LJM28" s="357">
        <f t="shared" si="131"/>
        <v>84786.4516</v>
      </c>
      <c r="LJN28" s="357">
        <f t="shared" si="131"/>
        <v>0</v>
      </c>
      <c r="LJO28" s="357">
        <f t="shared" si="131"/>
        <v>84786.4516</v>
      </c>
      <c r="LJP28" s="357">
        <f t="shared" si="131"/>
        <v>0</v>
      </c>
      <c r="LJQ28" s="357">
        <f t="shared" si="131"/>
        <v>84786.4516</v>
      </c>
      <c r="LJR28" s="357">
        <f t="shared" si="131"/>
        <v>0</v>
      </c>
      <c r="LJS28" s="357">
        <f t="shared" si="131"/>
        <v>84786.4516</v>
      </c>
      <c r="LJT28" s="357">
        <f t="shared" ref="LJT28:LME28" si="132">+LJR28</f>
        <v>0</v>
      </c>
      <c r="LJU28" s="357">
        <f t="shared" si="132"/>
        <v>84786.4516</v>
      </c>
      <c r="LJV28" s="357">
        <f t="shared" si="132"/>
        <v>0</v>
      </c>
      <c r="LJW28" s="357">
        <f t="shared" si="132"/>
        <v>84786.4516</v>
      </c>
      <c r="LJX28" s="357">
        <f t="shared" si="132"/>
        <v>0</v>
      </c>
      <c r="LJY28" s="357">
        <f t="shared" si="132"/>
        <v>84786.4516</v>
      </c>
      <c r="LJZ28" s="357">
        <f t="shared" si="132"/>
        <v>0</v>
      </c>
      <c r="LKA28" s="357">
        <f t="shared" si="132"/>
        <v>84786.4516</v>
      </c>
      <c r="LKB28" s="357">
        <f t="shared" si="132"/>
        <v>0</v>
      </c>
      <c r="LKC28" s="357">
        <f t="shared" si="132"/>
        <v>84786.4516</v>
      </c>
      <c r="LKD28" s="357">
        <f t="shared" si="132"/>
        <v>0</v>
      </c>
      <c r="LKE28" s="357">
        <f t="shared" si="132"/>
        <v>84786.4516</v>
      </c>
      <c r="LKF28" s="357">
        <f t="shared" si="132"/>
        <v>0</v>
      </c>
      <c r="LKG28" s="357">
        <f t="shared" si="132"/>
        <v>84786.4516</v>
      </c>
      <c r="LKH28" s="357">
        <f t="shared" si="132"/>
        <v>0</v>
      </c>
      <c r="LKI28" s="357">
        <f t="shared" si="132"/>
        <v>84786.4516</v>
      </c>
      <c r="LKJ28" s="357">
        <f t="shared" si="132"/>
        <v>0</v>
      </c>
      <c r="LKK28" s="357">
        <f t="shared" si="132"/>
        <v>84786.4516</v>
      </c>
      <c r="LKL28" s="357">
        <f t="shared" si="132"/>
        <v>0</v>
      </c>
      <c r="LKM28" s="357">
        <f t="shared" si="132"/>
        <v>84786.4516</v>
      </c>
      <c r="LKN28" s="357">
        <f t="shared" si="132"/>
        <v>0</v>
      </c>
      <c r="LKO28" s="357">
        <f t="shared" si="132"/>
        <v>84786.4516</v>
      </c>
      <c r="LKP28" s="357">
        <f t="shared" si="132"/>
        <v>0</v>
      </c>
      <c r="LKQ28" s="357">
        <f t="shared" si="132"/>
        <v>84786.4516</v>
      </c>
      <c r="LKR28" s="357">
        <f t="shared" si="132"/>
        <v>0</v>
      </c>
      <c r="LKS28" s="357">
        <f t="shared" si="132"/>
        <v>84786.4516</v>
      </c>
      <c r="LKT28" s="357">
        <f t="shared" si="132"/>
        <v>0</v>
      </c>
      <c r="LKU28" s="357">
        <f t="shared" si="132"/>
        <v>84786.4516</v>
      </c>
      <c r="LKV28" s="357">
        <f t="shared" si="132"/>
        <v>0</v>
      </c>
      <c r="LKW28" s="357">
        <f t="shared" si="132"/>
        <v>84786.4516</v>
      </c>
      <c r="LKX28" s="357">
        <f t="shared" si="132"/>
        <v>0</v>
      </c>
      <c r="LKY28" s="357">
        <f t="shared" si="132"/>
        <v>84786.4516</v>
      </c>
      <c r="LKZ28" s="357">
        <f t="shared" si="132"/>
        <v>0</v>
      </c>
      <c r="LLA28" s="357">
        <f t="shared" si="132"/>
        <v>84786.4516</v>
      </c>
      <c r="LLB28" s="357">
        <f t="shared" si="132"/>
        <v>0</v>
      </c>
      <c r="LLC28" s="357">
        <f t="shared" si="132"/>
        <v>84786.4516</v>
      </c>
      <c r="LLD28" s="357">
        <f t="shared" si="132"/>
        <v>0</v>
      </c>
      <c r="LLE28" s="357">
        <f t="shared" si="132"/>
        <v>84786.4516</v>
      </c>
      <c r="LLF28" s="357">
        <f t="shared" si="132"/>
        <v>0</v>
      </c>
      <c r="LLG28" s="357">
        <f t="shared" si="132"/>
        <v>84786.4516</v>
      </c>
      <c r="LLH28" s="357">
        <f t="shared" si="132"/>
        <v>0</v>
      </c>
      <c r="LLI28" s="357">
        <f t="shared" si="132"/>
        <v>84786.4516</v>
      </c>
      <c r="LLJ28" s="357">
        <f t="shared" si="132"/>
        <v>0</v>
      </c>
      <c r="LLK28" s="357">
        <f t="shared" si="132"/>
        <v>84786.4516</v>
      </c>
      <c r="LLL28" s="357">
        <f t="shared" si="132"/>
        <v>0</v>
      </c>
      <c r="LLM28" s="357">
        <f t="shared" si="132"/>
        <v>84786.4516</v>
      </c>
      <c r="LLN28" s="357">
        <f t="shared" si="132"/>
        <v>0</v>
      </c>
      <c r="LLO28" s="357">
        <f t="shared" si="132"/>
        <v>84786.4516</v>
      </c>
      <c r="LLP28" s="357">
        <f t="shared" si="132"/>
        <v>0</v>
      </c>
      <c r="LLQ28" s="357">
        <f t="shared" si="132"/>
        <v>84786.4516</v>
      </c>
      <c r="LLR28" s="357">
        <f t="shared" si="132"/>
        <v>0</v>
      </c>
      <c r="LLS28" s="357">
        <f t="shared" si="132"/>
        <v>84786.4516</v>
      </c>
      <c r="LLT28" s="357">
        <f t="shared" si="132"/>
        <v>0</v>
      </c>
      <c r="LLU28" s="357">
        <f t="shared" si="132"/>
        <v>84786.4516</v>
      </c>
      <c r="LLV28" s="357">
        <f t="shared" si="132"/>
        <v>0</v>
      </c>
      <c r="LLW28" s="357">
        <f t="shared" si="132"/>
        <v>84786.4516</v>
      </c>
      <c r="LLX28" s="357">
        <f t="shared" si="132"/>
        <v>0</v>
      </c>
      <c r="LLY28" s="357">
        <f t="shared" si="132"/>
        <v>84786.4516</v>
      </c>
      <c r="LLZ28" s="357">
        <f t="shared" si="132"/>
        <v>0</v>
      </c>
      <c r="LMA28" s="357">
        <f t="shared" si="132"/>
        <v>84786.4516</v>
      </c>
      <c r="LMB28" s="357">
        <f t="shared" si="132"/>
        <v>0</v>
      </c>
      <c r="LMC28" s="357">
        <f t="shared" si="132"/>
        <v>84786.4516</v>
      </c>
      <c r="LMD28" s="357">
        <f t="shared" si="132"/>
        <v>0</v>
      </c>
      <c r="LME28" s="357">
        <f t="shared" si="132"/>
        <v>84786.4516</v>
      </c>
      <c r="LMF28" s="357">
        <f t="shared" ref="LMF28:LOQ28" si="133">+LMD28</f>
        <v>0</v>
      </c>
      <c r="LMG28" s="357">
        <f t="shared" si="133"/>
        <v>84786.4516</v>
      </c>
      <c r="LMH28" s="357">
        <f t="shared" si="133"/>
        <v>0</v>
      </c>
      <c r="LMI28" s="357">
        <f t="shared" si="133"/>
        <v>84786.4516</v>
      </c>
      <c r="LMJ28" s="357">
        <f t="shared" si="133"/>
        <v>0</v>
      </c>
      <c r="LMK28" s="357">
        <f t="shared" si="133"/>
        <v>84786.4516</v>
      </c>
      <c r="LML28" s="357">
        <f t="shared" si="133"/>
        <v>0</v>
      </c>
      <c r="LMM28" s="357">
        <f t="shared" si="133"/>
        <v>84786.4516</v>
      </c>
      <c r="LMN28" s="357">
        <f t="shared" si="133"/>
        <v>0</v>
      </c>
      <c r="LMO28" s="357">
        <f t="shared" si="133"/>
        <v>84786.4516</v>
      </c>
      <c r="LMP28" s="357">
        <f t="shared" si="133"/>
        <v>0</v>
      </c>
      <c r="LMQ28" s="357">
        <f t="shared" si="133"/>
        <v>84786.4516</v>
      </c>
      <c r="LMR28" s="357">
        <f t="shared" si="133"/>
        <v>0</v>
      </c>
      <c r="LMS28" s="357">
        <f t="shared" si="133"/>
        <v>84786.4516</v>
      </c>
      <c r="LMT28" s="357">
        <f t="shared" si="133"/>
        <v>0</v>
      </c>
      <c r="LMU28" s="357">
        <f t="shared" si="133"/>
        <v>84786.4516</v>
      </c>
      <c r="LMV28" s="357">
        <f t="shared" si="133"/>
        <v>0</v>
      </c>
      <c r="LMW28" s="357">
        <f t="shared" si="133"/>
        <v>84786.4516</v>
      </c>
      <c r="LMX28" s="357">
        <f t="shared" si="133"/>
        <v>0</v>
      </c>
      <c r="LMY28" s="357">
        <f t="shared" si="133"/>
        <v>84786.4516</v>
      </c>
      <c r="LMZ28" s="357">
        <f t="shared" si="133"/>
        <v>0</v>
      </c>
      <c r="LNA28" s="357">
        <f t="shared" si="133"/>
        <v>84786.4516</v>
      </c>
      <c r="LNB28" s="357">
        <f t="shared" si="133"/>
        <v>0</v>
      </c>
      <c r="LNC28" s="357">
        <f t="shared" si="133"/>
        <v>84786.4516</v>
      </c>
      <c r="LND28" s="357">
        <f t="shared" si="133"/>
        <v>0</v>
      </c>
      <c r="LNE28" s="357">
        <f t="shared" si="133"/>
        <v>84786.4516</v>
      </c>
      <c r="LNF28" s="357">
        <f t="shared" si="133"/>
        <v>0</v>
      </c>
      <c r="LNG28" s="357">
        <f t="shared" si="133"/>
        <v>84786.4516</v>
      </c>
      <c r="LNH28" s="357">
        <f t="shared" si="133"/>
        <v>0</v>
      </c>
      <c r="LNI28" s="357">
        <f t="shared" si="133"/>
        <v>84786.4516</v>
      </c>
      <c r="LNJ28" s="357">
        <f t="shared" si="133"/>
        <v>0</v>
      </c>
      <c r="LNK28" s="357">
        <f t="shared" si="133"/>
        <v>84786.4516</v>
      </c>
      <c r="LNL28" s="357">
        <f t="shared" si="133"/>
        <v>0</v>
      </c>
      <c r="LNM28" s="357">
        <f t="shared" si="133"/>
        <v>84786.4516</v>
      </c>
      <c r="LNN28" s="357">
        <f t="shared" si="133"/>
        <v>0</v>
      </c>
      <c r="LNO28" s="357">
        <f t="shared" si="133"/>
        <v>84786.4516</v>
      </c>
      <c r="LNP28" s="357">
        <f t="shared" si="133"/>
        <v>0</v>
      </c>
      <c r="LNQ28" s="357">
        <f t="shared" si="133"/>
        <v>84786.4516</v>
      </c>
      <c r="LNR28" s="357">
        <f t="shared" si="133"/>
        <v>0</v>
      </c>
      <c r="LNS28" s="357">
        <f t="shared" si="133"/>
        <v>84786.4516</v>
      </c>
      <c r="LNT28" s="357">
        <f t="shared" si="133"/>
        <v>0</v>
      </c>
      <c r="LNU28" s="357">
        <f t="shared" si="133"/>
        <v>84786.4516</v>
      </c>
      <c r="LNV28" s="357">
        <f t="shared" si="133"/>
        <v>0</v>
      </c>
      <c r="LNW28" s="357">
        <f t="shared" si="133"/>
        <v>84786.4516</v>
      </c>
      <c r="LNX28" s="357">
        <f t="shared" si="133"/>
        <v>0</v>
      </c>
      <c r="LNY28" s="357">
        <f t="shared" si="133"/>
        <v>84786.4516</v>
      </c>
      <c r="LNZ28" s="357">
        <f t="shared" si="133"/>
        <v>0</v>
      </c>
      <c r="LOA28" s="357">
        <f t="shared" si="133"/>
        <v>84786.4516</v>
      </c>
      <c r="LOB28" s="357">
        <f t="shared" si="133"/>
        <v>0</v>
      </c>
      <c r="LOC28" s="357">
        <f t="shared" si="133"/>
        <v>84786.4516</v>
      </c>
      <c r="LOD28" s="357">
        <f t="shared" si="133"/>
        <v>0</v>
      </c>
      <c r="LOE28" s="357">
        <f t="shared" si="133"/>
        <v>84786.4516</v>
      </c>
      <c r="LOF28" s="357">
        <f t="shared" si="133"/>
        <v>0</v>
      </c>
      <c r="LOG28" s="357">
        <f t="shared" si="133"/>
        <v>84786.4516</v>
      </c>
      <c r="LOH28" s="357">
        <f t="shared" si="133"/>
        <v>0</v>
      </c>
      <c r="LOI28" s="357">
        <f t="shared" si="133"/>
        <v>84786.4516</v>
      </c>
      <c r="LOJ28" s="357">
        <f t="shared" si="133"/>
        <v>0</v>
      </c>
      <c r="LOK28" s="357">
        <f t="shared" si="133"/>
        <v>84786.4516</v>
      </c>
      <c r="LOL28" s="357">
        <f t="shared" si="133"/>
        <v>0</v>
      </c>
      <c r="LOM28" s="357">
        <f t="shared" si="133"/>
        <v>84786.4516</v>
      </c>
      <c r="LON28" s="357">
        <f t="shared" si="133"/>
        <v>0</v>
      </c>
      <c r="LOO28" s="357">
        <f t="shared" si="133"/>
        <v>84786.4516</v>
      </c>
      <c r="LOP28" s="357">
        <f t="shared" si="133"/>
        <v>0</v>
      </c>
      <c r="LOQ28" s="357">
        <f t="shared" si="133"/>
        <v>84786.4516</v>
      </c>
      <c r="LOR28" s="357">
        <f t="shared" ref="LOR28:LRC28" si="134">+LOP28</f>
        <v>0</v>
      </c>
      <c r="LOS28" s="357">
        <f t="shared" si="134"/>
        <v>84786.4516</v>
      </c>
      <c r="LOT28" s="357">
        <f t="shared" si="134"/>
        <v>0</v>
      </c>
      <c r="LOU28" s="357">
        <f t="shared" si="134"/>
        <v>84786.4516</v>
      </c>
      <c r="LOV28" s="357">
        <f t="shared" si="134"/>
        <v>0</v>
      </c>
      <c r="LOW28" s="357">
        <f t="shared" si="134"/>
        <v>84786.4516</v>
      </c>
      <c r="LOX28" s="357">
        <f t="shared" si="134"/>
        <v>0</v>
      </c>
      <c r="LOY28" s="357">
        <f t="shared" si="134"/>
        <v>84786.4516</v>
      </c>
      <c r="LOZ28" s="357">
        <f t="shared" si="134"/>
        <v>0</v>
      </c>
      <c r="LPA28" s="357">
        <f t="shared" si="134"/>
        <v>84786.4516</v>
      </c>
      <c r="LPB28" s="357">
        <f t="shared" si="134"/>
        <v>0</v>
      </c>
      <c r="LPC28" s="357">
        <f t="shared" si="134"/>
        <v>84786.4516</v>
      </c>
      <c r="LPD28" s="357">
        <f t="shared" si="134"/>
        <v>0</v>
      </c>
      <c r="LPE28" s="357">
        <f t="shared" si="134"/>
        <v>84786.4516</v>
      </c>
      <c r="LPF28" s="357">
        <f t="shared" si="134"/>
        <v>0</v>
      </c>
      <c r="LPG28" s="357">
        <f t="shared" si="134"/>
        <v>84786.4516</v>
      </c>
      <c r="LPH28" s="357">
        <f t="shared" si="134"/>
        <v>0</v>
      </c>
      <c r="LPI28" s="357">
        <f t="shared" si="134"/>
        <v>84786.4516</v>
      </c>
      <c r="LPJ28" s="357">
        <f t="shared" si="134"/>
        <v>0</v>
      </c>
      <c r="LPK28" s="357">
        <f t="shared" si="134"/>
        <v>84786.4516</v>
      </c>
      <c r="LPL28" s="357">
        <f t="shared" si="134"/>
        <v>0</v>
      </c>
      <c r="LPM28" s="357">
        <f t="shared" si="134"/>
        <v>84786.4516</v>
      </c>
      <c r="LPN28" s="357">
        <f t="shared" si="134"/>
        <v>0</v>
      </c>
      <c r="LPO28" s="357">
        <f t="shared" si="134"/>
        <v>84786.4516</v>
      </c>
      <c r="LPP28" s="357">
        <f t="shared" si="134"/>
        <v>0</v>
      </c>
      <c r="LPQ28" s="357">
        <f t="shared" si="134"/>
        <v>84786.4516</v>
      </c>
      <c r="LPR28" s="357">
        <f t="shared" si="134"/>
        <v>0</v>
      </c>
      <c r="LPS28" s="357">
        <f t="shared" si="134"/>
        <v>84786.4516</v>
      </c>
      <c r="LPT28" s="357">
        <f t="shared" si="134"/>
        <v>0</v>
      </c>
      <c r="LPU28" s="357">
        <f t="shared" si="134"/>
        <v>84786.4516</v>
      </c>
      <c r="LPV28" s="357">
        <f t="shared" si="134"/>
        <v>0</v>
      </c>
      <c r="LPW28" s="357">
        <f t="shared" si="134"/>
        <v>84786.4516</v>
      </c>
      <c r="LPX28" s="357">
        <f t="shared" si="134"/>
        <v>0</v>
      </c>
      <c r="LPY28" s="357">
        <f t="shared" si="134"/>
        <v>84786.4516</v>
      </c>
      <c r="LPZ28" s="357">
        <f t="shared" si="134"/>
        <v>0</v>
      </c>
      <c r="LQA28" s="357">
        <f t="shared" si="134"/>
        <v>84786.4516</v>
      </c>
      <c r="LQB28" s="357">
        <f t="shared" si="134"/>
        <v>0</v>
      </c>
      <c r="LQC28" s="357">
        <f t="shared" si="134"/>
        <v>84786.4516</v>
      </c>
      <c r="LQD28" s="357">
        <f t="shared" si="134"/>
        <v>0</v>
      </c>
      <c r="LQE28" s="357">
        <f t="shared" si="134"/>
        <v>84786.4516</v>
      </c>
      <c r="LQF28" s="357">
        <f t="shared" si="134"/>
        <v>0</v>
      </c>
      <c r="LQG28" s="357">
        <f t="shared" si="134"/>
        <v>84786.4516</v>
      </c>
      <c r="LQH28" s="357">
        <f t="shared" si="134"/>
        <v>0</v>
      </c>
      <c r="LQI28" s="357">
        <f t="shared" si="134"/>
        <v>84786.4516</v>
      </c>
      <c r="LQJ28" s="357">
        <f t="shared" si="134"/>
        <v>0</v>
      </c>
      <c r="LQK28" s="357">
        <f t="shared" si="134"/>
        <v>84786.4516</v>
      </c>
      <c r="LQL28" s="357">
        <f t="shared" si="134"/>
        <v>0</v>
      </c>
      <c r="LQM28" s="357">
        <f t="shared" si="134"/>
        <v>84786.4516</v>
      </c>
      <c r="LQN28" s="357">
        <f t="shared" si="134"/>
        <v>0</v>
      </c>
      <c r="LQO28" s="357">
        <f t="shared" si="134"/>
        <v>84786.4516</v>
      </c>
      <c r="LQP28" s="357">
        <f t="shared" si="134"/>
        <v>0</v>
      </c>
      <c r="LQQ28" s="357">
        <f t="shared" si="134"/>
        <v>84786.4516</v>
      </c>
      <c r="LQR28" s="357">
        <f t="shared" si="134"/>
        <v>0</v>
      </c>
      <c r="LQS28" s="357">
        <f t="shared" si="134"/>
        <v>84786.4516</v>
      </c>
      <c r="LQT28" s="357">
        <f t="shared" si="134"/>
        <v>0</v>
      </c>
      <c r="LQU28" s="357">
        <f t="shared" si="134"/>
        <v>84786.4516</v>
      </c>
      <c r="LQV28" s="357">
        <f t="shared" si="134"/>
        <v>0</v>
      </c>
      <c r="LQW28" s="357">
        <f t="shared" si="134"/>
        <v>84786.4516</v>
      </c>
      <c r="LQX28" s="357">
        <f t="shared" si="134"/>
        <v>0</v>
      </c>
      <c r="LQY28" s="357">
        <f t="shared" si="134"/>
        <v>84786.4516</v>
      </c>
      <c r="LQZ28" s="357">
        <f t="shared" si="134"/>
        <v>0</v>
      </c>
      <c r="LRA28" s="357">
        <f t="shared" si="134"/>
        <v>84786.4516</v>
      </c>
      <c r="LRB28" s="357">
        <f t="shared" si="134"/>
        <v>0</v>
      </c>
      <c r="LRC28" s="357">
        <f t="shared" si="134"/>
        <v>84786.4516</v>
      </c>
      <c r="LRD28" s="357">
        <f t="shared" ref="LRD28:LTO28" si="135">+LRB28</f>
        <v>0</v>
      </c>
      <c r="LRE28" s="357">
        <f t="shared" si="135"/>
        <v>84786.4516</v>
      </c>
      <c r="LRF28" s="357">
        <f t="shared" si="135"/>
        <v>0</v>
      </c>
      <c r="LRG28" s="357">
        <f t="shared" si="135"/>
        <v>84786.4516</v>
      </c>
      <c r="LRH28" s="357">
        <f t="shared" si="135"/>
        <v>0</v>
      </c>
      <c r="LRI28" s="357">
        <f t="shared" si="135"/>
        <v>84786.4516</v>
      </c>
      <c r="LRJ28" s="357">
        <f t="shared" si="135"/>
        <v>0</v>
      </c>
      <c r="LRK28" s="357">
        <f t="shared" si="135"/>
        <v>84786.4516</v>
      </c>
      <c r="LRL28" s="357">
        <f t="shared" si="135"/>
        <v>0</v>
      </c>
      <c r="LRM28" s="357">
        <f t="shared" si="135"/>
        <v>84786.4516</v>
      </c>
      <c r="LRN28" s="357">
        <f t="shared" si="135"/>
        <v>0</v>
      </c>
      <c r="LRO28" s="357">
        <f t="shared" si="135"/>
        <v>84786.4516</v>
      </c>
      <c r="LRP28" s="357">
        <f t="shared" si="135"/>
        <v>0</v>
      </c>
      <c r="LRQ28" s="357">
        <f t="shared" si="135"/>
        <v>84786.4516</v>
      </c>
      <c r="LRR28" s="357">
        <f t="shared" si="135"/>
        <v>0</v>
      </c>
      <c r="LRS28" s="357">
        <f t="shared" si="135"/>
        <v>84786.4516</v>
      </c>
      <c r="LRT28" s="357">
        <f t="shared" si="135"/>
        <v>0</v>
      </c>
      <c r="LRU28" s="357">
        <f t="shared" si="135"/>
        <v>84786.4516</v>
      </c>
      <c r="LRV28" s="357">
        <f t="shared" si="135"/>
        <v>0</v>
      </c>
      <c r="LRW28" s="357">
        <f t="shared" si="135"/>
        <v>84786.4516</v>
      </c>
      <c r="LRX28" s="357">
        <f t="shared" si="135"/>
        <v>0</v>
      </c>
      <c r="LRY28" s="357">
        <f t="shared" si="135"/>
        <v>84786.4516</v>
      </c>
      <c r="LRZ28" s="357">
        <f t="shared" si="135"/>
        <v>0</v>
      </c>
      <c r="LSA28" s="357">
        <f t="shared" si="135"/>
        <v>84786.4516</v>
      </c>
      <c r="LSB28" s="357">
        <f t="shared" si="135"/>
        <v>0</v>
      </c>
      <c r="LSC28" s="357">
        <f t="shared" si="135"/>
        <v>84786.4516</v>
      </c>
      <c r="LSD28" s="357">
        <f t="shared" si="135"/>
        <v>0</v>
      </c>
      <c r="LSE28" s="357">
        <f t="shared" si="135"/>
        <v>84786.4516</v>
      </c>
      <c r="LSF28" s="357">
        <f t="shared" si="135"/>
        <v>0</v>
      </c>
      <c r="LSG28" s="357">
        <f t="shared" si="135"/>
        <v>84786.4516</v>
      </c>
      <c r="LSH28" s="357">
        <f t="shared" si="135"/>
        <v>0</v>
      </c>
      <c r="LSI28" s="357">
        <f t="shared" si="135"/>
        <v>84786.4516</v>
      </c>
      <c r="LSJ28" s="357">
        <f t="shared" si="135"/>
        <v>0</v>
      </c>
      <c r="LSK28" s="357">
        <f t="shared" si="135"/>
        <v>84786.4516</v>
      </c>
      <c r="LSL28" s="357">
        <f t="shared" si="135"/>
        <v>0</v>
      </c>
      <c r="LSM28" s="357">
        <f t="shared" si="135"/>
        <v>84786.4516</v>
      </c>
      <c r="LSN28" s="357">
        <f t="shared" si="135"/>
        <v>0</v>
      </c>
      <c r="LSO28" s="357">
        <f t="shared" si="135"/>
        <v>84786.4516</v>
      </c>
      <c r="LSP28" s="357">
        <f t="shared" si="135"/>
        <v>0</v>
      </c>
      <c r="LSQ28" s="357">
        <f t="shared" si="135"/>
        <v>84786.4516</v>
      </c>
      <c r="LSR28" s="357">
        <f t="shared" si="135"/>
        <v>0</v>
      </c>
      <c r="LSS28" s="357">
        <f t="shared" si="135"/>
        <v>84786.4516</v>
      </c>
      <c r="LST28" s="357">
        <f t="shared" si="135"/>
        <v>0</v>
      </c>
      <c r="LSU28" s="357">
        <f t="shared" si="135"/>
        <v>84786.4516</v>
      </c>
      <c r="LSV28" s="357">
        <f t="shared" si="135"/>
        <v>0</v>
      </c>
      <c r="LSW28" s="357">
        <f t="shared" si="135"/>
        <v>84786.4516</v>
      </c>
      <c r="LSX28" s="357">
        <f t="shared" si="135"/>
        <v>0</v>
      </c>
      <c r="LSY28" s="357">
        <f t="shared" si="135"/>
        <v>84786.4516</v>
      </c>
      <c r="LSZ28" s="357">
        <f t="shared" si="135"/>
        <v>0</v>
      </c>
      <c r="LTA28" s="357">
        <f t="shared" si="135"/>
        <v>84786.4516</v>
      </c>
      <c r="LTB28" s="357">
        <f t="shared" si="135"/>
        <v>0</v>
      </c>
      <c r="LTC28" s="357">
        <f t="shared" si="135"/>
        <v>84786.4516</v>
      </c>
      <c r="LTD28" s="357">
        <f t="shared" si="135"/>
        <v>0</v>
      </c>
      <c r="LTE28" s="357">
        <f t="shared" si="135"/>
        <v>84786.4516</v>
      </c>
      <c r="LTF28" s="357">
        <f t="shared" si="135"/>
        <v>0</v>
      </c>
      <c r="LTG28" s="357">
        <f t="shared" si="135"/>
        <v>84786.4516</v>
      </c>
      <c r="LTH28" s="357">
        <f t="shared" si="135"/>
        <v>0</v>
      </c>
      <c r="LTI28" s="357">
        <f t="shared" si="135"/>
        <v>84786.4516</v>
      </c>
      <c r="LTJ28" s="357">
        <f t="shared" si="135"/>
        <v>0</v>
      </c>
      <c r="LTK28" s="357">
        <f t="shared" si="135"/>
        <v>84786.4516</v>
      </c>
      <c r="LTL28" s="357">
        <f t="shared" si="135"/>
        <v>0</v>
      </c>
      <c r="LTM28" s="357">
        <f t="shared" si="135"/>
        <v>84786.4516</v>
      </c>
      <c r="LTN28" s="357">
        <f t="shared" si="135"/>
        <v>0</v>
      </c>
      <c r="LTO28" s="357">
        <f t="shared" si="135"/>
        <v>84786.4516</v>
      </c>
      <c r="LTP28" s="357">
        <f t="shared" ref="LTP28:LWA28" si="136">+LTN28</f>
        <v>0</v>
      </c>
      <c r="LTQ28" s="357">
        <f t="shared" si="136"/>
        <v>84786.4516</v>
      </c>
      <c r="LTR28" s="357">
        <f t="shared" si="136"/>
        <v>0</v>
      </c>
      <c r="LTS28" s="357">
        <f t="shared" si="136"/>
        <v>84786.4516</v>
      </c>
      <c r="LTT28" s="357">
        <f t="shared" si="136"/>
        <v>0</v>
      </c>
      <c r="LTU28" s="357">
        <f t="shared" si="136"/>
        <v>84786.4516</v>
      </c>
      <c r="LTV28" s="357">
        <f t="shared" si="136"/>
        <v>0</v>
      </c>
      <c r="LTW28" s="357">
        <f t="shared" si="136"/>
        <v>84786.4516</v>
      </c>
      <c r="LTX28" s="357">
        <f t="shared" si="136"/>
        <v>0</v>
      </c>
      <c r="LTY28" s="357">
        <f t="shared" si="136"/>
        <v>84786.4516</v>
      </c>
      <c r="LTZ28" s="357">
        <f t="shared" si="136"/>
        <v>0</v>
      </c>
      <c r="LUA28" s="357">
        <f t="shared" si="136"/>
        <v>84786.4516</v>
      </c>
      <c r="LUB28" s="357">
        <f t="shared" si="136"/>
        <v>0</v>
      </c>
      <c r="LUC28" s="357">
        <f t="shared" si="136"/>
        <v>84786.4516</v>
      </c>
      <c r="LUD28" s="357">
        <f t="shared" si="136"/>
        <v>0</v>
      </c>
      <c r="LUE28" s="357">
        <f t="shared" si="136"/>
        <v>84786.4516</v>
      </c>
      <c r="LUF28" s="357">
        <f t="shared" si="136"/>
        <v>0</v>
      </c>
      <c r="LUG28" s="357">
        <f t="shared" si="136"/>
        <v>84786.4516</v>
      </c>
      <c r="LUH28" s="357">
        <f t="shared" si="136"/>
        <v>0</v>
      </c>
      <c r="LUI28" s="357">
        <f t="shared" si="136"/>
        <v>84786.4516</v>
      </c>
      <c r="LUJ28" s="357">
        <f t="shared" si="136"/>
        <v>0</v>
      </c>
      <c r="LUK28" s="357">
        <f t="shared" si="136"/>
        <v>84786.4516</v>
      </c>
      <c r="LUL28" s="357">
        <f t="shared" si="136"/>
        <v>0</v>
      </c>
      <c r="LUM28" s="357">
        <f t="shared" si="136"/>
        <v>84786.4516</v>
      </c>
      <c r="LUN28" s="357">
        <f t="shared" si="136"/>
        <v>0</v>
      </c>
      <c r="LUO28" s="357">
        <f t="shared" si="136"/>
        <v>84786.4516</v>
      </c>
      <c r="LUP28" s="357">
        <f t="shared" si="136"/>
        <v>0</v>
      </c>
      <c r="LUQ28" s="357">
        <f t="shared" si="136"/>
        <v>84786.4516</v>
      </c>
      <c r="LUR28" s="357">
        <f t="shared" si="136"/>
        <v>0</v>
      </c>
      <c r="LUS28" s="357">
        <f t="shared" si="136"/>
        <v>84786.4516</v>
      </c>
      <c r="LUT28" s="357">
        <f t="shared" si="136"/>
        <v>0</v>
      </c>
      <c r="LUU28" s="357">
        <f t="shared" si="136"/>
        <v>84786.4516</v>
      </c>
      <c r="LUV28" s="357">
        <f t="shared" si="136"/>
        <v>0</v>
      </c>
      <c r="LUW28" s="357">
        <f t="shared" si="136"/>
        <v>84786.4516</v>
      </c>
      <c r="LUX28" s="357">
        <f t="shared" si="136"/>
        <v>0</v>
      </c>
      <c r="LUY28" s="357">
        <f t="shared" si="136"/>
        <v>84786.4516</v>
      </c>
      <c r="LUZ28" s="357">
        <f t="shared" si="136"/>
        <v>0</v>
      </c>
      <c r="LVA28" s="357">
        <f t="shared" si="136"/>
        <v>84786.4516</v>
      </c>
      <c r="LVB28" s="357">
        <f t="shared" si="136"/>
        <v>0</v>
      </c>
      <c r="LVC28" s="357">
        <f t="shared" si="136"/>
        <v>84786.4516</v>
      </c>
      <c r="LVD28" s="357">
        <f t="shared" si="136"/>
        <v>0</v>
      </c>
      <c r="LVE28" s="357">
        <f t="shared" si="136"/>
        <v>84786.4516</v>
      </c>
      <c r="LVF28" s="357">
        <f t="shared" si="136"/>
        <v>0</v>
      </c>
      <c r="LVG28" s="357">
        <f t="shared" si="136"/>
        <v>84786.4516</v>
      </c>
      <c r="LVH28" s="357">
        <f t="shared" si="136"/>
        <v>0</v>
      </c>
      <c r="LVI28" s="357">
        <f t="shared" si="136"/>
        <v>84786.4516</v>
      </c>
      <c r="LVJ28" s="357">
        <f t="shared" si="136"/>
        <v>0</v>
      </c>
      <c r="LVK28" s="357">
        <f t="shared" si="136"/>
        <v>84786.4516</v>
      </c>
      <c r="LVL28" s="357">
        <f t="shared" si="136"/>
        <v>0</v>
      </c>
      <c r="LVM28" s="357">
        <f t="shared" si="136"/>
        <v>84786.4516</v>
      </c>
      <c r="LVN28" s="357">
        <f t="shared" si="136"/>
        <v>0</v>
      </c>
      <c r="LVO28" s="357">
        <f t="shared" si="136"/>
        <v>84786.4516</v>
      </c>
      <c r="LVP28" s="357">
        <f t="shared" si="136"/>
        <v>0</v>
      </c>
      <c r="LVQ28" s="357">
        <f t="shared" si="136"/>
        <v>84786.4516</v>
      </c>
      <c r="LVR28" s="357">
        <f t="shared" si="136"/>
        <v>0</v>
      </c>
      <c r="LVS28" s="357">
        <f t="shared" si="136"/>
        <v>84786.4516</v>
      </c>
      <c r="LVT28" s="357">
        <f t="shared" si="136"/>
        <v>0</v>
      </c>
      <c r="LVU28" s="357">
        <f t="shared" si="136"/>
        <v>84786.4516</v>
      </c>
      <c r="LVV28" s="357">
        <f t="shared" si="136"/>
        <v>0</v>
      </c>
      <c r="LVW28" s="357">
        <f t="shared" si="136"/>
        <v>84786.4516</v>
      </c>
      <c r="LVX28" s="357">
        <f t="shared" si="136"/>
        <v>0</v>
      </c>
      <c r="LVY28" s="357">
        <f t="shared" si="136"/>
        <v>84786.4516</v>
      </c>
      <c r="LVZ28" s="357">
        <f t="shared" si="136"/>
        <v>0</v>
      </c>
      <c r="LWA28" s="357">
        <f t="shared" si="136"/>
        <v>84786.4516</v>
      </c>
      <c r="LWB28" s="357">
        <f t="shared" ref="LWB28:LYM28" si="137">+LVZ28</f>
        <v>0</v>
      </c>
      <c r="LWC28" s="357">
        <f t="shared" si="137"/>
        <v>84786.4516</v>
      </c>
      <c r="LWD28" s="357">
        <f t="shared" si="137"/>
        <v>0</v>
      </c>
      <c r="LWE28" s="357">
        <f t="shared" si="137"/>
        <v>84786.4516</v>
      </c>
      <c r="LWF28" s="357">
        <f t="shared" si="137"/>
        <v>0</v>
      </c>
      <c r="LWG28" s="357">
        <f t="shared" si="137"/>
        <v>84786.4516</v>
      </c>
      <c r="LWH28" s="357">
        <f t="shared" si="137"/>
        <v>0</v>
      </c>
      <c r="LWI28" s="357">
        <f t="shared" si="137"/>
        <v>84786.4516</v>
      </c>
      <c r="LWJ28" s="357">
        <f t="shared" si="137"/>
        <v>0</v>
      </c>
      <c r="LWK28" s="357">
        <f t="shared" si="137"/>
        <v>84786.4516</v>
      </c>
      <c r="LWL28" s="357">
        <f t="shared" si="137"/>
        <v>0</v>
      </c>
      <c r="LWM28" s="357">
        <f t="shared" si="137"/>
        <v>84786.4516</v>
      </c>
      <c r="LWN28" s="357">
        <f t="shared" si="137"/>
        <v>0</v>
      </c>
      <c r="LWO28" s="357">
        <f t="shared" si="137"/>
        <v>84786.4516</v>
      </c>
      <c r="LWP28" s="357">
        <f t="shared" si="137"/>
        <v>0</v>
      </c>
      <c r="LWQ28" s="357">
        <f t="shared" si="137"/>
        <v>84786.4516</v>
      </c>
      <c r="LWR28" s="357">
        <f t="shared" si="137"/>
        <v>0</v>
      </c>
      <c r="LWS28" s="357">
        <f t="shared" si="137"/>
        <v>84786.4516</v>
      </c>
      <c r="LWT28" s="357">
        <f t="shared" si="137"/>
        <v>0</v>
      </c>
      <c r="LWU28" s="357">
        <f t="shared" si="137"/>
        <v>84786.4516</v>
      </c>
      <c r="LWV28" s="357">
        <f t="shared" si="137"/>
        <v>0</v>
      </c>
      <c r="LWW28" s="357">
        <f t="shared" si="137"/>
        <v>84786.4516</v>
      </c>
      <c r="LWX28" s="357">
        <f t="shared" si="137"/>
        <v>0</v>
      </c>
      <c r="LWY28" s="357">
        <f t="shared" si="137"/>
        <v>84786.4516</v>
      </c>
      <c r="LWZ28" s="357">
        <f t="shared" si="137"/>
        <v>0</v>
      </c>
      <c r="LXA28" s="357">
        <f t="shared" si="137"/>
        <v>84786.4516</v>
      </c>
      <c r="LXB28" s="357">
        <f t="shared" si="137"/>
        <v>0</v>
      </c>
      <c r="LXC28" s="357">
        <f t="shared" si="137"/>
        <v>84786.4516</v>
      </c>
      <c r="LXD28" s="357">
        <f t="shared" si="137"/>
        <v>0</v>
      </c>
      <c r="LXE28" s="357">
        <f t="shared" si="137"/>
        <v>84786.4516</v>
      </c>
      <c r="LXF28" s="357">
        <f t="shared" si="137"/>
        <v>0</v>
      </c>
      <c r="LXG28" s="357">
        <f t="shared" si="137"/>
        <v>84786.4516</v>
      </c>
      <c r="LXH28" s="357">
        <f t="shared" si="137"/>
        <v>0</v>
      </c>
      <c r="LXI28" s="357">
        <f t="shared" si="137"/>
        <v>84786.4516</v>
      </c>
      <c r="LXJ28" s="357">
        <f t="shared" si="137"/>
        <v>0</v>
      </c>
      <c r="LXK28" s="357">
        <f t="shared" si="137"/>
        <v>84786.4516</v>
      </c>
      <c r="LXL28" s="357">
        <f t="shared" si="137"/>
        <v>0</v>
      </c>
      <c r="LXM28" s="357">
        <f t="shared" si="137"/>
        <v>84786.4516</v>
      </c>
      <c r="LXN28" s="357">
        <f t="shared" si="137"/>
        <v>0</v>
      </c>
      <c r="LXO28" s="357">
        <f t="shared" si="137"/>
        <v>84786.4516</v>
      </c>
      <c r="LXP28" s="357">
        <f t="shared" si="137"/>
        <v>0</v>
      </c>
      <c r="LXQ28" s="357">
        <f t="shared" si="137"/>
        <v>84786.4516</v>
      </c>
      <c r="LXR28" s="357">
        <f t="shared" si="137"/>
        <v>0</v>
      </c>
      <c r="LXS28" s="357">
        <f t="shared" si="137"/>
        <v>84786.4516</v>
      </c>
      <c r="LXT28" s="357">
        <f t="shared" si="137"/>
        <v>0</v>
      </c>
      <c r="LXU28" s="357">
        <f t="shared" si="137"/>
        <v>84786.4516</v>
      </c>
      <c r="LXV28" s="357">
        <f t="shared" si="137"/>
        <v>0</v>
      </c>
      <c r="LXW28" s="357">
        <f t="shared" si="137"/>
        <v>84786.4516</v>
      </c>
      <c r="LXX28" s="357">
        <f t="shared" si="137"/>
        <v>0</v>
      </c>
      <c r="LXY28" s="357">
        <f t="shared" si="137"/>
        <v>84786.4516</v>
      </c>
      <c r="LXZ28" s="357">
        <f t="shared" si="137"/>
        <v>0</v>
      </c>
      <c r="LYA28" s="357">
        <f t="shared" si="137"/>
        <v>84786.4516</v>
      </c>
      <c r="LYB28" s="357">
        <f t="shared" si="137"/>
        <v>0</v>
      </c>
      <c r="LYC28" s="357">
        <f t="shared" si="137"/>
        <v>84786.4516</v>
      </c>
      <c r="LYD28" s="357">
        <f t="shared" si="137"/>
        <v>0</v>
      </c>
      <c r="LYE28" s="357">
        <f t="shared" si="137"/>
        <v>84786.4516</v>
      </c>
      <c r="LYF28" s="357">
        <f t="shared" si="137"/>
        <v>0</v>
      </c>
      <c r="LYG28" s="357">
        <f t="shared" si="137"/>
        <v>84786.4516</v>
      </c>
      <c r="LYH28" s="357">
        <f t="shared" si="137"/>
        <v>0</v>
      </c>
      <c r="LYI28" s="357">
        <f t="shared" si="137"/>
        <v>84786.4516</v>
      </c>
      <c r="LYJ28" s="357">
        <f t="shared" si="137"/>
        <v>0</v>
      </c>
      <c r="LYK28" s="357">
        <f t="shared" si="137"/>
        <v>84786.4516</v>
      </c>
      <c r="LYL28" s="357">
        <f t="shared" si="137"/>
        <v>0</v>
      </c>
      <c r="LYM28" s="357">
        <f t="shared" si="137"/>
        <v>84786.4516</v>
      </c>
      <c r="LYN28" s="357">
        <f t="shared" ref="LYN28:MAY28" si="138">+LYL28</f>
        <v>0</v>
      </c>
      <c r="LYO28" s="357">
        <f t="shared" si="138"/>
        <v>84786.4516</v>
      </c>
      <c r="LYP28" s="357">
        <f t="shared" si="138"/>
        <v>0</v>
      </c>
      <c r="LYQ28" s="357">
        <f t="shared" si="138"/>
        <v>84786.4516</v>
      </c>
      <c r="LYR28" s="357">
        <f t="shared" si="138"/>
        <v>0</v>
      </c>
      <c r="LYS28" s="357">
        <f t="shared" si="138"/>
        <v>84786.4516</v>
      </c>
      <c r="LYT28" s="357">
        <f t="shared" si="138"/>
        <v>0</v>
      </c>
      <c r="LYU28" s="357">
        <f t="shared" si="138"/>
        <v>84786.4516</v>
      </c>
      <c r="LYV28" s="357">
        <f t="shared" si="138"/>
        <v>0</v>
      </c>
      <c r="LYW28" s="357">
        <f t="shared" si="138"/>
        <v>84786.4516</v>
      </c>
      <c r="LYX28" s="357">
        <f t="shared" si="138"/>
        <v>0</v>
      </c>
      <c r="LYY28" s="357">
        <f t="shared" si="138"/>
        <v>84786.4516</v>
      </c>
      <c r="LYZ28" s="357">
        <f t="shared" si="138"/>
        <v>0</v>
      </c>
      <c r="LZA28" s="357">
        <f t="shared" si="138"/>
        <v>84786.4516</v>
      </c>
      <c r="LZB28" s="357">
        <f t="shared" si="138"/>
        <v>0</v>
      </c>
      <c r="LZC28" s="357">
        <f t="shared" si="138"/>
        <v>84786.4516</v>
      </c>
      <c r="LZD28" s="357">
        <f t="shared" si="138"/>
        <v>0</v>
      </c>
      <c r="LZE28" s="357">
        <f t="shared" si="138"/>
        <v>84786.4516</v>
      </c>
      <c r="LZF28" s="357">
        <f t="shared" si="138"/>
        <v>0</v>
      </c>
      <c r="LZG28" s="357">
        <f t="shared" si="138"/>
        <v>84786.4516</v>
      </c>
      <c r="LZH28" s="357">
        <f t="shared" si="138"/>
        <v>0</v>
      </c>
      <c r="LZI28" s="357">
        <f t="shared" si="138"/>
        <v>84786.4516</v>
      </c>
      <c r="LZJ28" s="357">
        <f t="shared" si="138"/>
        <v>0</v>
      </c>
      <c r="LZK28" s="357">
        <f t="shared" si="138"/>
        <v>84786.4516</v>
      </c>
      <c r="LZL28" s="357">
        <f t="shared" si="138"/>
        <v>0</v>
      </c>
      <c r="LZM28" s="357">
        <f t="shared" si="138"/>
        <v>84786.4516</v>
      </c>
      <c r="LZN28" s="357">
        <f t="shared" si="138"/>
        <v>0</v>
      </c>
      <c r="LZO28" s="357">
        <f t="shared" si="138"/>
        <v>84786.4516</v>
      </c>
      <c r="LZP28" s="357">
        <f t="shared" si="138"/>
        <v>0</v>
      </c>
      <c r="LZQ28" s="357">
        <f t="shared" si="138"/>
        <v>84786.4516</v>
      </c>
      <c r="LZR28" s="357">
        <f t="shared" si="138"/>
        <v>0</v>
      </c>
      <c r="LZS28" s="357">
        <f t="shared" si="138"/>
        <v>84786.4516</v>
      </c>
      <c r="LZT28" s="357">
        <f t="shared" si="138"/>
        <v>0</v>
      </c>
      <c r="LZU28" s="357">
        <f t="shared" si="138"/>
        <v>84786.4516</v>
      </c>
      <c r="LZV28" s="357">
        <f t="shared" si="138"/>
        <v>0</v>
      </c>
      <c r="LZW28" s="357">
        <f t="shared" si="138"/>
        <v>84786.4516</v>
      </c>
      <c r="LZX28" s="357">
        <f t="shared" si="138"/>
        <v>0</v>
      </c>
      <c r="LZY28" s="357">
        <f t="shared" si="138"/>
        <v>84786.4516</v>
      </c>
      <c r="LZZ28" s="357">
        <f t="shared" si="138"/>
        <v>0</v>
      </c>
      <c r="MAA28" s="357">
        <f t="shared" si="138"/>
        <v>84786.4516</v>
      </c>
      <c r="MAB28" s="357">
        <f t="shared" si="138"/>
        <v>0</v>
      </c>
      <c r="MAC28" s="357">
        <f t="shared" si="138"/>
        <v>84786.4516</v>
      </c>
      <c r="MAD28" s="357">
        <f t="shared" si="138"/>
        <v>0</v>
      </c>
      <c r="MAE28" s="357">
        <f t="shared" si="138"/>
        <v>84786.4516</v>
      </c>
      <c r="MAF28" s="357">
        <f t="shared" si="138"/>
        <v>0</v>
      </c>
      <c r="MAG28" s="357">
        <f t="shared" si="138"/>
        <v>84786.4516</v>
      </c>
      <c r="MAH28" s="357">
        <f t="shared" si="138"/>
        <v>0</v>
      </c>
      <c r="MAI28" s="357">
        <f t="shared" si="138"/>
        <v>84786.4516</v>
      </c>
      <c r="MAJ28" s="357">
        <f t="shared" si="138"/>
        <v>0</v>
      </c>
      <c r="MAK28" s="357">
        <f t="shared" si="138"/>
        <v>84786.4516</v>
      </c>
      <c r="MAL28" s="357">
        <f t="shared" si="138"/>
        <v>0</v>
      </c>
      <c r="MAM28" s="357">
        <f t="shared" si="138"/>
        <v>84786.4516</v>
      </c>
      <c r="MAN28" s="357">
        <f t="shared" si="138"/>
        <v>0</v>
      </c>
      <c r="MAO28" s="357">
        <f t="shared" si="138"/>
        <v>84786.4516</v>
      </c>
      <c r="MAP28" s="357">
        <f t="shared" si="138"/>
        <v>0</v>
      </c>
      <c r="MAQ28" s="357">
        <f t="shared" si="138"/>
        <v>84786.4516</v>
      </c>
      <c r="MAR28" s="357">
        <f t="shared" si="138"/>
        <v>0</v>
      </c>
      <c r="MAS28" s="357">
        <f t="shared" si="138"/>
        <v>84786.4516</v>
      </c>
      <c r="MAT28" s="357">
        <f t="shared" si="138"/>
        <v>0</v>
      </c>
      <c r="MAU28" s="357">
        <f t="shared" si="138"/>
        <v>84786.4516</v>
      </c>
      <c r="MAV28" s="357">
        <f t="shared" si="138"/>
        <v>0</v>
      </c>
      <c r="MAW28" s="357">
        <f t="shared" si="138"/>
        <v>84786.4516</v>
      </c>
      <c r="MAX28" s="357">
        <f t="shared" si="138"/>
        <v>0</v>
      </c>
      <c r="MAY28" s="357">
        <f t="shared" si="138"/>
        <v>84786.4516</v>
      </c>
      <c r="MAZ28" s="357">
        <f t="shared" ref="MAZ28:MDK28" si="139">+MAX28</f>
        <v>0</v>
      </c>
      <c r="MBA28" s="357">
        <f t="shared" si="139"/>
        <v>84786.4516</v>
      </c>
      <c r="MBB28" s="357">
        <f t="shared" si="139"/>
        <v>0</v>
      </c>
      <c r="MBC28" s="357">
        <f t="shared" si="139"/>
        <v>84786.4516</v>
      </c>
      <c r="MBD28" s="357">
        <f t="shared" si="139"/>
        <v>0</v>
      </c>
      <c r="MBE28" s="357">
        <f t="shared" si="139"/>
        <v>84786.4516</v>
      </c>
      <c r="MBF28" s="357">
        <f t="shared" si="139"/>
        <v>0</v>
      </c>
      <c r="MBG28" s="357">
        <f t="shared" si="139"/>
        <v>84786.4516</v>
      </c>
      <c r="MBH28" s="357">
        <f t="shared" si="139"/>
        <v>0</v>
      </c>
      <c r="MBI28" s="357">
        <f t="shared" si="139"/>
        <v>84786.4516</v>
      </c>
      <c r="MBJ28" s="357">
        <f t="shared" si="139"/>
        <v>0</v>
      </c>
      <c r="MBK28" s="357">
        <f t="shared" si="139"/>
        <v>84786.4516</v>
      </c>
      <c r="MBL28" s="357">
        <f t="shared" si="139"/>
        <v>0</v>
      </c>
      <c r="MBM28" s="357">
        <f t="shared" si="139"/>
        <v>84786.4516</v>
      </c>
      <c r="MBN28" s="357">
        <f t="shared" si="139"/>
        <v>0</v>
      </c>
      <c r="MBO28" s="357">
        <f t="shared" si="139"/>
        <v>84786.4516</v>
      </c>
      <c r="MBP28" s="357">
        <f t="shared" si="139"/>
        <v>0</v>
      </c>
      <c r="MBQ28" s="357">
        <f t="shared" si="139"/>
        <v>84786.4516</v>
      </c>
      <c r="MBR28" s="357">
        <f t="shared" si="139"/>
        <v>0</v>
      </c>
      <c r="MBS28" s="357">
        <f t="shared" si="139"/>
        <v>84786.4516</v>
      </c>
      <c r="MBT28" s="357">
        <f t="shared" si="139"/>
        <v>0</v>
      </c>
      <c r="MBU28" s="357">
        <f t="shared" si="139"/>
        <v>84786.4516</v>
      </c>
      <c r="MBV28" s="357">
        <f t="shared" si="139"/>
        <v>0</v>
      </c>
      <c r="MBW28" s="357">
        <f t="shared" si="139"/>
        <v>84786.4516</v>
      </c>
      <c r="MBX28" s="357">
        <f t="shared" si="139"/>
        <v>0</v>
      </c>
      <c r="MBY28" s="357">
        <f t="shared" si="139"/>
        <v>84786.4516</v>
      </c>
      <c r="MBZ28" s="357">
        <f t="shared" si="139"/>
        <v>0</v>
      </c>
      <c r="MCA28" s="357">
        <f t="shared" si="139"/>
        <v>84786.4516</v>
      </c>
      <c r="MCB28" s="357">
        <f t="shared" si="139"/>
        <v>0</v>
      </c>
      <c r="MCC28" s="357">
        <f t="shared" si="139"/>
        <v>84786.4516</v>
      </c>
      <c r="MCD28" s="357">
        <f t="shared" si="139"/>
        <v>0</v>
      </c>
      <c r="MCE28" s="357">
        <f t="shared" si="139"/>
        <v>84786.4516</v>
      </c>
      <c r="MCF28" s="357">
        <f t="shared" si="139"/>
        <v>0</v>
      </c>
      <c r="MCG28" s="357">
        <f t="shared" si="139"/>
        <v>84786.4516</v>
      </c>
      <c r="MCH28" s="357">
        <f t="shared" si="139"/>
        <v>0</v>
      </c>
      <c r="MCI28" s="357">
        <f t="shared" si="139"/>
        <v>84786.4516</v>
      </c>
      <c r="MCJ28" s="357">
        <f t="shared" si="139"/>
        <v>0</v>
      </c>
      <c r="MCK28" s="357">
        <f t="shared" si="139"/>
        <v>84786.4516</v>
      </c>
      <c r="MCL28" s="357">
        <f t="shared" si="139"/>
        <v>0</v>
      </c>
      <c r="MCM28" s="357">
        <f t="shared" si="139"/>
        <v>84786.4516</v>
      </c>
      <c r="MCN28" s="357">
        <f t="shared" si="139"/>
        <v>0</v>
      </c>
      <c r="MCO28" s="357">
        <f t="shared" si="139"/>
        <v>84786.4516</v>
      </c>
      <c r="MCP28" s="357">
        <f t="shared" si="139"/>
        <v>0</v>
      </c>
      <c r="MCQ28" s="357">
        <f t="shared" si="139"/>
        <v>84786.4516</v>
      </c>
      <c r="MCR28" s="357">
        <f t="shared" si="139"/>
        <v>0</v>
      </c>
      <c r="MCS28" s="357">
        <f t="shared" si="139"/>
        <v>84786.4516</v>
      </c>
      <c r="MCT28" s="357">
        <f t="shared" si="139"/>
        <v>0</v>
      </c>
      <c r="MCU28" s="357">
        <f t="shared" si="139"/>
        <v>84786.4516</v>
      </c>
      <c r="MCV28" s="357">
        <f t="shared" si="139"/>
        <v>0</v>
      </c>
      <c r="MCW28" s="357">
        <f t="shared" si="139"/>
        <v>84786.4516</v>
      </c>
      <c r="MCX28" s="357">
        <f t="shared" si="139"/>
        <v>0</v>
      </c>
      <c r="MCY28" s="357">
        <f t="shared" si="139"/>
        <v>84786.4516</v>
      </c>
      <c r="MCZ28" s="357">
        <f t="shared" si="139"/>
        <v>0</v>
      </c>
      <c r="MDA28" s="357">
        <f t="shared" si="139"/>
        <v>84786.4516</v>
      </c>
      <c r="MDB28" s="357">
        <f t="shared" si="139"/>
        <v>0</v>
      </c>
      <c r="MDC28" s="357">
        <f t="shared" si="139"/>
        <v>84786.4516</v>
      </c>
      <c r="MDD28" s="357">
        <f t="shared" si="139"/>
        <v>0</v>
      </c>
      <c r="MDE28" s="357">
        <f t="shared" si="139"/>
        <v>84786.4516</v>
      </c>
      <c r="MDF28" s="357">
        <f t="shared" si="139"/>
        <v>0</v>
      </c>
      <c r="MDG28" s="357">
        <f t="shared" si="139"/>
        <v>84786.4516</v>
      </c>
      <c r="MDH28" s="357">
        <f t="shared" si="139"/>
        <v>0</v>
      </c>
      <c r="MDI28" s="357">
        <f t="shared" si="139"/>
        <v>84786.4516</v>
      </c>
      <c r="MDJ28" s="357">
        <f t="shared" si="139"/>
        <v>0</v>
      </c>
      <c r="MDK28" s="357">
        <f t="shared" si="139"/>
        <v>84786.4516</v>
      </c>
      <c r="MDL28" s="357">
        <f t="shared" ref="MDL28:MFW28" si="140">+MDJ28</f>
        <v>0</v>
      </c>
      <c r="MDM28" s="357">
        <f t="shared" si="140"/>
        <v>84786.4516</v>
      </c>
      <c r="MDN28" s="357">
        <f t="shared" si="140"/>
        <v>0</v>
      </c>
      <c r="MDO28" s="357">
        <f t="shared" si="140"/>
        <v>84786.4516</v>
      </c>
      <c r="MDP28" s="357">
        <f t="shared" si="140"/>
        <v>0</v>
      </c>
      <c r="MDQ28" s="357">
        <f t="shared" si="140"/>
        <v>84786.4516</v>
      </c>
      <c r="MDR28" s="357">
        <f t="shared" si="140"/>
        <v>0</v>
      </c>
      <c r="MDS28" s="357">
        <f t="shared" si="140"/>
        <v>84786.4516</v>
      </c>
      <c r="MDT28" s="357">
        <f t="shared" si="140"/>
        <v>0</v>
      </c>
      <c r="MDU28" s="357">
        <f t="shared" si="140"/>
        <v>84786.4516</v>
      </c>
      <c r="MDV28" s="357">
        <f t="shared" si="140"/>
        <v>0</v>
      </c>
      <c r="MDW28" s="357">
        <f t="shared" si="140"/>
        <v>84786.4516</v>
      </c>
      <c r="MDX28" s="357">
        <f t="shared" si="140"/>
        <v>0</v>
      </c>
      <c r="MDY28" s="357">
        <f t="shared" si="140"/>
        <v>84786.4516</v>
      </c>
      <c r="MDZ28" s="357">
        <f t="shared" si="140"/>
        <v>0</v>
      </c>
      <c r="MEA28" s="357">
        <f t="shared" si="140"/>
        <v>84786.4516</v>
      </c>
      <c r="MEB28" s="357">
        <f t="shared" si="140"/>
        <v>0</v>
      </c>
      <c r="MEC28" s="357">
        <f t="shared" si="140"/>
        <v>84786.4516</v>
      </c>
      <c r="MED28" s="357">
        <f t="shared" si="140"/>
        <v>0</v>
      </c>
      <c r="MEE28" s="357">
        <f t="shared" si="140"/>
        <v>84786.4516</v>
      </c>
      <c r="MEF28" s="357">
        <f t="shared" si="140"/>
        <v>0</v>
      </c>
      <c r="MEG28" s="357">
        <f t="shared" si="140"/>
        <v>84786.4516</v>
      </c>
      <c r="MEH28" s="357">
        <f t="shared" si="140"/>
        <v>0</v>
      </c>
      <c r="MEI28" s="357">
        <f t="shared" si="140"/>
        <v>84786.4516</v>
      </c>
      <c r="MEJ28" s="357">
        <f t="shared" si="140"/>
        <v>0</v>
      </c>
      <c r="MEK28" s="357">
        <f t="shared" si="140"/>
        <v>84786.4516</v>
      </c>
      <c r="MEL28" s="357">
        <f t="shared" si="140"/>
        <v>0</v>
      </c>
      <c r="MEM28" s="357">
        <f t="shared" si="140"/>
        <v>84786.4516</v>
      </c>
      <c r="MEN28" s="357">
        <f t="shared" si="140"/>
        <v>0</v>
      </c>
      <c r="MEO28" s="357">
        <f t="shared" si="140"/>
        <v>84786.4516</v>
      </c>
      <c r="MEP28" s="357">
        <f t="shared" si="140"/>
        <v>0</v>
      </c>
      <c r="MEQ28" s="357">
        <f t="shared" si="140"/>
        <v>84786.4516</v>
      </c>
      <c r="MER28" s="357">
        <f t="shared" si="140"/>
        <v>0</v>
      </c>
      <c r="MES28" s="357">
        <f t="shared" si="140"/>
        <v>84786.4516</v>
      </c>
      <c r="MET28" s="357">
        <f t="shared" si="140"/>
        <v>0</v>
      </c>
      <c r="MEU28" s="357">
        <f t="shared" si="140"/>
        <v>84786.4516</v>
      </c>
      <c r="MEV28" s="357">
        <f t="shared" si="140"/>
        <v>0</v>
      </c>
      <c r="MEW28" s="357">
        <f t="shared" si="140"/>
        <v>84786.4516</v>
      </c>
      <c r="MEX28" s="357">
        <f t="shared" si="140"/>
        <v>0</v>
      </c>
      <c r="MEY28" s="357">
        <f t="shared" si="140"/>
        <v>84786.4516</v>
      </c>
      <c r="MEZ28" s="357">
        <f t="shared" si="140"/>
        <v>0</v>
      </c>
      <c r="MFA28" s="357">
        <f t="shared" si="140"/>
        <v>84786.4516</v>
      </c>
      <c r="MFB28" s="357">
        <f t="shared" si="140"/>
        <v>0</v>
      </c>
      <c r="MFC28" s="357">
        <f t="shared" si="140"/>
        <v>84786.4516</v>
      </c>
      <c r="MFD28" s="357">
        <f t="shared" si="140"/>
        <v>0</v>
      </c>
      <c r="MFE28" s="357">
        <f t="shared" si="140"/>
        <v>84786.4516</v>
      </c>
      <c r="MFF28" s="357">
        <f t="shared" si="140"/>
        <v>0</v>
      </c>
      <c r="MFG28" s="357">
        <f t="shared" si="140"/>
        <v>84786.4516</v>
      </c>
      <c r="MFH28" s="357">
        <f t="shared" si="140"/>
        <v>0</v>
      </c>
      <c r="MFI28" s="357">
        <f t="shared" si="140"/>
        <v>84786.4516</v>
      </c>
      <c r="MFJ28" s="357">
        <f t="shared" si="140"/>
        <v>0</v>
      </c>
      <c r="MFK28" s="357">
        <f t="shared" si="140"/>
        <v>84786.4516</v>
      </c>
      <c r="MFL28" s="357">
        <f t="shared" si="140"/>
        <v>0</v>
      </c>
      <c r="MFM28" s="357">
        <f t="shared" si="140"/>
        <v>84786.4516</v>
      </c>
      <c r="MFN28" s="357">
        <f t="shared" si="140"/>
        <v>0</v>
      </c>
      <c r="MFO28" s="357">
        <f t="shared" si="140"/>
        <v>84786.4516</v>
      </c>
      <c r="MFP28" s="357">
        <f t="shared" si="140"/>
        <v>0</v>
      </c>
      <c r="MFQ28" s="357">
        <f t="shared" si="140"/>
        <v>84786.4516</v>
      </c>
      <c r="MFR28" s="357">
        <f t="shared" si="140"/>
        <v>0</v>
      </c>
      <c r="MFS28" s="357">
        <f t="shared" si="140"/>
        <v>84786.4516</v>
      </c>
      <c r="MFT28" s="357">
        <f t="shared" si="140"/>
        <v>0</v>
      </c>
      <c r="MFU28" s="357">
        <f t="shared" si="140"/>
        <v>84786.4516</v>
      </c>
      <c r="MFV28" s="357">
        <f t="shared" si="140"/>
        <v>0</v>
      </c>
      <c r="MFW28" s="357">
        <f t="shared" si="140"/>
        <v>84786.4516</v>
      </c>
      <c r="MFX28" s="357">
        <f t="shared" ref="MFX28:MII28" si="141">+MFV28</f>
        <v>0</v>
      </c>
      <c r="MFY28" s="357">
        <f t="shared" si="141"/>
        <v>84786.4516</v>
      </c>
      <c r="MFZ28" s="357">
        <f t="shared" si="141"/>
        <v>0</v>
      </c>
      <c r="MGA28" s="357">
        <f t="shared" si="141"/>
        <v>84786.4516</v>
      </c>
      <c r="MGB28" s="357">
        <f t="shared" si="141"/>
        <v>0</v>
      </c>
      <c r="MGC28" s="357">
        <f t="shared" si="141"/>
        <v>84786.4516</v>
      </c>
      <c r="MGD28" s="357">
        <f t="shared" si="141"/>
        <v>0</v>
      </c>
      <c r="MGE28" s="357">
        <f t="shared" si="141"/>
        <v>84786.4516</v>
      </c>
      <c r="MGF28" s="357">
        <f t="shared" si="141"/>
        <v>0</v>
      </c>
      <c r="MGG28" s="357">
        <f t="shared" si="141"/>
        <v>84786.4516</v>
      </c>
      <c r="MGH28" s="357">
        <f t="shared" si="141"/>
        <v>0</v>
      </c>
      <c r="MGI28" s="357">
        <f t="shared" si="141"/>
        <v>84786.4516</v>
      </c>
      <c r="MGJ28" s="357">
        <f t="shared" si="141"/>
        <v>0</v>
      </c>
      <c r="MGK28" s="357">
        <f t="shared" si="141"/>
        <v>84786.4516</v>
      </c>
      <c r="MGL28" s="357">
        <f t="shared" si="141"/>
        <v>0</v>
      </c>
      <c r="MGM28" s="357">
        <f t="shared" si="141"/>
        <v>84786.4516</v>
      </c>
      <c r="MGN28" s="357">
        <f t="shared" si="141"/>
        <v>0</v>
      </c>
      <c r="MGO28" s="357">
        <f t="shared" si="141"/>
        <v>84786.4516</v>
      </c>
      <c r="MGP28" s="357">
        <f t="shared" si="141"/>
        <v>0</v>
      </c>
      <c r="MGQ28" s="357">
        <f t="shared" si="141"/>
        <v>84786.4516</v>
      </c>
      <c r="MGR28" s="357">
        <f t="shared" si="141"/>
        <v>0</v>
      </c>
      <c r="MGS28" s="357">
        <f t="shared" si="141"/>
        <v>84786.4516</v>
      </c>
      <c r="MGT28" s="357">
        <f t="shared" si="141"/>
        <v>0</v>
      </c>
      <c r="MGU28" s="357">
        <f t="shared" si="141"/>
        <v>84786.4516</v>
      </c>
      <c r="MGV28" s="357">
        <f t="shared" si="141"/>
        <v>0</v>
      </c>
      <c r="MGW28" s="357">
        <f t="shared" si="141"/>
        <v>84786.4516</v>
      </c>
      <c r="MGX28" s="357">
        <f t="shared" si="141"/>
        <v>0</v>
      </c>
      <c r="MGY28" s="357">
        <f t="shared" si="141"/>
        <v>84786.4516</v>
      </c>
      <c r="MGZ28" s="357">
        <f t="shared" si="141"/>
        <v>0</v>
      </c>
      <c r="MHA28" s="357">
        <f t="shared" si="141"/>
        <v>84786.4516</v>
      </c>
      <c r="MHB28" s="357">
        <f t="shared" si="141"/>
        <v>0</v>
      </c>
      <c r="MHC28" s="357">
        <f t="shared" si="141"/>
        <v>84786.4516</v>
      </c>
      <c r="MHD28" s="357">
        <f t="shared" si="141"/>
        <v>0</v>
      </c>
      <c r="MHE28" s="357">
        <f t="shared" si="141"/>
        <v>84786.4516</v>
      </c>
      <c r="MHF28" s="357">
        <f t="shared" si="141"/>
        <v>0</v>
      </c>
      <c r="MHG28" s="357">
        <f t="shared" si="141"/>
        <v>84786.4516</v>
      </c>
      <c r="MHH28" s="357">
        <f t="shared" si="141"/>
        <v>0</v>
      </c>
      <c r="MHI28" s="357">
        <f t="shared" si="141"/>
        <v>84786.4516</v>
      </c>
      <c r="MHJ28" s="357">
        <f t="shared" si="141"/>
        <v>0</v>
      </c>
      <c r="MHK28" s="357">
        <f t="shared" si="141"/>
        <v>84786.4516</v>
      </c>
      <c r="MHL28" s="357">
        <f t="shared" si="141"/>
        <v>0</v>
      </c>
      <c r="MHM28" s="357">
        <f t="shared" si="141"/>
        <v>84786.4516</v>
      </c>
      <c r="MHN28" s="357">
        <f t="shared" si="141"/>
        <v>0</v>
      </c>
      <c r="MHO28" s="357">
        <f t="shared" si="141"/>
        <v>84786.4516</v>
      </c>
      <c r="MHP28" s="357">
        <f t="shared" si="141"/>
        <v>0</v>
      </c>
      <c r="MHQ28" s="357">
        <f t="shared" si="141"/>
        <v>84786.4516</v>
      </c>
      <c r="MHR28" s="357">
        <f t="shared" si="141"/>
        <v>0</v>
      </c>
      <c r="MHS28" s="357">
        <f t="shared" si="141"/>
        <v>84786.4516</v>
      </c>
      <c r="MHT28" s="357">
        <f t="shared" si="141"/>
        <v>0</v>
      </c>
      <c r="MHU28" s="357">
        <f t="shared" si="141"/>
        <v>84786.4516</v>
      </c>
      <c r="MHV28" s="357">
        <f t="shared" si="141"/>
        <v>0</v>
      </c>
      <c r="MHW28" s="357">
        <f t="shared" si="141"/>
        <v>84786.4516</v>
      </c>
      <c r="MHX28" s="357">
        <f t="shared" si="141"/>
        <v>0</v>
      </c>
      <c r="MHY28" s="357">
        <f t="shared" si="141"/>
        <v>84786.4516</v>
      </c>
      <c r="MHZ28" s="357">
        <f t="shared" si="141"/>
        <v>0</v>
      </c>
      <c r="MIA28" s="357">
        <f t="shared" si="141"/>
        <v>84786.4516</v>
      </c>
      <c r="MIB28" s="357">
        <f t="shared" si="141"/>
        <v>0</v>
      </c>
      <c r="MIC28" s="357">
        <f t="shared" si="141"/>
        <v>84786.4516</v>
      </c>
      <c r="MID28" s="357">
        <f t="shared" si="141"/>
        <v>0</v>
      </c>
      <c r="MIE28" s="357">
        <f t="shared" si="141"/>
        <v>84786.4516</v>
      </c>
      <c r="MIF28" s="357">
        <f t="shared" si="141"/>
        <v>0</v>
      </c>
      <c r="MIG28" s="357">
        <f t="shared" si="141"/>
        <v>84786.4516</v>
      </c>
      <c r="MIH28" s="357">
        <f t="shared" si="141"/>
        <v>0</v>
      </c>
      <c r="MII28" s="357">
        <f t="shared" si="141"/>
        <v>84786.4516</v>
      </c>
      <c r="MIJ28" s="357">
        <f t="shared" ref="MIJ28:MKU28" si="142">+MIH28</f>
        <v>0</v>
      </c>
      <c r="MIK28" s="357">
        <f t="shared" si="142"/>
        <v>84786.4516</v>
      </c>
      <c r="MIL28" s="357">
        <f t="shared" si="142"/>
        <v>0</v>
      </c>
      <c r="MIM28" s="357">
        <f t="shared" si="142"/>
        <v>84786.4516</v>
      </c>
      <c r="MIN28" s="357">
        <f t="shared" si="142"/>
        <v>0</v>
      </c>
      <c r="MIO28" s="357">
        <f t="shared" si="142"/>
        <v>84786.4516</v>
      </c>
      <c r="MIP28" s="357">
        <f t="shared" si="142"/>
        <v>0</v>
      </c>
      <c r="MIQ28" s="357">
        <f t="shared" si="142"/>
        <v>84786.4516</v>
      </c>
      <c r="MIR28" s="357">
        <f t="shared" si="142"/>
        <v>0</v>
      </c>
      <c r="MIS28" s="357">
        <f t="shared" si="142"/>
        <v>84786.4516</v>
      </c>
      <c r="MIT28" s="357">
        <f t="shared" si="142"/>
        <v>0</v>
      </c>
      <c r="MIU28" s="357">
        <f t="shared" si="142"/>
        <v>84786.4516</v>
      </c>
      <c r="MIV28" s="357">
        <f t="shared" si="142"/>
        <v>0</v>
      </c>
      <c r="MIW28" s="357">
        <f t="shared" si="142"/>
        <v>84786.4516</v>
      </c>
      <c r="MIX28" s="357">
        <f t="shared" si="142"/>
        <v>0</v>
      </c>
      <c r="MIY28" s="357">
        <f t="shared" si="142"/>
        <v>84786.4516</v>
      </c>
      <c r="MIZ28" s="357">
        <f t="shared" si="142"/>
        <v>0</v>
      </c>
      <c r="MJA28" s="357">
        <f t="shared" si="142"/>
        <v>84786.4516</v>
      </c>
      <c r="MJB28" s="357">
        <f t="shared" si="142"/>
        <v>0</v>
      </c>
      <c r="MJC28" s="357">
        <f t="shared" si="142"/>
        <v>84786.4516</v>
      </c>
      <c r="MJD28" s="357">
        <f t="shared" si="142"/>
        <v>0</v>
      </c>
      <c r="MJE28" s="357">
        <f t="shared" si="142"/>
        <v>84786.4516</v>
      </c>
      <c r="MJF28" s="357">
        <f t="shared" si="142"/>
        <v>0</v>
      </c>
      <c r="MJG28" s="357">
        <f t="shared" si="142"/>
        <v>84786.4516</v>
      </c>
      <c r="MJH28" s="357">
        <f t="shared" si="142"/>
        <v>0</v>
      </c>
      <c r="MJI28" s="357">
        <f t="shared" si="142"/>
        <v>84786.4516</v>
      </c>
      <c r="MJJ28" s="357">
        <f t="shared" si="142"/>
        <v>0</v>
      </c>
      <c r="MJK28" s="357">
        <f t="shared" si="142"/>
        <v>84786.4516</v>
      </c>
      <c r="MJL28" s="357">
        <f t="shared" si="142"/>
        <v>0</v>
      </c>
      <c r="MJM28" s="357">
        <f t="shared" si="142"/>
        <v>84786.4516</v>
      </c>
      <c r="MJN28" s="357">
        <f t="shared" si="142"/>
        <v>0</v>
      </c>
      <c r="MJO28" s="357">
        <f t="shared" si="142"/>
        <v>84786.4516</v>
      </c>
      <c r="MJP28" s="357">
        <f t="shared" si="142"/>
        <v>0</v>
      </c>
      <c r="MJQ28" s="357">
        <f t="shared" si="142"/>
        <v>84786.4516</v>
      </c>
      <c r="MJR28" s="357">
        <f t="shared" si="142"/>
        <v>0</v>
      </c>
      <c r="MJS28" s="357">
        <f t="shared" si="142"/>
        <v>84786.4516</v>
      </c>
      <c r="MJT28" s="357">
        <f t="shared" si="142"/>
        <v>0</v>
      </c>
      <c r="MJU28" s="357">
        <f t="shared" si="142"/>
        <v>84786.4516</v>
      </c>
      <c r="MJV28" s="357">
        <f t="shared" si="142"/>
        <v>0</v>
      </c>
      <c r="MJW28" s="357">
        <f t="shared" si="142"/>
        <v>84786.4516</v>
      </c>
      <c r="MJX28" s="357">
        <f t="shared" si="142"/>
        <v>0</v>
      </c>
      <c r="MJY28" s="357">
        <f t="shared" si="142"/>
        <v>84786.4516</v>
      </c>
      <c r="MJZ28" s="357">
        <f t="shared" si="142"/>
        <v>0</v>
      </c>
      <c r="MKA28" s="357">
        <f t="shared" si="142"/>
        <v>84786.4516</v>
      </c>
      <c r="MKB28" s="357">
        <f t="shared" si="142"/>
        <v>0</v>
      </c>
      <c r="MKC28" s="357">
        <f t="shared" si="142"/>
        <v>84786.4516</v>
      </c>
      <c r="MKD28" s="357">
        <f t="shared" si="142"/>
        <v>0</v>
      </c>
      <c r="MKE28" s="357">
        <f t="shared" si="142"/>
        <v>84786.4516</v>
      </c>
      <c r="MKF28" s="357">
        <f t="shared" si="142"/>
        <v>0</v>
      </c>
      <c r="MKG28" s="357">
        <f t="shared" si="142"/>
        <v>84786.4516</v>
      </c>
      <c r="MKH28" s="357">
        <f t="shared" si="142"/>
        <v>0</v>
      </c>
      <c r="MKI28" s="357">
        <f t="shared" si="142"/>
        <v>84786.4516</v>
      </c>
      <c r="MKJ28" s="357">
        <f t="shared" si="142"/>
        <v>0</v>
      </c>
      <c r="MKK28" s="357">
        <f t="shared" si="142"/>
        <v>84786.4516</v>
      </c>
      <c r="MKL28" s="357">
        <f t="shared" si="142"/>
        <v>0</v>
      </c>
      <c r="MKM28" s="357">
        <f t="shared" si="142"/>
        <v>84786.4516</v>
      </c>
      <c r="MKN28" s="357">
        <f t="shared" si="142"/>
        <v>0</v>
      </c>
      <c r="MKO28" s="357">
        <f t="shared" si="142"/>
        <v>84786.4516</v>
      </c>
      <c r="MKP28" s="357">
        <f t="shared" si="142"/>
        <v>0</v>
      </c>
      <c r="MKQ28" s="357">
        <f t="shared" si="142"/>
        <v>84786.4516</v>
      </c>
      <c r="MKR28" s="357">
        <f t="shared" si="142"/>
        <v>0</v>
      </c>
      <c r="MKS28" s="357">
        <f t="shared" si="142"/>
        <v>84786.4516</v>
      </c>
      <c r="MKT28" s="357">
        <f t="shared" si="142"/>
        <v>0</v>
      </c>
      <c r="MKU28" s="357">
        <f t="shared" si="142"/>
        <v>84786.4516</v>
      </c>
      <c r="MKV28" s="357">
        <f t="shared" ref="MKV28:MNG28" si="143">+MKT28</f>
        <v>0</v>
      </c>
      <c r="MKW28" s="357">
        <f t="shared" si="143"/>
        <v>84786.4516</v>
      </c>
      <c r="MKX28" s="357">
        <f t="shared" si="143"/>
        <v>0</v>
      </c>
      <c r="MKY28" s="357">
        <f t="shared" si="143"/>
        <v>84786.4516</v>
      </c>
      <c r="MKZ28" s="357">
        <f t="shared" si="143"/>
        <v>0</v>
      </c>
      <c r="MLA28" s="357">
        <f t="shared" si="143"/>
        <v>84786.4516</v>
      </c>
      <c r="MLB28" s="357">
        <f t="shared" si="143"/>
        <v>0</v>
      </c>
      <c r="MLC28" s="357">
        <f t="shared" si="143"/>
        <v>84786.4516</v>
      </c>
      <c r="MLD28" s="357">
        <f t="shared" si="143"/>
        <v>0</v>
      </c>
      <c r="MLE28" s="357">
        <f t="shared" si="143"/>
        <v>84786.4516</v>
      </c>
      <c r="MLF28" s="357">
        <f t="shared" si="143"/>
        <v>0</v>
      </c>
      <c r="MLG28" s="357">
        <f t="shared" si="143"/>
        <v>84786.4516</v>
      </c>
      <c r="MLH28" s="357">
        <f t="shared" si="143"/>
        <v>0</v>
      </c>
      <c r="MLI28" s="357">
        <f t="shared" si="143"/>
        <v>84786.4516</v>
      </c>
      <c r="MLJ28" s="357">
        <f t="shared" si="143"/>
        <v>0</v>
      </c>
      <c r="MLK28" s="357">
        <f t="shared" si="143"/>
        <v>84786.4516</v>
      </c>
      <c r="MLL28" s="357">
        <f t="shared" si="143"/>
        <v>0</v>
      </c>
      <c r="MLM28" s="357">
        <f t="shared" si="143"/>
        <v>84786.4516</v>
      </c>
      <c r="MLN28" s="357">
        <f t="shared" si="143"/>
        <v>0</v>
      </c>
      <c r="MLO28" s="357">
        <f t="shared" si="143"/>
        <v>84786.4516</v>
      </c>
      <c r="MLP28" s="357">
        <f t="shared" si="143"/>
        <v>0</v>
      </c>
      <c r="MLQ28" s="357">
        <f t="shared" si="143"/>
        <v>84786.4516</v>
      </c>
      <c r="MLR28" s="357">
        <f t="shared" si="143"/>
        <v>0</v>
      </c>
      <c r="MLS28" s="357">
        <f t="shared" si="143"/>
        <v>84786.4516</v>
      </c>
      <c r="MLT28" s="357">
        <f t="shared" si="143"/>
        <v>0</v>
      </c>
      <c r="MLU28" s="357">
        <f t="shared" si="143"/>
        <v>84786.4516</v>
      </c>
      <c r="MLV28" s="357">
        <f t="shared" si="143"/>
        <v>0</v>
      </c>
      <c r="MLW28" s="357">
        <f t="shared" si="143"/>
        <v>84786.4516</v>
      </c>
      <c r="MLX28" s="357">
        <f t="shared" si="143"/>
        <v>0</v>
      </c>
      <c r="MLY28" s="357">
        <f t="shared" si="143"/>
        <v>84786.4516</v>
      </c>
      <c r="MLZ28" s="357">
        <f t="shared" si="143"/>
        <v>0</v>
      </c>
      <c r="MMA28" s="357">
        <f t="shared" si="143"/>
        <v>84786.4516</v>
      </c>
      <c r="MMB28" s="357">
        <f t="shared" si="143"/>
        <v>0</v>
      </c>
      <c r="MMC28" s="357">
        <f t="shared" si="143"/>
        <v>84786.4516</v>
      </c>
      <c r="MMD28" s="357">
        <f t="shared" si="143"/>
        <v>0</v>
      </c>
      <c r="MME28" s="357">
        <f t="shared" si="143"/>
        <v>84786.4516</v>
      </c>
      <c r="MMF28" s="357">
        <f t="shared" si="143"/>
        <v>0</v>
      </c>
      <c r="MMG28" s="357">
        <f t="shared" si="143"/>
        <v>84786.4516</v>
      </c>
      <c r="MMH28" s="357">
        <f t="shared" si="143"/>
        <v>0</v>
      </c>
      <c r="MMI28" s="357">
        <f t="shared" si="143"/>
        <v>84786.4516</v>
      </c>
      <c r="MMJ28" s="357">
        <f t="shared" si="143"/>
        <v>0</v>
      </c>
      <c r="MMK28" s="357">
        <f t="shared" si="143"/>
        <v>84786.4516</v>
      </c>
      <c r="MML28" s="357">
        <f t="shared" si="143"/>
        <v>0</v>
      </c>
      <c r="MMM28" s="357">
        <f t="shared" si="143"/>
        <v>84786.4516</v>
      </c>
      <c r="MMN28" s="357">
        <f t="shared" si="143"/>
        <v>0</v>
      </c>
      <c r="MMO28" s="357">
        <f t="shared" si="143"/>
        <v>84786.4516</v>
      </c>
      <c r="MMP28" s="357">
        <f t="shared" si="143"/>
        <v>0</v>
      </c>
      <c r="MMQ28" s="357">
        <f t="shared" si="143"/>
        <v>84786.4516</v>
      </c>
      <c r="MMR28" s="357">
        <f t="shared" si="143"/>
        <v>0</v>
      </c>
      <c r="MMS28" s="357">
        <f t="shared" si="143"/>
        <v>84786.4516</v>
      </c>
      <c r="MMT28" s="357">
        <f t="shared" si="143"/>
        <v>0</v>
      </c>
      <c r="MMU28" s="357">
        <f t="shared" si="143"/>
        <v>84786.4516</v>
      </c>
      <c r="MMV28" s="357">
        <f t="shared" si="143"/>
        <v>0</v>
      </c>
      <c r="MMW28" s="357">
        <f t="shared" si="143"/>
        <v>84786.4516</v>
      </c>
      <c r="MMX28" s="357">
        <f t="shared" si="143"/>
        <v>0</v>
      </c>
      <c r="MMY28" s="357">
        <f t="shared" si="143"/>
        <v>84786.4516</v>
      </c>
      <c r="MMZ28" s="357">
        <f t="shared" si="143"/>
        <v>0</v>
      </c>
      <c r="MNA28" s="357">
        <f t="shared" si="143"/>
        <v>84786.4516</v>
      </c>
      <c r="MNB28" s="357">
        <f t="shared" si="143"/>
        <v>0</v>
      </c>
      <c r="MNC28" s="357">
        <f t="shared" si="143"/>
        <v>84786.4516</v>
      </c>
      <c r="MND28" s="357">
        <f t="shared" si="143"/>
        <v>0</v>
      </c>
      <c r="MNE28" s="357">
        <f t="shared" si="143"/>
        <v>84786.4516</v>
      </c>
      <c r="MNF28" s="357">
        <f t="shared" si="143"/>
        <v>0</v>
      </c>
      <c r="MNG28" s="357">
        <f t="shared" si="143"/>
        <v>84786.4516</v>
      </c>
      <c r="MNH28" s="357">
        <f t="shared" ref="MNH28:MPS28" si="144">+MNF28</f>
        <v>0</v>
      </c>
      <c r="MNI28" s="357">
        <f t="shared" si="144"/>
        <v>84786.4516</v>
      </c>
      <c r="MNJ28" s="357">
        <f t="shared" si="144"/>
        <v>0</v>
      </c>
      <c r="MNK28" s="357">
        <f t="shared" si="144"/>
        <v>84786.4516</v>
      </c>
      <c r="MNL28" s="357">
        <f t="shared" si="144"/>
        <v>0</v>
      </c>
      <c r="MNM28" s="357">
        <f t="shared" si="144"/>
        <v>84786.4516</v>
      </c>
      <c r="MNN28" s="357">
        <f t="shared" si="144"/>
        <v>0</v>
      </c>
      <c r="MNO28" s="357">
        <f t="shared" si="144"/>
        <v>84786.4516</v>
      </c>
      <c r="MNP28" s="357">
        <f t="shared" si="144"/>
        <v>0</v>
      </c>
      <c r="MNQ28" s="357">
        <f t="shared" si="144"/>
        <v>84786.4516</v>
      </c>
      <c r="MNR28" s="357">
        <f t="shared" si="144"/>
        <v>0</v>
      </c>
      <c r="MNS28" s="357">
        <f t="shared" si="144"/>
        <v>84786.4516</v>
      </c>
      <c r="MNT28" s="357">
        <f t="shared" si="144"/>
        <v>0</v>
      </c>
      <c r="MNU28" s="357">
        <f t="shared" si="144"/>
        <v>84786.4516</v>
      </c>
      <c r="MNV28" s="357">
        <f t="shared" si="144"/>
        <v>0</v>
      </c>
      <c r="MNW28" s="357">
        <f t="shared" si="144"/>
        <v>84786.4516</v>
      </c>
      <c r="MNX28" s="357">
        <f t="shared" si="144"/>
        <v>0</v>
      </c>
      <c r="MNY28" s="357">
        <f t="shared" si="144"/>
        <v>84786.4516</v>
      </c>
      <c r="MNZ28" s="357">
        <f t="shared" si="144"/>
        <v>0</v>
      </c>
      <c r="MOA28" s="357">
        <f t="shared" si="144"/>
        <v>84786.4516</v>
      </c>
      <c r="MOB28" s="357">
        <f t="shared" si="144"/>
        <v>0</v>
      </c>
      <c r="MOC28" s="357">
        <f t="shared" si="144"/>
        <v>84786.4516</v>
      </c>
      <c r="MOD28" s="357">
        <f t="shared" si="144"/>
        <v>0</v>
      </c>
      <c r="MOE28" s="357">
        <f t="shared" si="144"/>
        <v>84786.4516</v>
      </c>
      <c r="MOF28" s="357">
        <f t="shared" si="144"/>
        <v>0</v>
      </c>
      <c r="MOG28" s="357">
        <f t="shared" si="144"/>
        <v>84786.4516</v>
      </c>
      <c r="MOH28" s="357">
        <f t="shared" si="144"/>
        <v>0</v>
      </c>
      <c r="MOI28" s="357">
        <f t="shared" si="144"/>
        <v>84786.4516</v>
      </c>
      <c r="MOJ28" s="357">
        <f t="shared" si="144"/>
        <v>0</v>
      </c>
      <c r="MOK28" s="357">
        <f t="shared" si="144"/>
        <v>84786.4516</v>
      </c>
      <c r="MOL28" s="357">
        <f t="shared" si="144"/>
        <v>0</v>
      </c>
      <c r="MOM28" s="357">
        <f t="shared" si="144"/>
        <v>84786.4516</v>
      </c>
      <c r="MON28" s="357">
        <f t="shared" si="144"/>
        <v>0</v>
      </c>
      <c r="MOO28" s="357">
        <f t="shared" si="144"/>
        <v>84786.4516</v>
      </c>
      <c r="MOP28" s="357">
        <f t="shared" si="144"/>
        <v>0</v>
      </c>
      <c r="MOQ28" s="357">
        <f t="shared" si="144"/>
        <v>84786.4516</v>
      </c>
      <c r="MOR28" s="357">
        <f t="shared" si="144"/>
        <v>0</v>
      </c>
      <c r="MOS28" s="357">
        <f t="shared" si="144"/>
        <v>84786.4516</v>
      </c>
      <c r="MOT28" s="357">
        <f t="shared" si="144"/>
        <v>0</v>
      </c>
      <c r="MOU28" s="357">
        <f t="shared" si="144"/>
        <v>84786.4516</v>
      </c>
      <c r="MOV28" s="357">
        <f t="shared" si="144"/>
        <v>0</v>
      </c>
      <c r="MOW28" s="357">
        <f t="shared" si="144"/>
        <v>84786.4516</v>
      </c>
      <c r="MOX28" s="357">
        <f t="shared" si="144"/>
        <v>0</v>
      </c>
      <c r="MOY28" s="357">
        <f t="shared" si="144"/>
        <v>84786.4516</v>
      </c>
      <c r="MOZ28" s="357">
        <f t="shared" si="144"/>
        <v>0</v>
      </c>
      <c r="MPA28" s="357">
        <f t="shared" si="144"/>
        <v>84786.4516</v>
      </c>
      <c r="MPB28" s="357">
        <f t="shared" si="144"/>
        <v>0</v>
      </c>
      <c r="MPC28" s="357">
        <f t="shared" si="144"/>
        <v>84786.4516</v>
      </c>
      <c r="MPD28" s="357">
        <f t="shared" si="144"/>
        <v>0</v>
      </c>
      <c r="MPE28" s="357">
        <f t="shared" si="144"/>
        <v>84786.4516</v>
      </c>
      <c r="MPF28" s="357">
        <f t="shared" si="144"/>
        <v>0</v>
      </c>
      <c r="MPG28" s="357">
        <f t="shared" si="144"/>
        <v>84786.4516</v>
      </c>
      <c r="MPH28" s="357">
        <f t="shared" si="144"/>
        <v>0</v>
      </c>
      <c r="MPI28" s="357">
        <f t="shared" si="144"/>
        <v>84786.4516</v>
      </c>
      <c r="MPJ28" s="357">
        <f t="shared" si="144"/>
        <v>0</v>
      </c>
      <c r="MPK28" s="357">
        <f t="shared" si="144"/>
        <v>84786.4516</v>
      </c>
      <c r="MPL28" s="357">
        <f t="shared" si="144"/>
        <v>0</v>
      </c>
      <c r="MPM28" s="357">
        <f t="shared" si="144"/>
        <v>84786.4516</v>
      </c>
      <c r="MPN28" s="357">
        <f t="shared" si="144"/>
        <v>0</v>
      </c>
      <c r="MPO28" s="357">
        <f t="shared" si="144"/>
        <v>84786.4516</v>
      </c>
      <c r="MPP28" s="357">
        <f t="shared" si="144"/>
        <v>0</v>
      </c>
      <c r="MPQ28" s="357">
        <f t="shared" si="144"/>
        <v>84786.4516</v>
      </c>
      <c r="MPR28" s="357">
        <f t="shared" si="144"/>
        <v>0</v>
      </c>
      <c r="MPS28" s="357">
        <f t="shared" si="144"/>
        <v>84786.4516</v>
      </c>
      <c r="MPT28" s="357">
        <f t="shared" ref="MPT28:MSE28" si="145">+MPR28</f>
        <v>0</v>
      </c>
      <c r="MPU28" s="357">
        <f t="shared" si="145"/>
        <v>84786.4516</v>
      </c>
      <c r="MPV28" s="357">
        <f t="shared" si="145"/>
        <v>0</v>
      </c>
      <c r="MPW28" s="357">
        <f t="shared" si="145"/>
        <v>84786.4516</v>
      </c>
      <c r="MPX28" s="357">
        <f t="shared" si="145"/>
        <v>0</v>
      </c>
      <c r="MPY28" s="357">
        <f t="shared" si="145"/>
        <v>84786.4516</v>
      </c>
      <c r="MPZ28" s="357">
        <f t="shared" si="145"/>
        <v>0</v>
      </c>
      <c r="MQA28" s="357">
        <f t="shared" si="145"/>
        <v>84786.4516</v>
      </c>
      <c r="MQB28" s="357">
        <f t="shared" si="145"/>
        <v>0</v>
      </c>
      <c r="MQC28" s="357">
        <f t="shared" si="145"/>
        <v>84786.4516</v>
      </c>
      <c r="MQD28" s="357">
        <f t="shared" si="145"/>
        <v>0</v>
      </c>
      <c r="MQE28" s="357">
        <f t="shared" si="145"/>
        <v>84786.4516</v>
      </c>
      <c r="MQF28" s="357">
        <f t="shared" si="145"/>
        <v>0</v>
      </c>
      <c r="MQG28" s="357">
        <f t="shared" si="145"/>
        <v>84786.4516</v>
      </c>
      <c r="MQH28" s="357">
        <f t="shared" si="145"/>
        <v>0</v>
      </c>
      <c r="MQI28" s="357">
        <f t="shared" si="145"/>
        <v>84786.4516</v>
      </c>
      <c r="MQJ28" s="357">
        <f t="shared" si="145"/>
        <v>0</v>
      </c>
      <c r="MQK28" s="357">
        <f t="shared" si="145"/>
        <v>84786.4516</v>
      </c>
      <c r="MQL28" s="357">
        <f t="shared" si="145"/>
        <v>0</v>
      </c>
      <c r="MQM28" s="357">
        <f t="shared" si="145"/>
        <v>84786.4516</v>
      </c>
      <c r="MQN28" s="357">
        <f t="shared" si="145"/>
        <v>0</v>
      </c>
      <c r="MQO28" s="357">
        <f t="shared" si="145"/>
        <v>84786.4516</v>
      </c>
      <c r="MQP28" s="357">
        <f t="shared" si="145"/>
        <v>0</v>
      </c>
      <c r="MQQ28" s="357">
        <f t="shared" si="145"/>
        <v>84786.4516</v>
      </c>
      <c r="MQR28" s="357">
        <f t="shared" si="145"/>
        <v>0</v>
      </c>
      <c r="MQS28" s="357">
        <f t="shared" si="145"/>
        <v>84786.4516</v>
      </c>
      <c r="MQT28" s="357">
        <f t="shared" si="145"/>
        <v>0</v>
      </c>
      <c r="MQU28" s="357">
        <f t="shared" si="145"/>
        <v>84786.4516</v>
      </c>
      <c r="MQV28" s="357">
        <f t="shared" si="145"/>
        <v>0</v>
      </c>
      <c r="MQW28" s="357">
        <f t="shared" si="145"/>
        <v>84786.4516</v>
      </c>
      <c r="MQX28" s="357">
        <f t="shared" si="145"/>
        <v>0</v>
      </c>
      <c r="MQY28" s="357">
        <f t="shared" si="145"/>
        <v>84786.4516</v>
      </c>
      <c r="MQZ28" s="357">
        <f t="shared" si="145"/>
        <v>0</v>
      </c>
      <c r="MRA28" s="357">
        <f t="shared" si="145"/>
        <v>84786.4516</v>
      </c>
      <c r="MRB28" s="357">
        <f t="shared" si="145"/>
        <v>0</v>
      </c>
      <c r="MRC28" s="357">
        <f t="shared" si="145"/>
        <v>84786.4516</v>
      </c>
      <c r="MRD28" s="357">
        <f t="shared" si="145"/>
        <v>0</v>
      </c>
      <c r="MRE28" s="357">
        <f t="shared" si="145"/>
        <v>84786.4516</v>
      </c>
      <c r="MRF28" s="357">
        <f t="shared" si="145"/>
        <v>0</v>
      </c>
      <c r="MRG28" s="357">
        <f t="shared" si="145"/>
        <v>84786.4516</v>
      </c>
      <c r="MRH28" s="357">
        <f t="shared" si="145"/>
        <v>0</v>
      </c>
      <c r="MRI28" s="357">
        <f t="shared" si="145"/>
        <v>84786.4516</v>
      </c>
      <c r="MRJ28" s="357">
        <f t="shared" si="145"/>
        <v>0</v>
      </c>
      <c r="MRK28" s="357">
        <f t="shared" si="145"/>
        <v>84786.4516</v>
      </c>
      <c r="MRL28" s="357">
        <f t="shared" si="145"/>
        <v>0</v>
      </c>
      <c r="MRM28" s="357">
        <f t="shared" si="145"/>
        <v>84786.4516</v>
      </c>
      <c r="MRN28" s="357">
        <f t="shared" si="145"/>
        <v>0</v>
      </c>
      <c r="MRO28" s="357">
        <f t="shared" si="145"/>
        <v>84786.4516</v>
      </c>
      <c r="MRP28" s="357">
        <f t="shared" si="145"/>
        <v>0</v>
      </c>
      <c r="MRQ28" s="357">
        <f t="shared" si="145"/>
        <v>84786.4516</v>
      </c>
      <c r="MRR28" s="357">
        <f t="shared" si="145"/>
        <v>0</v>
      </c>
      <c r="MRS28" s="357">
        <f t="shared" si="145"/>
        <v>84786.4516</v>
      </c>
      <c r="MRT28" s="357">
        <f t="shared" si="145"/>
        <v>0</v>
      </c>
      <c r="MRU28" s="357">
        <f t="shared" si="145"/>
        <v>84786.4516</v>
      </c>
      <c r="MRV28" s="357">
        <f t="shared" si="145"/>
        <v>0</v>
      </c>
      <c r="MRW28" s="357">
        <f t="shared" si="145"/>
        <v>84786.4516</v>
      </c>
      <c r="MRX28" s="357">
        <f t="shared" si="145"/>
        <v>0</v>
      </c>
      <c r="MRY28" s="357">
        <f t="shared" si="145"/>
        <v>84786.4516</v>
      </c>
      <c r="MRZ28" s="357">
        <f t="shared" si="145"/>
        <v>0</v>
      </c>
      <c r="MSA28" s="357">
        <f t="shared" si="145"/>
        <v>84786.4516</v>
      </c>
      <c r="MSB28" s="357">
        <f t="shared" si="145"/>
        <v>0</v>
      </c>
      <c r="MSC28" s="357">
        <f t="shared" si="145"/>
        <v>84786.4516</v>
      </c>
      <c r="MSD28" s="357">
        <f t="shared" si="145"/>
        <v>0</v>
      </c>
      <c r="MSE28" s="357">
        <f t="shared" si="145"/>
        <v>84786.4516</v>
      </c>
      <c r="MSF28" s="357">
        <f t="shared" ref="MSF28:MUQ28" si="146">+MSD28</f>
        <v>0</v>
      </c>
      <c r="MSG28" s="357">
        <f t="shared" si="146"/>
        <v>84786.4516</v>
      </c>
      <c r="MSH28" s="357">
        <f t="shared" si="146"/>
        <v>0</v>
      </c>
      <c r="MSI28" s="357">
        <f t="shared" si="146"/>
        <v>84786.4516</v>
      </c>
      <c r="MSJ28" s="357">
        <f t="shared" si="146"/>
        <v>0</v>
      </c>
      <c r="MSK28" s="357">
        <f t="shared" si="146"/>
        <v>84786.4516</v>
      </c>
      <c r="MSL28" s="357">
        <f t="shared" si="146"/>
        <v>0</v>
      </c>
      <c r="MSM28" s="357">
        <f t="shared" si="146"/>
        <v>84786.4516</v>
      </c>
      <c r="MSN28" s="357">
        <f t="shared" si="146"/>
        <v>0</v>
      </c>
      <c r="MSO28" s="357">
        <f t="shared" si="146"/>
        <v>84786.4516</v>
      </c>
      <c r="MSP28" s="357">
        <f t="shared" si="146"/>
        <v>0</v>
      </c>
      <c r="MSQ28" s="357">
        <f t="shared" si="146"/>
        <v>84786.4516</v>
      </c>
      <c r="MSR28" s="357">
        <f t="shared" si="146"/>
        <v>0</v>
      </c>
      <c r="MSS28" s="357">
        <f t="shared" si="146"/>
        <v>84786.4516</v>
      </c>
      <c r="MST28" s="357">
        <f t="shared" si="146"/>
        <v>0</v>
      </c>
      <c r="MSU28" s="357">
        <f t="shared" si="146"/>
        <v>84786.4516</v>
      </c>
      <c r="MSV28" s="357">
        <f t="shared" si="146"/>
        <v>0</v>
      </c>
      <c r="MSW28" s="357">
        <f t="shared" si="146"/>
        <v>84786.4516</v>
      </c>
      <c r="MSX28" s="357">
        <f t="shared" si="146"/>
        <v>0</v>
      </c>
      <c r="MSY28" s="357">
        <f t="shared" si="146"/>
        <v>84786.4516</v>
      </c>
      <c r="MSZ28" s="357">
        <f t="shared" si="146"/>
        <v>0</v>
      </c>
      <c r="MTA28" s="357">
        <f t="shared" si="146"/>
        <v>84786.4516</v>
      </c>
      <c r="MTB28" s="357">
        <f t="shared" si="146"/>
        <v>0</v>
      </c>
      <c r="MTC28" s="357">
        <f t="shared" si="146"/>
        <v>84786.4516</v>
      </c>
      <c r="MTD28" s="357">
        <f t="shared" si="146"/>
        <v>0</v>
      </c>
      <c r="MTE28" s="357">
        <f t="shared" si="146"/>
        <v>84786.4516</v>
      </c>
      <c r="MTF28" s="357">
        <f t="shared" si="146"/>
        <v>0</v>
      </c>
      <c r="MTG28" s="357">
        <f t="shared" si="146"/>
        <v>84786.4516</v>
      </c>
      <c r="MTH28" s="357">
        <f t="shared" si="146"/>
        <v>0</v>
      </c>
      <c r="MTI28" s="357">
        <f t="shared" si="146"/>
        <v>84786.4516</v>
      </c>
      <c r="MTJ28" s="357">
        <f t="shared" si="146"/>
        <v>0</v>
      </c>
      <c r="MTK28" s="357">
        <f t="shared" si="146"/>
        <v>84786.4516</v>
      </c>
      <c r="MTL28" s="357">
        <f t="shared" si="146"/>
        <v>0</v>
      </c>
      <c r="MTM28" s="357">
        <f t="shared" si="146"/>
        <v>84786.4516</v>
      </c>
      <c r="MTN28" s="357">
        <f t="shared" si="146"/>
        <v>0</v>
      </c>
      <c r="MTO28" s="357">
        <f t="shared" si="146"/>
        <v>84786.4516</v>
      </c>
      <c r="MTP28" s="357">
        <f t="shared" si="146"/>
        <v>0</v>
      </c>
      <c r="MTQ28" s="357">
        <f t="shared" si="146"/>
        <v>84786.4516</v>
      </c>
      <c r="MTR28" s="357">
        <f t="shared" si="146"/>
        <v>0</v>
      </c>
      <c r="MTS28" s="357">
        <f t="shared" si="146"/>
        <v>84786.4516</v>
      </c>
      <c r="MTT28" s="357">
        <f t="shared" si="146"/>
        <v>0</v>
      </c>
      <c r="MTU28" s="357">
        <f t="shared" si="146"/>
        <v>84786.4516</v>
      </c>
      <c r="MTV28" s="357">
        <f t="shared" si="146"/>
        <v>0</v>
      </c>
      <c r="MTW28" s="357">
        <f t="shared" si="146"/>
        <v>84786.4516</v>
      </c>
      <c r="MTX28" s="357">
        <f t="shared" si="146"/>
        <v>0</v>
      </c>
      <c r="MTY28" s="357">
        <f t="shared" si="146"/>
        <v>84786.4516</v>
      </c>
      <c r="MTZ28" s="357">
        <f t="shared" si="146"/>
        <v>0</v>
      </c>
      <c r="MUA28" s="357">
        <f t="shared" si="146"/>
        <v>84786.4516</v>
      </c>
      <c r="MUB28" s="357">
        <f t="shared" si="146"/>
        <v>0</v>
      </c>
      <c r="MUC28" s="357">
        <f t="shared" si="146"/>
        <v>84786.4516</v>
      </c>
      <c r="MUD28" s="357">
        <f t="shared" si="146"/>
        <v>0</v>
      </c>
      <c r="MUE28" s="357">
        <f t="shared" si="146"/>
        <v>84786.4516</v>
      </c>
      <c r="MUF28" s="357">
        <f t="shared" si="146"/>
        <v>0</v>
      </c>
      <c r="MUG28" s="357">
        <f t="shared" si="146"/>
        <v>84786.4516</v>
      </c>
      <c r="MUH28" s="357">
        <f t="shared" si="146"/>
        <v>0</v>
      </c>
      <c r="MUI28" s="357">
        <f t="shared" si="146"/>
        <v>84786.4516</v>
      </c>
      <c r="MUJ28" s="357">
        <f t="shared" si="146"/>
        <v>0</v>
      </c>
      <c r="MUK28" s="357">
        <f t="shared" si="146"/>
        <v>84786.4516</v>
      </c>
      <c r="MUL28" s="357">
        <f t="shared" si="146"/>
        <v>0</v>
      </c>
      <c r="MUM28" s="357">
        <f t="shared" si="146"/>
        <v>84786.4516</v>
      </c>
      <c r="MUN28" s="357">
        <f t="shared" si="146"/>
        <v>0</v>
      </c>
      <c r="MUO28" s="357">
        <f t="shared" si="146"/>
        <v>84786.4516</v>
      </c>
      <c r="MUP28" s="357">
        <f t="shared" si="146"/>
        <v>0</v>
      </c>
      <c r="MUQ28" s="357">
        <f t="shared" si="146"/>
        <v>84786.4516</v>
      </c>
      <c r="MUR28" s="357">
        <f t="shared" ref="MUR28:MXC28" si="147">+MUP28</f>
        <v>0</v>
      </c>
      <c r="MUS28" s="357">
        <f t="shared" si="147"/>
        <v>84786.4516</v>
      </c>
      <c r="MUT28" s="357">
        <f t="shared" si="147"/>
        <v>0</v>
      </c>
      <c r="MUU28" s="357">
        <f t="shared" si="147"/>
        <v>84786.4516</v>
      </c>
      <c r="MUV28" s="357">
        <f t="shared" si="147"/>
        <v>0</v>
      </c>
      <c r="MUW28" s="357">
        <f t="shared" si="147"/>
        <v>84786.4516</v>
      </c>
      <c r="MUX28" s="357">
        <f t="shared" si="147"/>
        <v>0</v>
      </c>
      <c r="MUY28" s="357">
        <f t="shared" si="147"/>
        <v>84786.4516</v>
      </c>
      <c r="MUZ28" s="357">
        <f t="shared" si="147"/>
        <v>0</v>
      </c>
      <c r="MVA28" s="357">
        <f t="shared" si="147"/>
        <v>84786.4516</v>
      </c>
      <c r="MVB28" s="357">
        <f t="shared" si="147"/>
        <v>0</v>
      </c>
      <c r="MVC28" s="357">
        <f t="shared" si="147"/>
        <v>84786.4516</v>
      </c>
      <c r="MVD28" s="357">
        <f t="shared" si="147"/>
        <v>0</v>
      </c>
      <c r="MVE28" s="357">
        <f t="shared" si="147"/>
        <v>84786.4516</v>
      </c>
      <c r="MVF28" s="357">
        <f t="shared" si="147"/>
        <v>0</v>
      </c>
      <c r="MVG28" s="357">
        <f t="shared" si="147"/>
        <v>84786.4516</v>
      </c>
      <c r="MVH28" s="357">
        <f t="shared" si="147"/>
        <v>0</v>
      </c>
      <c r="MVI28" s="357">
        <f t="shared" si="147"/>
        <v>84786.4516</v>
      </c>
      <c r="MVJ28" s="357">
        <f t="shared" si="147"/>
        <v>0</v>
      </c>
      <c r="MVK28" s="357">
        <f t="shared" si="147"/>
        <v>84786.4516</v>
      </c>
      <c r="MVL28" s="357">
        <f t="shared" si="147"/>
        <v>0</v>
      </c>
      <c r="MVM28" s="357">
        <f t="shared" si="147"/>
        <v>84786.4516</v>
      </c>
      <c r="MVN28" s="357">
        <f t="shared" si="147"/>
        <v>0</v>
      </c>
      <c r="MVO28" s="357">
        <f t="shared" si="147"/>
        <v>84786.4516</v>
      </c>
      <c r="MVP28" s="357">
        <f t="shared" si="147"/>
        <v>0</v>
      </c>
      <c r="MVQ28" s="357">
        <f t="shared" si="147"/>
        <v>84786.4516</v>
      </c>
      <c r="MVR28" s="357">
        <f t="shared" si="147"/>
        <v>0</v>
      </c>
      <c r="MVS28" s="357">
        <f t="shared" si="147"/>
        <v>84786.4516</v>
      </c>
      <c r="MVT28" s="357">
        <f t="shared" si="147"/>
        <v>0</v>
      </c>
      <c r="MVU28" s="357">
        <f t="shared" si="147"/>
        <v>84786.4516</v>
      </c>
      <c r="MVV28" s="357">
        <f t="shared" si="147"/>
        <v>0</v>
      </c>
      <c r="MVW28" s="357">
        <f t="shared" si="147"/>
        <v>84786.4516</v>
      </c>
      <c r="MVX28" s="357">
        <f t="shared" si="147"/>
        <v>0</v>
      </c>
      <c r="MVY28" s="357">
        <f t="shared" si="147"/>
        <v>84786.4516</v>
      </c>
      <c r="MVZ28" s="357">
        <f t="shared" si="147"/>
        <v>0</v>
      </c>
      <c r="MWA28" s="357">
        <f t="shared" si="147"/>
        <v>84786.4516</v>
      </c>
      <c r="MWB28" s="357">
        <f t="shared" si="147"/>
        <v>0</v>
      </c>
      <c r="MWC28" s="357">
        <f t="shared" si="147"/>
        <v>84786.4516</v>
      </c>
      <c r="MWD28" s="357">
        <f t="shared" si="147"/>
        <v>0</v>
      </c>
      <c r="MWE28" s="357">
        <f t="shared" si="147"/>
        <v>84786.4516</v>
      </c>
      <c r="MWF28" s="357">
        <f t="shared" si="147"/>
        <v>0</v>
      </c>
      <c r="MWG28" s="357">
        <f t="shared" si="147"/>
        <v>84786.4516</v>
      </c>
      <c r="MWH28" s="357">
        <f t="shared" si="147"/>
        <v>0</v>
      </c>
      <c r="MWI28" s="357">
        <f t="shared" si="147"/>
        <v>84786.4516</v>
      </c>
      <c r="MWJ28" s="357">
        <f t="shared" si="147"/>
        <v>0</v>
      </c>
      <c r="MWK28" s="357">
        <f t="shared" si="147"/>
        <v>84786.4516</v>
      </c>
      <c r="MWL28" s="357">
        <f t="shared" si="147"/>
        <v>0</v>
      </c>
      <c r="MWM28" s="357">
        <f t="shared" si="147"/>
        <v>84786.4516</v>
      </c>
      <c r="MWN28" s="357">
        <f t="shared" si="147"/>
        <v>0</v>
      </c>
      <c r="MWO28" s="357">
        <f t="shared" si="147"/>
        <v>84786.4516</v>
      </c>
      <c r="MWP28" s="357">
        <f t="shared" si="147"/>
        <v>0</v>
      </c>
      <c r="MWQ28" s="357">
        <f t="shared" si="147"/>
        <v>84786.4516</v>
      </c>
      <c r="MWR28" s="357">
        <f t="shared" si="147"/>
        <v>0</v>
      </c>
      <c r="MWS28" s="357">
        <f t="shared" si="147"/>
        <v>84786.4516</v>
      </c>
      <c r="MWT28" s="357">
        <f t="shared" si="147"/>
        <v>0</v>
      </c>
      <c r="MWU28" s="357">
        <f t="shared" si="147"/>
        <v>84786.4516</v>
      </c>
      <c r="MWV28" s="357">
        <f t="shared" si="147"/>
        <v>0</v>
      </c>
      <c r="MWW28" s="357">
        <f t="shared" si="147"/>
        <v>84786.4516</v>
      </c>
      <c r="MWX28" s="357">
        <f t="shared" si="147"/>
        <v>0</v>
      </c>
      <c r="MWY28" s="357">
        <f t="shared" si="147"/>
        <v>84786.4516</v>
      </c>
      <c r="MWZ28" s="357">
        <f t="shared" si="147"/>
        <v>0</v>
      </c>
      <c r="MXA28" s="357">
        <f t="shared" si="147"/>
        <v>84786.4516</v>
      </c>
      <c r="MXB28" s="357">
        <f t="shared" si="147"/>
        <v>0</v>
      </c>
      <c r="MXC28" s="357">
        <f t="shared" si="147"/>
        <v>84786.4516</v>
      </c>
      <c r="MXD28" s="357">
        <f t="shared" ref="MXD28:MZO28" si="148">+MXB28</f>
        <v>0</v>
      </c>
      <c r="MXE28" s="357">
        <f t="shared" si="148"/>
        <v>84786.4516</v>
      </c>
      <c r="MXF28" s="357">
        <f t="shared" si="148"/>
        <v>0</v>
      </c>
      <c r="MXG28" s="357">
        <f t="shared" si="148"/>
        <v>84786.4516</v>
      </c>
      <c r="MXH28" s="357">
        <f t="shared" si="148"/>
        <v>0</v>
      </c>
      <c r="MXI28" s="357">
        <f t="shared" si="148"/>
        <v>84786.4516</v>
      </c>
      <c r="MXJ28" s="357">
        <f t="shared" si="148"/>
        <v>0</v>
      </c>
      <c r="MXK28" s="357">
        <f t="shared" si="148"/>
        <v>84786.4516</v>
      </c>
      <c r="MXL28" s="357">
        <f t="shared" si="148"/>
        <v>0</v>
      </c>
      <c r="MXM28" s="357">
        <f t="shared" si="148"/>
        <v>84786.4516</v>
      </c>
      <c r="MXN28" s="357">
        <f t="shared" si="148"/>
        <v>0</v>
      </c>
      <c r="MXO28" s="357">
        <f t="shared" si="148"/>
        <v>84786.4516</v>
      </c>
      <c r="MXP28" s="357">
        <f t="shared" si="148"/>
        <v>0</v>
      </c>
      <c r="MXQ28" s="357">
        <f t="shared" si="148"/>
        <v>84786.4516</v>
      </c>
      <c r="MXR28" s="357">
        <f t="shared" si="148"/>
        <v>0</v>
      </c>
      <c r="MXS28" s="357">
        <f t="shared" si="148"/>
        <v>84786.4516</v>
      </c>
      <c r="MXT28" s="357">
        <f t="shared" si="148"/>
        <v>0</v>
      </c>
      <c r="MXU28" s="357">
        <f t="shared" si="148"/>
        <v>84786.4516</v>
      </c>
      <c r="MXV28" s="357">
        <f t="shared" si="148"/>
        <v>0</v>
      </c>
      <c r="MXW28" s="357">
        <f t="shared" si="148"/>
        <v>84786.4516</v>
      </c>
      <c r="MXX28" s="357">
        <f t="shared" si="148"/>
        <v>0</v>
      </c>
      <c r="MXY28" s="357">
        <f t="shared" si="148"/>
        <v>84786.4516</v>
      </c>
      <c r="MXZ28" s="357">
        <f t="shared" si="148"/>
        <v>0</v>
      </c>
      <c r="MYA28" s="357">
        <f t="shared" si="148"/>
        <v>84786.4516</v>
      </c>
      <c r="MYB28" s="357">
        <f t="shared" si="148"/>
        <v>0</v>
      </c>
      <c r="MYC28" s="357">
        <f t="shared" si="148"/>
        <v>84786.4516</v>
      </c>
      <c r="MYD28" s="357">
        <f t="shared" si="148"/>
        <v>0</v>
      </c>
      <c r="MYE28" s="357">
        <f t="shared" si="148"/>
        <v>84786.4516</v>
      </c>
      <c r="MYF28" s="357">
        <f t="shared" si="148"/>
        <v>0</v>
      </c>
      <c r="MYG28" s="357">
        <f t="shared" si="148"/>
        <v>84786.4516</v>
      </c>
      <c r="MYH28" s="357">
        <f t="shared" si="148"/>
        <v>0</v>
      </c>
      <c r="MYI28" s="357">
        <f t="shared" si="148"/>
        <v>84786.4516</v>
      </c>
      <c r="MYJ28" s="357">
        <f t="shared" si="148"/>
        <v>0</v>
      </c>
      <c r="MYK28" s="357">
        <f t="shared" si="148"/>
        <v>84786.4516</v>
      </c>
      <c r="MYL28" s="357">
        <f t="shared" si="148"/>
        <v>0</v>
      </c>
      <c r="MYM28" s="357">
        <f t="shared" si="148"/>
        <v>84786.4516</v>
      </c>
      <c r="MYN28" s="357">
        <f t="shared" si="148"/>
        <v>0</v>
      </c>
      <c r="MYO28" s="357">
        <f t="shared" si="148"/>
        <v>84786.4516</v>
      </c>
      <c r="MYP28" s="357">
        <f t="shared" si="148"/>
        <v>0</v>
      </c>
      <c r="MYQ28" s="357">
        <f t="shared" si="148"/>
        <v>84786.4516</v>
      </c>
      <c r="MYR28" s="357">
        <f t="shared" si="148"/>
        <v>0</v>
      </c>
      <c r="MYS28" s="357">
        <f t="shared" si="148"/>
        <v>84786.4516</v>
      </c>
      <c r="MYT28" s="357">
        <f t="shared" si="148"/>
        <v>0</v>
      </c>
      <c r="MYU28" s="357">
        <f t="shared" si="148"/>
        <v>84786.4516</v>
      </c>
      <c r="MYV28" s="357">
        <f t="shared" si="148"/>
        <v>0</v>
      </c>
      <c r="MYW28" s="357">
        <f t="shared" si="148"/>
        <v>84786.4516</v>
      </c>
      <c r="MYX28" s="357">
        <f t="shared" si="148"/>
        <v>0</v>
      </c>
      <c r="MYY28" s="357">
        <f t="shared" si="148"/>
        <v>84786.4516</v>
      </c>
      <c r="MYZ28" s="357">
        <f t="shared" si="148"/>
        <v>0</v>
      </c>
      <c r="MZA28" s="357">
        <f t="shared" si="148"/>
        <v>84786.4516</v>
      </c>
      <c r="MZB28" s="357">
        <f t="shared" si="148"/>
        <v>0</v>
      </c>
      <c r="MZC28" s="357">
        <f t="shared" si="148"/>
        <v>84786.4516</v>
      </c>
      <c r="MZD28" s="357">
        <f t="shared" si="148"/>
        <v>0</v>
      </c>
      <c r="MZE28" s="357">
        <f t="shared" si="148"/>
        <v>84786.4516</v>
      </c>
      <c r="MZF28" s="357">
        <f t="shared" si="148"/>
        <v>0</v>
      </c>
      <c r="MZG28" s="357">
        <f t="shared" si="148"/>
        <v>84786.4516</v>
      </c>
      <c r="MZH28" s="357">
        <f t="shared" si="148"/>
        <v>0</v>
      </c>
      <c r="MZI28" s="357">
        <f t="shared" si="148"/>
        <v>84786.4516</v>
      </c>
      <c r="MZJ28" s="357">
        <f t="shared" si="148"/>
        <v>0</v>
      </c>
      <c r="MZK28" s="357">
        <f t="shared" si="148"/>
        <v>84786.4516</v>
      </c>
      <c r="MZL28" s="357">
        <f t="shared" si="148"/>
        <v>0</v>
      </c>
      <c r="MZM28" s="357">
        <f t="shared" si="148"/>
        <v>84786.4516</v>
      </c>
      <c r="MZN28" s="357">
        <f t="shared" si="148"/>
        <v>0</v>
      </c>
      <c r="MZO28" s="357">
        <f t="shared" si="148"/>
        <v>84786.4516</v>
      </c>
      <c r="MZP28" s="357">
        <f t="shared" ref="MZP28:NCA28" si="149">+MZN28</f>
        <v>0</v>
      </c>
      <c r="MZQ28" s="357">
        <f t="shared" si="149"/>
        <v>84786.4516</v>
      </c>
      <c r="MZR28" s="357">
        <f t="shared" si="149"/>
        <v>0</v>
      </c>
      <c r="MZS28" s="357">
        <f t="shared" si="149"/>
        <v>84786.4516</v>
      </c>
      <c r="MZT28" s="357">
        <f t="shared" si="149"/>
        <v>0</v>
      </c>
      <c r="MZU28" s="357">
        <f t="shared" si="149"/>
        <v>84786.4516</v>
      </c>
      <c r="MZV28" s="357">
        <f t="shared" si="149"/>
        <v>0</v>
      </c>
      <c r="MZW28" s="357">
        <f t="shared" si="149"/>
        <v>84786.4516</v>
      </c>
      <c r="MZX28" s="357">
        <f t="shared" si="149"/>
        <v>0</v>
      </c>
      <c r="MZY28" s="357">
        <f t="shared" si="149"/>
        <v>84786.4516</v>
      </c>
      <c r="MZZ28" s="357">
        <f t="shared" si="149"/>
        <v>0</v>
      </c>
      <c r="NAA28" s="357">
        <f t="shared" si="149"/>
        <v>84786.4516</v>
      </c>
      <c r="NAB28" s="357">
        <f t="shared" si="149"/>
        <v>0</v>
      </c>
      <c r="NAC28" s="357">
        <f t="shared" si="149"/>
        <v>84786.4516</v>
      </c>
      <c r="NAD28" s="357">
        <f t="shared" si="149"/>
        <v>0</v>
      </c>
      <c r="NAE28" s="357">
        <f t="shared" si="149"/>
        <v>84786.4516</v>
      </c>
      <c r="NAF28" s="357">
        <f t="shared" si="149"/>
        <v>0</v>
      </c>
      <c r="NAG28" s="357">
        <f t="shared" si="149"/>
        <v>84786.4516</v>
      </c>
      <c r="NAH28" s="357">
        <f t="shared" si="149"/>
        <v>0</v>
      </c>
      <c r="NAI28" s="357">
        <f t="shared" si="149"/>
        <v>84786.4516</v>
      </c>
      <c r="NAJ28" s="357">
        <f t="shared" si="149"/>
        <v>0</v>
      </c>
      <c r="NAK28" s="357">
        <f t="shared" si="149"/>
        <v>84786.4516</v>
      </c>
      <c r="NAL28" s="357">
        <f t="shared" si="149"/>
        <v>0</v>
      </c>
      <c r="NAM28" s="357">
        <f t="shared" si="149"/>
        <v>84786.4516</v>
      </c>
      <c r="NAN28" s="357">
        <f t="shared" si="149"/>
        <v>0</v>
      </c>
      <c r="NAO28" s="357">
        <f t="shared" si="149"/>
        <v>84786.4516</v>
      </c>
      <c r="NAP28" s="357">
        <f t="shared" si="149"/>
        <v>0</v>
      </c>
      <c r="NAQ28" s="357">
        <f t="shared" si="149"/>
        <v>84786.4516</v>
      </c>
      <c r="NAR28" s="357">
        <f t="shared" si="149"/>
        <v>0</v>
      </c>
      <c r="NAS28" s="357">
        <f t="shared" si="149"/>
        <v>84786.4516</v>
      </c>
      <c r="NAT28" s="357">
        <f t="shared" si="149"/>
        <v>0</v>
      </c>
      <c r="NAU28" s="357">
        <f t="shared" si="149"/>
        <v>84786.4516</v>
      </c>
      <c r="NAV28" s="357">
        <f t="shared" si="149"/>
        <v>0</v>
      </c>
      <c r="NAW28" s="357">
        <f t="shared" si="149"/>
        <v>84786.4516</v>
      </c>
      <c r="NAX28" s="357">
        <f t="shared" si="149"/>
        <v>0</v>
      </c>
      <c r="NAY28" s="357">
        <f t="shared" si="149"/>
        <v>84786.4516</v>
      </c>
      <c r="NAZ28" s="357">
        <f t="shared" si="149"/>
        <v>0</v>
      </c>
      <c r="NBA28" s="357">
        <f t="shared" si="149"/>
        <v>84786.4516</v>
      </c>
      <c r="NBB28" s="357">
        <f t="shared" si="149"/>
        <v>0</v>
      </c>
      <c r="NBC28" s="357">
        <f t="shared" si="149"/>
        <v>84786.4516</v>
      </c>
      <c r="NBD28" s="357">
        <f t="shared" si="149"/>
        <v>0</v>
      </c>
      <c r="NBE28" s="357">
        <f t="shared" si="149"/>
        <v>84786.4516</v>
      </c>
      <c r="NBF28" s="357">
        <f t="shared" si="149"/>
        <v>0</v>
      </c>
      <c r="NBG28" s="357">
        <f t="shared" si="149"/>
        <v>84786.4516</v>
      </c>
      <c r="NBH28" s="357">
        <f t="shared" si="149"/>
        <v>0</v>
      </c>
      <c r="NBI28" s="357">
        <f t="shared" si="149"/>
        <v>84786.4516</v>
      </c>
      <c r="NBJ28" s="357">
        <f t="shared" si="149"/>
        <v>0</v>
      </c>
      <c r="NBK28" s="357">
        <f t="shared" si="149"/>
        <v>84786.4516</v>
      </c>
      <c r="NBL28" s="357">
        <f t="shared" si="149"/>
        <v>0</v>
      </c>
      <c r="NBM28" s="357">
        <f t="shared" si="149"/>
        <v>84786.4516</v>
      </c>
      <c r="NBN28" s="357">
        <f t="shared" si="149"/>
        <v>0</v>
      </c>
      <c r="NBO28" s="357">
        <f t="shared" si="149"/>
        <v>84786.4516</v>
      </c>
      <c r="NBP28" s="357">
        <f t="shared" si="149"/>
        <v>0</v>
      </c>
      <c r="NBQ28" s="357">
        <f t="shared" si="149"/>
        <v>84786.4516</v>
      </c>
      <c r="NBR28" s="357">
        <f t="shared" si="149"/>
        <v>0</v>
      </c>
      <c r="NBS28" s="357">
        <f t="shared" si="149"/>
        <v>84786.4516</v>
      </c>
      <c r="NBT28" s="357">
        <f t="shared" si="149"/>
        <v>0</v>
      </c>
      <c r="NBU28" s="357">
        <f t="shared" si="149"/>
        <v>84786.4516</v>
      </c>
      <c r="NBV28" s="357">
        <f t="shared" si="149"/>
        <v>0</v>
      </c>
      <c r="NBW28" s="357">
        <f t="shared" si="149"/>
        <v>84786.4516</v>
      </c>
      <c r="NBX28" s="357">
        <f t="shared" si="149"/>
        <v>0</v>
      </c>
      <c r="NBY28" s="357">
        <f t="shared" si="149"/>
        <v>84786.4516</v>
      </c>
      <c r="NBZ28" s="357">
        <f t="shared" si="149"/>
        <v>0</v>
      </c>
      <c r="NCA28" s="357">
        <f t="shared" si="149"/>
        <v>84786.4516</v>
      </c>
      <c r="NCB28" s="357">
        <f t="shared" ref="NCB28:NEM28" si="150">+NBZ28</f>
        <v>0</v>
      </c>
      <c r="NCC28" s="357">
        <f t="shared" si="150"/>
        <v>84786.4516</v>
      </c>
      <c r="NCD28" s="357">
        <f t="shared" si="150"/>
        <v>0</v>
      </c>
      <c r="NCE28" s="357">
        <f t="shared" si="150"/>
        <v>84786.4516</v>
      </c>
      <c r="NCF28" s="357">
        <f t="shared" si="150"/>
        <v>0</v>
      </c>
      <c r="NCG28" s="357">
        <f t="shared" si="150"/>
        <v>84786.4516</v>
      </c>
      <c r="NCH28" s="357">
        <f t="shared" si="150"/>
        <v>0</v>
      </c>
      <c r="NCI28" s="357">
        <f t="shared" si="150"/>
        <v>84786.4516</v>
      </c>
      <c r="NCJ28" s="357">
        <f t="shared" si="150"/>
        <v>0</v>
      </c>
      <c r="NCK28" s="357">
        <f t="shared" si="150"/>
        <v>84786.4516</v>
      </c>
      <c r="NCL28" s="357">
        <f t="shared" si="150"/>
        <v>0</v>
      </c>
      <c r="NCM28" s="357">
        <f t="shared" si="150"/>
        <v>84786.4516</v>
      </c>
      <c r="NCN28" s="357">
        <f t="shared" si="150"/>
        <v>0</v>
      </c>
      <c r="NCO28" s="357">
        <f t="shared" si="150"/>
        <v>84786.4516</v>
      </c>
      <c r="NCP28" s="357">
        <f t="shared" si="150"/>
        <v>0</v>
      </c>
      <c r="NCQ28" s="357">
        <f t="shared" si="150"/>
        <v>84786.4516</v>
      </c>
      <c r="NCR28" s="357">
        <f t="shared" si="150"/>
        <v>0</v>
      </c>
      <c r="NCS28" s="357">
        <f t="shared" si="150"/>
        <v>84786.4516</v>
      </c>
      <c r="NCT28" s="357">
        <f t="shared" si="150"/>
        <v>0</v>
      </c>
      <c r="NCU28" s="357">
        <f t="shared" si="150"/>
        <v>84786.4516</v>
      </c>
      <c r="NCV28" s="357">
        <f t="shared" si="150"/>
        <v>0</v>
      </c>
      <c r="NCW28" s="357">
        <f t="shared" si="150"/>
        <v>84786.4516</v>
      </c>
      <c r="NCX28" s="357">
        <f t="shared" si="150"/>
        <v>0</v>
      </c>
      <c r="NCY28" s="357">
        <f t="shared" si="150"/>
        <v>84786.4516</v>
      </c>
      <c r="NCZ28" s="357">
        <f t="shared" si="150"/>
        <v>0</v>
      </c>
      <c r="NDA28" s="357">
        <f t="shared" si="150"/>
        <v>84786.4516</v>
      </c>
      <c r="NDB28" s="357">
        <f t="shared" si="150"/>
        <v>0</v>
      </c>
      <c r="NDC28" s="357">
        <f t="shared" si="150"/>
        <v>84786.4516</v>
      </c>
      <c r="NDD28" s="357">
        <f t="shared" si="150"/>
        <v>0</v>
      </c>
      <c r="NDE28" s="357">
        <f t="shared" si="150"/>
        <v>84786.4516</v>
      </c>
      <c r="NDF28" s="357">
        <f t="shared" si="150"/>
        <v>0</v>
      </c>
      <c r="NDG28" s="357">
        <f t="shared" si="150"/>
        <v>84786.4516</v>
      </c>
      <c r="NDH28" s="357">
        <f t="shared" si="150"/>
        <v>0</v>
      </c>
      <c r="NDI28" s="357">
        <f t="shared" si="150"/>
        <v>84786.4516</v>
      </c>
      <c r="NDJ28" s="357">
        <f t="shared" si="150"/>
        <v>0</v>
      </c>
      <c r="NDK28" s="357">
        <f t="shared" si="150"/>
        <v>84786.4516</v>
      </c>
      <c r="NDL28" s="357">
        <f t="shared" si="150"/>
        <v>0</v>
      </c>
      <c r="NDM28" s="357">
        <f t="shared" si="150"/>
        <v>84786.4516</v>
      </c>
      <c r="NDN28" s="357">
        <f t="shared" si="150"/>
        <v>0</v>
      </c>
      <c r="NDO28" s="357">
        <f t="shared" si="150"/>
        <v>84786.4516</v>
      </c>
      <c r="NDP28" s="357">
        <f t="shared" si="150"/>
        <v>0</v>
      </c>
      <c r="NDQ28" s="357">
        <f t="shared" si="150"/>
        <v>84786.4516</v>
      </c>
      <c r="NDR28" s="357">
        <f t="shared" si="150"/>
        <v>0</v>
      </c>
      <c r="NDS28" s="357">
        <f t="shared" si="150"/>
        <v>84786.4516</v>
      </c>
      <c r="NDT28" s="357">
        <f t="shared" si="150"/>
        <v>0</v>
      </c>
      <c r="NDU28" s="357">
        <f t="shared" si="150"/>
        <v>84786.4516</v>
      </c>
      <c r="NDV28" s="357">
        <f t="shared" si="150"/>
        <v>0</v>
      </c>
      <c r="NDW28" s="357">
        <f t="shared" si="150"/>
        <v>84786.4516</v>
      </c>
      <c r="NDX28" s="357">
        <f t="shared" si="150"/>
        <v>0</v>
      </c>
      <c r="NDY28" s="357">
        <f t="shared" si="150"/>
        <v>84786.4516</v>
      </c>
      <c r="NDZ28" s="357">
        <f t="shared" si="150"/>
        <v>0</v>
      </c>
      <c r="NEA28" s="357">
        <f t="shared" si="150"/>
        <v>84786.4516</v>
      </c>
      <c r="NEB28" s="357">
        <f t="shared" si="150"/>
        <v>0</v>
      </c>
      <c r="NEC28" s="357">
        <f t="shared" si="150"/>
        <v>84786.4516</v>
      </c>
      <c r="NED28" s="357">
        <f t="shared" si="150"/>
        <v>0</v>
      </c>
      <c r="NEE28" s="357">
        <f t="shared" si="150"/>
        <v>84786.4516</v>
      </c>
      <c r="NEF28" s="357">
        <f t="shared" si="150"/>
        <v>0</v>
      </c>
      <c r="NEG28" s="357">
        <f t="shared" si="150"/>
        <v>84786.4516</v>
      </c>
      <c r="NEH28" s="357">
        <f t="shared" si="150"/>
        <v>0</v>
      </c>
      <c r="NEI28" s="357">
        <f t="shared" si="150"/>
        <v>84786.4516</v>
      </c>
      <c r="NEJ28" s="357">
        <f t="shared" si="150"/>
        <v>0</v>
      </c>
      <c r="NEK28" s="357">
        <f t="shared" si="150"/>
        <v>84786.4516</v>
      </c>
      <c r="NEL28" s="357">
        <f t="shared" si="150"/>
        <v>0</v>
      </c>
      <c r="NEM28" s="357">
        <f t="shared" si="150"/>
        <v>84786.4516</v>
      </c>
      <c r="NEN28" s="357">
        <f t="shared" ref="NEN28:NGY28" si="151">+NEL28</f>
        <v>0</v>
      </c>
      <c r="NEO28" s="357">
        <f t="shared" si="151"/>
        <v>84786.4516</v>
      </c>
      <c r="NEP28" s="357">
        <f t="shared" si="151"/>
        <v>0</v>
      </c>
      <c r="NEQ28" s="357">
        <f t="shared" si="151"/>
        <v>84786.4516</v>
      </c>
      <c r="NER28" s="357">
        <f t="shared" si="151"/>
        <v>0</v>
      </c>
      <c r="NES28" s="357">
        <f t="shared" si="151"/>
        <v>84786.4516</v>
      </c>
      <c r="NET28" s="357">
        <f t="shared" si="151"/>
        <v>0</v>
      </c>
      <c r="NEU28" s="357">
        <f t="shared" si="151"/>
        <v>84786.4516</v>
      </c>
      <c r="NEV28" s="357">
        <f t="shared" si="151"/>
        <v>0</v>
      </c>
      <c r="NEW28" s="357">
        <f t="shared" si="151"/>
        <v>84786.4516</v>
      </c>
      <c r="NEX28" s="357">
        <f t="shared" si="151"/>
        <v>0</v>
      </c>
      <c r="NEY28" s="357">
        <f t="shared" si="151"/>
        <v>84786.4516</v>
      </c>
      <c r="NEZ28" s="357">
        <f t="shared" si="151"/>
        <v>0</v>
      </c>
      <c r="NFA28" s="357">
        <f t="shared" si="151"/>
        <v>84786.4516</v>
      </c>
      <c r="NFB28" s="357">
        <f t="shared" si="151"/>
        <v>0</v>
      </c>
      <c r="NFC28" s="357">
        <f t="shared" si="151"/>
        <v>84786.4516</v>
      </c>
      <c r="NFD28" s="357">
        <f t="shared" si="151"/>
        <v>0</v>
      </c>
      <c r="NFE28" s="357">
        <f t="shared" si="151"/>
        <v>84786.4516</v>
      </c>
      <c r="NFF28" s="357">
        <f t="shared" si="151"/>
        <v>0</v>
      </c>
      <c r="NFG28" s="357">
        <f t="shared" si="151"/>
        <v>84786.4516</v>
      </c>
      <c r="NFH28" s="357">
        <f t="shared" si="151"/>
        <v>0</v>
      </c>
      <c r="NFI28" s="357">
        <f t="shared" si="151"/>
        <v>84786.4516</v>
      </c>
      <c r="NFJ28" s="357">
        <f t="shared" si="151"/>
        <v>0</v>
      </c>
      <c r="NFK28" s="357">
        <f t="shared" si="151"/>
        <v>84786.4516</v>
      </c>
      <c r="NFL28" s="357">
        <f t="shared" si="151"/>
        <v>0</v>
      </c>
      <c r="NFM28" s="357">
        <f t="shared" si="151"/>
        <v>84786.4516</v>
      </c>
      <c r="NFN28" s="357">
        <f t="shared" si="151"/>
        <v>0</v>
      </c>
      <c r="NFO28" s="357">
        <f t="shared" si="151"/>
        <v>84786.4516</v>
      </c>
      <c r="NFP28" s="357">
        <f t="shared" si="151"/>
        <v>0</v>
      </c>
      <c r="NFQ28" s="357">
        <f t="shared" si="151"/>
        <v>84786.4516</v>
      </c>
      <c r="NFR28" s="357">
        <f t="shared" si="151"/>
        <v>0</v>
      </c>
      <c r="NFS28" s="357">
        <f t="shared" si="151"/>
        <v>84786.4516</v>
      </c>
      <c r="NFT28" s="357">
        <f t="shared" si="151"/>
        <v>0</v>
      </c>
      <c r="NFU28" s="357">
        <f t="shared" si="151"/>
        <v>84786.4516</v>
      </c>
      <c r="NFV28" s="357">
        <f t="shared" si="151"/>
        <v>0</v>
      </c>
      <c r="NFW28" s="357">
        <f t="shared" si="151"/>
        <v>84786.4516</v>
      </c>
      <c r="NFX28" s="357">
        <f t="shared" si="151"/>
        <v>0</v>
      </c>
      <c r="NFY28" s="357">
        <f t="shared" si="151"/>
        <v>84786.4516</v>
      </c>
      <c r="NFZ28" s="357">
        <f t="shared" si="151"/>
        <v>0</v>
      </c>
      <c r="NGA28" s="357">
        <f t="shared" si="151"/>
        <v>84786.4516</v>
      </c>
      <c r="NGB28" s="357">
        <f t="shared" si="151"/>
        <v>0</v>
      </c>
      <c r="NGC28" s="357">
        <f t="shared" si="151"/>
        <v>84786.4516</v>
      </c>
      <c r="NGD28" s="357">
        <f t="shared" si="151"/>
        <v>0</v>
      </c>
      <c r="NGE28" s="357">
        <f t="shared" si="151"/>
        <v>84786.4516</v>
      </c>
      <c r="NGF28" s="357">
        <f t="shared" si="151"/>
        <v>0</v>
      </c>
      <c r="NGG28" s="357">
        <f t="shared" si="151"/>
        <v>84786.4516</v>
      </c>
      <c r="NGH28" s="357">
        <f t="shared" si="151"/>
        <v>0</v>
      </c>
      <c r="NGI28" s="357">
        <f t="shared" si="151"/>
        <v>84786.4516</v>
      </c>
      <c r="NGJ28" s="357">
        <f t="shared" si="151"/>
        <v>0</v>
      </c>
      <c r="NGK28" s="357">
        <f t="shared" si="151"/>
        <v>84786.4516</v>
      </c>
      <c r="NGL28" s="357">
        <f t="shared" si="151"/>
        <v>0</v>
      </c>
      <c r="NGM28" s="357">
        <f t="shared" si="151"/>
        <v>84786.4516</v>
      </c>
      <c r="NGN28" s="357">
        <f t="shared" si="151"/>
        <v>0</v>
      </c>
      <c r="NGO28" s="357">
        <f t="shared" si="151"/>
        <v>84786.4516</v>
      </c>
      <c r="NGP28" s="357">
        <f t="shared" si="151"/>
        <v>0</v>
      </c>
      <c r="NGQ28" s="357">
        <f t="shared" si="151"/>
        <v>84786.4516</v>
      </c>
      <c r="NGR28" s="357">
        <f t="shared" si="151"/>
        <v>0</v>
      </c>
      <c r="NGS28" s="357">
        <f t="shared" si="151"/>
        <v>84786.4516</v>
      </c>
      <c r="NGT28" s="357">
        <f t="shared" si="151"/>
        <v>0</v>
      </c>
      <c r="NGU28" s="357">
        <f t="shared" si="151"/>
        <v>84786.4516</v>
      </c>
      <c r="NGV28" s="357">
        <f t="shared" si="151"/>
        <v>0</v>
      </c>
      <c r="NGW28" s="357">
        <f t="shared" si="151"/>
        <v>84786.4516</v>
      </c>
      <c r="NGX28" s="357">
        <f t="shared" si="151"/>
        <v>0</v>
      </c>
      <c r="NGY28" s="357">
        <f t="shared" si="151"/>
        <v>84786.4516</v>
      </c>
      <c r="NGZ28" s="357">
        <f t="shared" ref="NGZ28:NJK28" si="152">+NGX28</f>
        <v>0</v>
      </c>
      <c r="NHA28" s="357">
        <f t="shared" si="152"/>
        <v>84786.4516</v>
      </c>
      <c r="NHB28" s="357">
        <f t="shared" si="152"/>
        <v>0</v>
      </c>
      <c r="NHC28" s="357">
        <f t="shared" si="152"/>
        <v>84786.4516</v>
      </c>
      <c r="NHD28" s="357">
        <f t="shared" si="152"/>
        <v>0</v>
      </c>
      <c r="NHE28" s="357">
        <f t="shared" si="152"/>
        <v>84786.4516</v>
      </c>
      <c r="NHF28" s="357">
        <f t="shared" si="152"/>
        <v>0</v>
      </c>
      <c r="NHG28" s="357">
        <f t="shared" si="152"/>
        <v>84786.4516</v>
      </c>
      <c r="NHH28" s="357">
        <f t="shared" si="152"/>
        <v>0</v>
      </c>
      <c r="NHI28" s="357">
        <f t="shared" si="152"/>
        <v>84786.4516</v>
      </c>
      <c r="NHJ28" s="357">
        <f t="shared" si="152"/>
        <v>0</v>
      </c>
      <c r="NHK28" s="357">
        <f t="shared" si="152"/>
        <v>84786.4516</v>
      </c>
      <c r="NHL28" s="357">
        <f t="shared" si="152"/>
        <v>0</v>
      </c>
      <c r="NHM28" s="357">
        <f t="shared" si="152"/>
        <v>84786.4516</v>
      </c>
      <c r="NHN28" s="357">
        <f t="shared" si="152"/>
        <v>0</v>
      </c>
      <c r="NHO28" s="357">
        <f t="shared" si="152"/>
        <v>84786.4516</v>
      </c>
      <c r="NHP28" s="357">
        <f t="shared" si="152"/>
        <v>0</v>
      </c>
      <c r="NHQ28" s="357">
        <f t="shared" si="152"/>
        <v>84786.4516</v>
      </c>
      <c r="NHR28" s="357">
        <f t="shared" si="152"/>
        <v>0</v>
      </c>
      <c r="NHS28" s="357">
        <f t="shared" si="152"/>
        <v>84786.4516</v>
      </c>
      <c r="NHT28" s="357">
        <f t="shared" si="152"/>
        <v>0</v>
      </c>
      <c r="NHU28" s="357">
        <f t="shared" si="152"/>
        <v>84786.4516</v>
      </c>
      <c r="NHV28" s="357">
        <f t="shared" si="152"/>
        <v>0</v>
      </c>
      <c r="NHW28" s="357">
        <f t="shared" si="152"/>
        <v>84786.4516</v>
      </c>
      <c r="NHX28" s="357">
        <f t="shared" si="152"/>
        <v>0</v>
      </c>
      <c r="NHY28" s="357">
        <f t="shared" si="152"/>
        <v>84786.4516</v>
      </c>
      <c r="NHZ28" s="357">
        <f t="shared" si="152"/>
        <v>0</v>
      </c>
      <c r="NIA28" s="357">
        <f t="shared" si="152"/>
        <v>84786.4516</v>
      </c>
      <c r="NIB28" s="357">
        <f t="shared" si="152"/>
        <v>0</v>
      </c>
      <c r="NIC28" s="357">
        <f t="shared" si="152"/>
        <v>84786.4516</v>
      </c>
      <c r="NID28" s="357">
        <f t="shared" si="152"/>
        <v>0</v>
      </c>
      <c r="NIE28" s="357">
        <f t="shared" si="152"/>
        <v>84786.4516</v>
      </c>
      <c r="NIF28" s="357">
        <f t="shared" si="152"/>
        <v>0</v>
      </c>
      <c r="NIG28" s="357">
        <f t="shared" si="152"/>
        <v>84786.4516</v>
      </c>
      <c r="NIH28" s="357">
        <f t="shared" si="152"/>
        <v>0</v>
      </c>
      <c r="NII28" s="357">
        <f t="shared" si="152"/>
        <v>84786.4516</v>
      </c>
      <c r="NIJ28" s="357">
        <f t="shared" si="152"/>
        <v>0</v>
      </c>
      <c r="NIK28" s="357">
        <f t="shared" si="152"/>
        <v>84786.4516</v>
      </c>
      <c r="NIL28" s="357">
        <f t="shared" si="152"/>
        <v>0</v>
      </c>
      <c r="NIM28" s="357">
        <f t="shared" si="152"/>
        <v>84786.4516</v>
      </c>
      <c r="NIN28" s="357">
        <f t="shared" si="152"/>
        <v>0</v>
      </c>
      <c r="NIO28" s="357">
        <f t="shared" si="152"/>
        <v>84786.4516</v>
      </c>
      <c r="NIP28" s="357">
        <f t="shared" si="152"/>
        <v>0</v>
      </c>
      <c r="NIQ28" s="357">
        <f t="shared" si="152"/>
        <v>84786.4516</v>
      </c>
      <c r="NIR28" s="357">
        <f t="shared" si="152"/>
        <v>0</v>
      </c>
      <c r="NIS28" s="357">
        <f t="shared" si="152"/>
        <v>84786.4516</v>
      </c>
      <c r="NIT28" s="357">
        <f t="shared" si="152"/>
        <v>0</v>
      </c>
      <c r="NIU28" s="357">
        <f t="shared" si="152"/>
        <v>84786.4516</v>
      </c>
      <c r="NIV28" s="357">
        <f t="shared" si="152"/>
        <v>0</v>
      </c>
      <c r="NIW28" s="357">
        <f t="shared" si="152"/>
        <v>84786.4516</v>
      </c>
      <c r="NIX28" s="357">
        <f t="shared" si="152"/>
        <v>0</v>
      </c>
      <c r="NIY28" s="357">
        <f t="shared" si="152"/>
        <v>84786.4516</v>
      </c>
      <c r="NIZ28" s="357">
        <f t="shared" si="152"/>
        <v>0</v>
      </c>
      <c r="NJA28" s="357">
        <f t="shared" si="152"/>
        <v>84786.4516</v>
      </c>
      <c r="NJB28" s="357">
        <f t="shared" si="152"/>
        <v>0</v>
      </c>
      <c r="NJC28" s="357">
        <f t="shared" si="152"/>
        <v>84786.4516</v>
      </c>
      <c r="NJD28" s="357">
        <f t="shared" si="152"/>
        <v>0</v>
      </c>
      <c r="NJE28" s="357">
        <f t="shared" si="152"/>
        <v>84786.4516</v>
      </c>
      <c r="NJF28" s="357">
        <f t="shared" si="152"/>
        <v>0</v>
      </c>
      <c r="NJG28" s="357">
        <f t="shared" si="152"/>
        <v>84786.4516</v>
      </c>
      <c r="NJH28" s="357">
        <f t="shared" si="152"/>
        <v>0</v>
      </c>
      <c r="NJI28" s="357">
        <f t="shared" si="152"/>
        <v>84786.4516</v>
      </c>
      <c r="NJJ28" s="357">
        <f t="shared" si="152"/>
        <v>0</v>
      </c>
      <c r="NJK28" s="357">
        <f t="shared" si="152"/>
        <v>84786.4516</v>
      </c>
      <c r="NJL28" s="357">
        <f t="shared" ref="NJL28:NLW28" si="153">+NJJ28</f>
        <v>0</v>
      </c>
      <c r="NJM28" s="357">
        <f t="shared" si="153"/>
        <v>84786.4516</v>
      </c>
      <c r="NJN28" s="357">
        <f t="shared" si="153"/>
        <v>0</v>
      </c>
      <c r="NJO28" s="357">
        <f t="shared" si="153"/>
        <v>84786.4516</v>
      </c>
      <c r="NJP28" s="357">
        <f t="shared" si="153"/>
        <v>0</v>
      </c>
      <c r="NJQ28" s="357">
        <f t="shared" si="153"/>
        <v>84786.4516</v>
      </c>
      <c r="NJR28" s="357">
        <f t="shared" si="153"/>
        <v>0</v>
      </c>
      <c r="NJS28" s="357">
        <f t="shared" si="153"/>
        <v>84786.4516</v>
      </c>
      <c r="NJT28" s="357">
        <f t="shared" si="153"/>
        <v>0</v>
      </c>
      <c r="NJU28" s="357">
        <f t="shared" si="153"/>
        <v>84786.4516</v>
      </c>
      <c r="NJV28" s="357">
        <f t="shared" si="153"/>
        <v>0</v>
      </c>
      <c r="NJW28" s="357">
        <f t="shared" si="153"/>
        <v>84786.4516</v>
      </c>
      <c r="NJX28" s="357">
        <f t="shared" si="153"/>
        <v>0</v>
      </c>
      <c r="NJY28" s="357">
        <f t="shared" si="153"/>
        <v>84786.4516</v>
      </c>
      <c r="NJZ28" s="357">
        <f t="shared" si="153"/>
        <v>0</v>
      </c>
      <c r="NKA28" s="357">
        <f t="shared" si="153"/>
        <v>84786.4516</v>
      </c>
      <c r="NKB28" s="357">
        <f t="shared" si="153"/>
        <v>0</v>
      </c>
      <c r="NKC28" s="357">
        <f t="shared" si="153"/>
        <v>84786.4516</v>
      </c>
      <c r="NKD28" s="357">
        <f t="shared" si="153"/>
        <v>0</v>
      </c>
      <c r="NKE28" s="357">
        <f t="shared" si="153"/>
        <v>84786.4516</v>
      </c>
      <c r="NKF28" s="357">
        <f t="shared" si="153"/>
        <v>0</v>
      </c>
      <c r="NKG28" s="357">
        <f t="shared" si="153"/>
        <v>84786.4516</v>
      </c>
      <c r="NKH28" s="357">
        <f t="shared" si="153"/>
        <v>0</v>
      </c>
      <c r="NKI28" s="357">
        <f t="shared" si="153"/>
        <v>84786.4516</v>
      </c>
      <c r="NKJ28" s="357">
        <f t="shared" si="153"/>
        <v>0</v>
      </c>
      <c r="NKK28" s="357">
        <f t="shared" si="153"/>
        <v>84786.4516</v>
      </c>
      <c r="NKL28" s="357">
        <f t="shared" si="153"/>
        <v>0</v>
      </c>
      <c r="NKM28" s="357">
        <f t="shared" si="153"/>
        <v>84786.4516</v>
      </c>
      <c r="NKN28" s="357">
        <f t="shared" si="153"/>
        <v>0</v>
      </c>
      <c r="NKO28" s="357">
        <f t="shared" si="153"/>
        <v>84786.4516</v>
      </c>
      <c r="NKP28" s="357">
        <f t="shared" si="153"/>
        <v>0</v>
      </c>
      <c r="NKQ28" s="357">
        <f t="shared" si="153"/>
        <v>84786.4516</v>
      </c>
      <c r="NKR28" s="357">
        <f t="shared" si="153"/>
        <v>0</v>
      </c>
      <c r="NKS28" s="357">
        <f t="shared" si="153"/>
        <v>84786.4516</v>
      </c>
      <c r="NKT28" s="357">
        <f t="shared" si="153"/>
        <v>0</v>
      </c>
      <c r="NKU28" s="357">
        <f t="shared" si="153"/>
        <v>84786.4516</v>
      </c>
      <c r="NKV28" s="357">
        <f t="shared" si="153"/>
        <v>0</v>
      </c>
      <c r="NKW28" s="357">
        <f t="shared" si="153"/>
        <v>84786.4516</v>
      </c>
      <c r="NKX28" s="357">
        <f t="shared" si="153"/>
        <v>0</v>
      </c>
      <c r="NKY28" s="357">
        <f t="shared" si="153"/>
        <v>84786.4516</v>
      </c>
      <c r="NKZ28" s="357">
        <f t="shared" si="153"/>
        <v>0</v>
      </c>
      <c r="NLA28" s="357">
        <f t="shared" si="153"/>
        <v>84786.4516</v>
      </c>
      <c r="NLB28" s="357">
        <f t="shared" si="153"/>
        <v>0</v>
      </c>
      <c r="NLC28" s="357">
        <f t="shared" si="153"/>
        <v>84786.4516</v>
      </c>
      <c r="NLD28" s="357">
        <f t="shared" si="153"/>
        <v>0</v>
      </c>
      <c r="NLE28" s="357">
        <f t="shared" si="153"/>
        <v>84786.4516</v>
      </c>
      <c r="NLF28" s="357">
        <f t="shared" si="153"/>
        <v>0</v>
      </c>
      <c r="NLG28" s="357">
        <f t="shared" si="153"/>
        <v>84786.4516</v>
      </c>
      <c r="NLH28" s="357">
        <f t="shared" si="153"/>
        <v>0</v>
      </c>
      <c r="NLI28" s="357">
        <f t="shared" si="153"/>
        <v>84786.4516</v>
      </c>
      <c r="NLJ28" s="357">
        <f t="shared" si="153"/>
        <v>0</v>
      </c>
      <c r="NLK28" s="357">
        <f t="shared" si="153"/>
        <v>84786.4516</v>
      </c>
      <c r="NLL28" s="357">
        <f t="shared" si="153"/>
        <v>0</v>
      </c>
      <c r="NLM28" s="357">
        <f t="shared" si="153"/>
        <v>84786.4516</v>
      </c>
      <c r="NLN28" s="357">
        <f t="shared" si="153"/>
        <v>0</v>
      </c>
      <c r="NLO28" s="357">
        <f t="shared" si="153"/>
        <v>84786.4516</v>
      </c>
      <c r="NLP28" s="357">
        <f t="shared" si="153"/>
        <v>0</v>
      </c>
      <c r="NLQ28" s="357">
        <f t="shared" si="153"/>
        <v>84786.4516</v>
      </c>
      <c r="NLR28" s="357">
        <f t="shared" si="153"/>
        <v>0</v>
      </c>
      <c r="NLS28" s="357">
        <f t="shared" si="153"/>
        <v>84786.4516</v>
      </c>
      <c r="NLT28" s="357">
        <f t="shared" si="153"/>
        <v>0</v>
      </c>
      <c r="NLU28" s="357">
        <f t="shared" si="153"/>
        <v>84786.4516</v>
      </c>
      <c r="NLV28" s="357">
        <f t="shared" si="153"/>
        <v>0</v>
      </c>
      <c r="NLW28" s="357">
        <f t="shared" si="153"/>
        <v>84786.4516</v>
      </c>
      <c r="NLX28" s="357">
        <f t="shared" ref="NLX28:NOI28" si="154">+NLV28</f>
        <v>0</v>
      </c>
      <c r="NLY28" s="357">
        <f t="shared" si="154"/>
        <v>84786.4516</v>
      </c>
      <c r="NLZ28" s="357">
        <f t="shared" si="154"/>
        <v>0</v>
      </c>
      <c r="NMA28" s="357">
        <f t="shared" si="154"/>
        <v>84786.4516</v>
      </c>
      <c r="NMB28" s="357">
        <f t="shared" si="154"/>
        <v>0</v>
      </c>
      <c r="NMC28" s="357">
        <f t="shared" si="154"/>
        <v>84786.4516</v>
      </c>
      <c r="NMD28" s="357">
        <f t="shared" si="154"/>
        <v>0</v>
      </c>
      <c r="NME28" s="357">
        <f t="shared" si="154"/>
        <v>84786.4516</v>
      </c>
      <c r="NMF28" s="357">
        <f t="shared" si="154"/>
        <v>0</v>
      </c>
      <c r="NMG28" s="357">
        <f t="shared" si="154"/>
        <v>84786.4516</v>
      </c>
      <c r="NMH28" s="357">
        <f t="shared" si="154"/>
        <v>0</v>
      </c>
      <c r="NMI28" s="357">
        <f t="shared" si="154"/>
        <v>84786.4516</v>
      </c>
      <c r="NMJ28" s="357">
        <f t="shared" si="154"/>
        <v>0</v>
      </c>
      <c r="NMK28" s="357">
        <f t="shared" si="154"/>
        <v>84786.4516</v>
      </c>
      <c r="NML28" s="357">
        <f t="shared" si="154"/>
        <v>0</v>
      </c>
      <c r="NMM28" s="357">
        <f t="shared" si="154"/>
        <v>84786.4516</v>
      </c>
      <c r="NMN28" s="357">
        <f t="shared" si="154"/>
        <v>0</v>
      </c>
      <c r="NMO28" s="357">
        <f t="shared" si="154"/>
        <v>84786.4516</v>
      </c>
      <c r="NMP28" s="357">
        <f t="shared" si="154"/>
        <v>0</v>
      </c>
      <c r="NMQ28" s="357">
        <f t="shared" si="154"/>
        <v>84786.4516</v>
      </c>
      <c r="NMR28" s="357">
        <f t="shared" si="154"/>
        <v>0</v>
      </c>
      <c r="NMS28" s="357">
        <f t="shared" si="154"/>
        <v>84786.4516</v>
      </c>
      <c r="NMT28" s="357">
        <f t="shared" si="154"/>
        <v>0</v>
      </c>
      <c r="NMU28" s="357">
        <f t="shared" si="154"/>
        <v>84786.4516</v>
      </c>
      <c r="NMV28" s="357">
        <f t="shared" si="154"/>
        <v>0</v>
      </c>
      <c r="NMW28" s="357">
        <f t="shared" si="154"/>
        <v>84786.4516</v>
      </c>
      <c r="NMX28" s="357">
        <f t="shared" si="154"/>
        <v>0</v>
      </c>
      <c r="NMY28" s="357">
        <f t="shared" si="154"/>
        <v>84786.4516</v>
      </c>
      <c r="NMZ28" s="357">
        <f t="shared" si="154"/>
        <v>0</v>
      </c>
      <c r="NNA28" s="357">
        <f t="shared" si="154"/>
        <v>84786.4516</v>
      </c>
      <c r="NNB28" s="357">
        <f t="shared" si="154"/>
        <v>0</v>
      </c>
      <c r="NNC28" s="357">
        <f t="shared" si="154"/>
        <v>84786.4516</v>
      </c>
      <c r="NND28" s="357">
        <f t="shared" si="154"/>
        <v>0</v>
      </c>
      <c r="NNE28" s="357">
        <f t="shared" si="154"/>
        <v>84786.4516</v>
      </c>
      <c r="NNF28" s="357">
        <f t="shared" si="154"/>
        <v>0</v>
      </c>
      <c r="NNG28" s="357">
        <f t="shared" si="154"/>
        <v>84786.4516</v>
      </c>
      <c r="NNH28" s="357">
        <f t="shared" si="154"/>
        <v>0</v>
      </c>
      <c r="NNI28" s="357">
        <f t="shared" si="154"/>
        <v>84786.4516</v>
      </c>
      <c r="NNJ28" s="357">
        <f t="shared" si="154"/>
        <v>0</v>
      </c>
      <c r="NNK28" s="357">
        <f t="shared" si="154"/>
        <v>84786.4516</v>
      </c>
      <c r="NNL28" s="357">
        <f t="shared" si="154"/>
        <v>0</v>
      </c>
      <c r="NNM28" s="357">
        <f t="shared" si="154"/>
        <v>84786.4516</v>
      </c>
      <c r="NNN28" s="357">
        <f t="shared" si="154"/>
        <v>0</v>
      </c>
      <c r="NNO28" s="357">
        <f t="shared" si="154"/>
        <v>84786.4516</v>
      </c>
      <c r="NNP28" s="357">
        <f t="shared" si="154"/>
        <v>0</v>
      </c>
      <c r="NNQ28" s="357">
        <f t="shared" si="154"/>
        <v>84786.4516</v>
      </c>
      <c r="NNR28" s="357">
        <f t="shared" si="154"/>
        <v>0</v>
      </c>
      <c r="NNS28" s="357">
        <f t="shared" si="154"/>
        <v>84786.4516</v>
      </c>
      <c r="NNT28" s="357">
        <f t="shared" si="154"/>
        <v>0</v>
      </c>
      <c r="NNU28" s="357">
        <f t="shared" si="154"/>
        <v>84786.4516</v>
      </c>
      <c r="NNV28" s="357">
        <f t="shared" si="154"/>
        <v>0</v>
      </c>
      <c r="NNW28" s="357">
        <f t="shared" si="154"/>
        <v>84786.4516</v>
      </c>
      <c r="NNX28" s="357">
        <f t="shared" si="154"/>
        <v>0</v>
      </c>
      <c r="NNY28" s="357">
        <f t="shared" si="154"/>
        <v>84786.4516</v>
      </c>
      <c r="NNZ28" s="357">
        <f t="shared" si="154"/>
        <v>0</v>
      </c>
      <c r="NOA28" s="357">
        <f t="shared" si="154"/>
        <v>84786.4516</v>
      </c>
      <c r="NOB28" s="357">
        <f t="shared" si="154"/>
        <v>0</v>
      </c>
      <c r="NOC28" s="357">
        <f t="shared" si="154"/>
        <v>84786.4516</v>
      </c>
      <c r="NOD28" s="357">
        <f t="shared" si="154"/>
        <v>0</v>
      </c>
      <c r="NOE28" s="357">
        <f t="shared" si="154"/>
        <v>84786.4516</v>
      </c>
      <c r="NOF28" s="357">
        <f t="shared" si="154"/>
        <v>0</v>
      </c>
      <c r="NOG28" s="357">
        <f t="shared" si="154"/>
        <v>84786.4516</v>
      </c>
      <c r="NOH28" s="357">
        <f t="shared" si="154"/>
        <v>0</v>
      </c>
      <c r="NOI28" s="357">
        <f t="shared" si="154"/>
        <v>84786.4516</v>
      </c>
      <c r="NOJ28" s="357">
        <f t="shared" ref="NOJ28:NQU28" si="155">+NOH28</f>
        <v>0</v>
      </c>
      <c r="NOK28" s="357">
        <f t="shared" si="155"/>
        <v>84786.4516</v>
      </c>
      <c r="NOL28" s="357">
        <f t="shared" si="155"/>
        <v>0</v>
      </c>
      <c r="NOM28" s="357">
        <f t="shared" si="155"/>
        <v>84786.4516</v>
      </c>
      <c r="NON28" s="357">
        <f t="shared" si="155"/>
        <v>0</v>
      </c>
      <c r="NOO28" s="357">
        <f t="shared" si="155"/>
        <v>84786.4516</v>
      </c>
      <c r="NOP28" s="357">
        <f t="shared" si="155"/>
        <v>0</v>
      </c>
      <c r="NOQ28" s="357">
        <f t="shared" si="155"/>
        <v>84786.4516</v>
      </c>
      <c r="NOR28" s="357">
        <f t="shared" si="155"/>
        <v>0</v>
      </c>
      <c r="NOS28" s="357">
        <f t="shared" si="155"/>
        <v>84786.4516</v>
      </c>
      <c r="NOT28" s="357">
        <f t="shared" si="155"/>
        <v>0</v>
      </c>
      <c r="NOU28" s="357">
        <f t="shared" si="155"/>
        <v>84786.4516</v>
      </c>
      <c r="NOV28" s="357">
        <f t="shared" si="155"/>
        <v>0</v>
      </c>
      <c r="NOW28" s="357">
        <f t="shared" si="155"/>
        <v>84786.4516</v>
      </c>
      <c r="NOX28" s="357">
        <f t="shared" si="155"/>
        <v>0</v>
      </c>
      <c r="NOY28" s="357">
        <f t="shared" si="155"/>
        <v>84786.4516</v>
      </c>
      <c r="NOZ28" s="357">
        <f t="shared" si="155"/>
        <v>0</v>
      </c>
      <c r="NPA28" s="357">
        <f t="shared" si="155"/>
        <v>84786.4516</v>
      </c>
      <c r="NPB28" s="357">
        <f t="shared" si="155"/>
        <v>0</v>
      </c>
      <c r="NPC28" s="357">
        <f t="shared" si="155"/>
        <v>84786.4516</v>
      </c>
      <c r="NPD28" s="357">
        <f t="shared" si="155"/>
        <v>0</v>
      </c>
      <c r="NPE28" s="357">
        <f t="shared" si="155"/>
        <v>84786.4516</v>
      </c>
      <c r="NPF28" s="357">
        <f t="shared" si="155"/>
        <v>0</v>
      </c>
      <c r="NPG28" s="357">
        <f t="shared" si="155"/>
        <v>84786.4516</v>
      </c>
      <c r="NPH28" s="357">
        <f t="shared" si="155"/>
        <v>0</v>
      </c>
      <c r="NPI28" s="357">
        <f t="shared" si="155"/>
        <v>84786.4516</v>
      </c>
      <c r="NPJ28" s="357">
        <f t="shared" si="155"/>
        <v>0</v>
      </c>
      <c r="NPK28" s="357">
        <f t="shared" si="155"/>
        <v>84786.4516</v>
      </c>
      <c r="NPL28" s="357">
        <f t="shared" si="155"/>
        <v>0</v>
      </c>
      <c r="NPM28" s="357">
        <f t="shared" si="155"/>
        <v>84786.4516</v>
      </c>
      <c r="NPN28" s="357">
        <f t="shared" si="155"/>
        <v>0</v>
      </c>
      <c r="NPO28" s="357">
        <f t="shared" si="155"/>
        <v>84786.4516</v>
      </c>
      <c r="NPP28" s="357">
        <f t="shared" si="155"/>
        <v>0</v>
      </c>
      <c r="NPQ28" s="357">
        <f t="shared" si="155"/>
        <v>84786.4516</v>
      </c>
      <c r="NPR28" s="357">
        <f t="shared" si="155"/>
        <v>0</v>
      </c>
      <c r="NPS28" s="357">
        <f t="shared" si="155"/>
        <v>84786.4516</v>
      </c>
      <c r="NPT28" s="357">
        <f t="shared" si="155"/>
        <v>0</v>
      </c>
      <c r="NPU28" s="357">
        <f t="shared" si="155"/>
        <v>84786.4516</v>
      </c>
      <c r="NPV28" s="357">
        <f t="shared" si="155"/>
        <v>0</v>
      </c>
      <c r="NPW28" s="357">
        <f t="shared" si="155"/>
        <v>84786.4516</v>
      </c>
      <c r="NPX28" s="357">
        <f t="shared" si="155"/>
        <v>0</v>
      </c>
      <c r="NPY28" s="357">
        <f t="shared" si="155"/>
        <v>84786.4516</v>
      </c>
      <c r="NPZ28" s="357">
        <f t="shared" si="155"/>
        <v>0</v>
      </c>
      <c r="NQA28" s="357">
        <f t="shared" si="155"/>
        <v>84786.4516</v>
      </c>
      <c r="NQB28" s="357">
        <f t="shared" si="155"/>
        <v>0</v>
      </c>
      <c r="NQC28" s="357">
        <f t="shared" si="155"/>
        <v>84786.4516</v>
      </c>
      <c r="NQD28" s="357">
        <f t="shared" si="155"/>
        <v>0</v>
      </c>
      <c r="NQE28" s="357">
        <f t="shared" si="155"/>
        <v>84786.4516</v>
      </c>
      <c r="NQF28" s="357">
        <f t="shared" si="155"/>
        <v>0</v>
      </c>
      <c r="NQG28" s="357">
        <f t="shared" si="155"/>
        <v>84786.4516</v>
      </c>
      <c r="NQH28" s="357">
        <f t="shared" si="155"/>
        <v>0</v>
      </c>
      <c r="NQI28" s="357">
        <f t="shared" si="155"/>
        <v>84786.4516</v>
      </c>
      <c r="NQJ28" s="357">
        <f t="shared" si="155"/>
        <v>0</v>
      </c>
      <c r="NQK28" s="357">
        <f t="shared" si="155"/>
        <v>84786.4516</v>
      </c>
      <c r="NQL28" s="357">
        <f t="shared" si="155"/>
        <v>0</v>
      </c>
      <c r="NQM28" s="357">
        <f t="shared" si="155"/>
        <v>84786.4516</v>
      </c>
      <c r="NQN28" s="357">
        <f t="shared" si="155"/>
        <v>0</v>
      </c>
      <c r="NQO28" s="357">
        <f t="shared" si="155"/>
        <v>84786.4516</v>
      </c>
      <c r="NQP28" s="357">
        <f t="shared" si="155"/>
        <v>0</v>
      </c>
      <c r="NQQ28" s="357">
        <f t="shared" si="155"/>
        <v>84786.4516</v>
      </c>
      <c r="NQR28" s="357">
        <f t="shared" si="155"/>
        <v>0</v>
      </c>
      <c r="NQS28" s="357">
        <f t="shared" si="155"/>
        <v>84786.4516</v>
      </c>
      <c r="NQT28" s="357">
        <f t="shared" si="155"/>
        <v>0</v>
      </c>
      <c r="NQU28" s="357">
        <f t="shared" si="155"/>
        <v>84786.4516</v>
      </c>
      <c r="NQV28" s="357">
        <f t="shared" ref="NQV28:NTG28" si="156">+NQT28</f>
        <v>0</v>
      </c>
      <c r="NQW28" s="357">
        <f t="shared" si="156"/>
        <v>84786.4516</v>
      </c>
      <c r="NQX28" s="357">
        <f t="shared" si="156"/>
        <v>0</v>
      </c>
      <c r="NQY28" s="357">
        <f t="shared" si="156"/>
        <v>84786.4516</v>
      </c>
      <c r="NQZ28" s="357">
        <f t="shared" si="156"/>
        <v>0</v>
      </c>
      <c r="NRA28" s="357">
        <f t="shared" si="156"/>
        <v>84786.4516</v>
      </c>
      <c r="NRB28" s="357">
        <f t="shared" si="156"/>
        <v>0</v>
      </c>
      <c r="NRC28" s="357">
        <f t="shared" si="156"/>
        <v>84786.4516</v>
      </c>
      <c r="NRD28" s="357">
        <f t="shared" si="156"/>
        <v>0</v>
      </c>
      <c r="NRE28" s="357">
        <f t="shared" si="156"/>
        <v>84786.4516</v>
      </c>
      <c r="NRF28" s="357">
        <f t="shared" si="156"/>
        <v>0</v>
      </c>
      <c r="NRG28" s="357">
        <f t="shared" si="156"/>
        <v>84786.4516</v>
      </c>
      <c r="NRH28" s="357">
        <f t="shared" si="156"/>
        <v>0</v>
      </c>
      <c r="NRI28" s="357">
        <f t="shared" si="156"/>
        <v>84786.4516</v>
      </c>
      <c r="NRJ28" s="357">
        <f t="shared" si="156"/>
        <v>0</v>
      </c>
      <c r="NRK28" s="357">
        <f t="shared" si="156"/>
        <v>84786.4516</v>
      </c>
      <c r="NRL28" s="357">
        <f t="shared" si="156"/>
        <v>0</v>
      </c>
      <c r="NRM28" s="357">
        <f t="shared" si="156"/>
        <v>84786.4516</v>
      </c>
      <c r="NRN28" s="357">
        <f t="shared" si="156"/>
        <v>0</v>
      </c>
      <c r="NRO28" s="357">
        <f t="shared" si="156"/>
        <v>84786.4516</v>
      </c>
      <c r="NRP28" s="357">
        <f t="shared" si="156"/>
        <v>0</v>
      </c>
      <c r="NRQ28" s="357">
        <f t="shared" si="156"/>
        <v>84786.4516</v>
      </c>
      <c r="NRR28" s="357">
        <f t="shared" si="156"/>
        <v>0</v>
      </c>
      <c r="NRS28" s="357">
        <f t="shared" si="156"/>
        <v>84786.4516</v>
      </c>
      <c r="NRT28" s="357">
        <f t="shared" si="156"/>
        <v>0</v>
      </c>
      <c r="NRU28" s="357">
        <f t="shared" si="156"/>
        <v>84786.4516</v>
      </c>
      <c r="NRV28" s="357">
        <f t="shared" si="156"/>
        <v>0</v>
      </c>
      <c r="NRW28" s="357">
        <f t="shared" si="156"/>
        <v>84786.4516</v>
      </c>
      <c r="NRX28" s="357">
        <f t="shared" si="156"/>
        <v>0</v>
      </c>
      <c r="NRY28" s="357">
        <f t="shared" si="156"/>
        <v>84786.4516</v>
      </c>
      <c r="NRZ28" s="357">
        <f t="shared" si="156"/>
        <v>0</v>
      </c>
      <c r="NSA28" s="357">
        <f t="shared" si="156"/>
        <v>84786.4516</v>
      </c>
      <c r="NSB28" s="357">
        <f t="shared" si="156"/>
        <v>0</v>
      </c>
      <c r="NSC28" s="357">
        <f t="shared" si="156"/>
        <v>84786.4516</v>
      </c>
      <c r="NSD28" s="357">
        <f t="shared" si="156"/>
        <v>0</v>
      </c>
      <c r="NSE28" s="357">
        <f t="shared" si="156"/>
        <v>84786.4516</v>
      </c>
      <c r="NSF28" s="357">
        <f t="shared" si="156"/>
        <v>0</v>
      </c>
      <c r="NSG28" s="357">
        <f t="shared" si="156"/>
        <v>84786.4516</v>
      </c>
      <c r="NSH28" s="357">
        <f t="shared" si="156"/>
        <v>0</v>
      </c>
      <c r="NSI28" s="357">
        <f t="shared" si="156"/>
        <v>84786.4516</v>
      </c>
      <c r="NSJ28" s="357">
        <f t="shared" si="156"/>
        <v>0</v>
      </c>
      <c r="NSK28" s="357">
        <f t="shared" si="156"/>
        <v>84786.4516</v>
      </c>
      <c r="NSL28" s="357">
        <f t="shared" si="156"/>
        <v>0</v>
      </c>
      <c r="NSM28" s="357">
        <f t="shared" si="156"/>
        <v>84786.4516</v>
      </c>
      <c r="NSN28" s="357">
        <f t="shared" si="156"/>
        <v>0</v>
      </c>
      <c r="NSO28" s="357">
        <f t="shared" si="156"/>
        <v>84786.4516</v>
      </c>
      <c r="NSP28" s="357">
        <f t="shared" si="156"/>
        <v>0</v>
      </c>
      <c r="NSQ28" s="357">
        <f t="shared" si="156"/>
        <v>84786.4516</v>
      </c>
      <c r="NSR28" s="357">
        <f t="shared" si="156"/>
        <v>0</v>
      </c>
      <c r="NSS28" s="357">
        <f t="shared" si="156"/>
        <v>84786.4516</v>
      </c>
      <c r="NST28" s="357">
        <f t="shared" si="156"/>
        <v>0</v>
      </c>
      <c r="NSU28" s="357">
        <f t="shared" si="156"/>
        <v>84786.4516</v>
      </c>
      <c r="NSV28" s="357">
        <f t="shared" si="156"/>
        <v>0</v>
      </c>
      <c r="NSW28" s="357">
        <f t="shared" si="156"/>
        <v>84786.4516</v>
      </c>
      <c r="NSX28" s="357">
        <f t="shared" si="156"/>
        <v>0</v>
      </c>
      <c r="NSY28" s="357">
        <f t="shared" si="156"/>
        <v>84786.4516</v>
      </c>
      <c r="NSZ28" s="357">
        <f t="shared" si="156"/>
        <v>0</v>
      </c>
      <c r="NTA28" s="357">
        <f t="shared" si="156"/>
        <v>84786.4516</v>
      </c>
      <c r="NTB28" s="357">
        <f t="shared" si="156"/>
        <v>0</v>
      </c>
      <c r="NTC28" s="357">
        <f t="shared" si="156"/>
        <v>84786.4516</v>
      </c>
      <c r="NTD28" s="357">
        <f t="shared" si="156"/>
        <v>0</v>
      </c>
      <c r="NTE28" s="357">
        <f t="shared" si="156"/>
        <v>84786.4516</v>
      </c>
      <c r="NTF28" s="357">
        <f t="shared" si="156"/>
        <v>0</v>
      </c>
      <c r="NTG28" s="357">
        <f t="shared" si="156"/>
        <v>84786.4516</v>
      </c>
      <c r="NTH28" s="357">
        <f t="shared" ref="NTH28:NVS28" si="157">+NTF28</f>
        <v>0</v>
      </c>
      <c r="NTI28" s="357">
        <f t="shared" si="157"/>
        <v>84786.4516</v>
      </c>
      <c r="NTJ28" s="357">
        <f t="shared" si="157"/>
        <v>0</v>
      </c>
      <c r="NTK28" s="357">
        <f t="shared" si="157"/>
        <v>84786.4516</v>
      </c>
      <c r="NTL28" s="357">
        <f t="shared" si="157"/>
        <v>0</v>
      </c>
      <c r="NTM28" s="357">
        <f t="shared" si="157"/>
        <v>84786.4516</v>
      </c>
      <c r="NTN28" s="357">
        <f t="shared" si="157"/>
        <v>0</v>
      </c>
      <c r="NTO28" s="357">
        <f t="shared" si="157"/>
        <v>84786.4516</v>
      </c>
      <c r="NTP28" s="357">
        <f t="shared" si="157"/>
        <v>0</v>
      </c>
      <c r="NTQ28" s="357">
        <f t="shared" si="157"/>
        <v>84786.4516</v>
      </c>
      <c r="NTR28" s="357">
        <f t="shared" si="157"/>
        <v>0</v>
      </c>
      <c r="NTS28" s="357">
        <f t="shared" si="157"/>
        <v>84786.4516</v>
      </c>
      <c r="NTT28" s="357">
        <f t="shared" si="157"/>
        <v>0</v>
      </c>
      <c r="NTU28" s="357">
        <f t="shared" si="157"/>
        <v>84786.4516</v>
      </c>
      <c r="NTV28" s="357">
        <f t="shared" si="157"/>
        <v>0</v>
      </c>
      <c r="NTW28" s="357">
        <f t="shared" si="157"/>
        <v>84786.4516</v>
      </c>
      <c r="NTX28" s="357">
        <f t="shared" si="157"/>
        <v>0</v>
      </c>
      <c r="NTY28" s="357">
        <f t="shared" si="157"/>
        <v>84786.4516</v>
      </c>
      <c r="NTZ28" s="357">
        <f t="shared" si="157"/>
        <v>0</v>
      </c>
      <c r="NUA28" s="357">
        <f t="shared" si="157"/>
        <v>84786.4516</v>
      </c>
      <c r="NUB28" s="357">
        <f t="shared" si="157"/>
        <v>0</v>
      </c>
      <c r="NUC28" s="357">
        <f t="shared" si="157"/>
        <v>84786.4516</v>
      </c>
      <c r="NUD28" s="357">
        <f t="shared" si="157"/>
        <v>0</v>
      </c>
      <c r="NUE28" s="357">
        <f t="shared" si="157"/>
        <v>84786.4516</v>
      </c>
      <c r="NUF28" s="357">
        <f t="shared" si="157"/>
        <v>0</v>
      </c>
      <c r="NUG28" s="357">
        <f t="shared" si="157"/>
        <v>84786.4516</v>
      </c>
      <c r="NUH28" s="357">
        <f t="shared" si="157"/>
        <v>0</v>
      </c>
      <c r="NUI28" s="357">
        <f t="shared" si="157"/>
        <v>84786.4516</v>
      </c>
      <c r="NUJ28" s="357">
        <f t="shared" si="157"/>
        <v>0</v>
      </c>
      <c r="NUK28" s="357">
        <f t="shared" si="157"/>
        <v>84786.4516</v>
      </c>
      <c r="NUL28" s="357">
        <f t="shared" si="157"/>
        <v>0</v>
      </c>
      <c r="NUM28" s="357">
        <f t="shared" si="157"/>
        <v>84786.4516</v>
      </c>
      <c r="NUN28" s="357">
        <f t="shared" si="157"/>
        <v>0</v>
      </c>
      <c r="NUO28" s="357">
        <f t="shared" si="157"/>
        <v>84786.4516</v>
      </c>
      <c r="NUP28" s="357">
        <f t="shared" si="157"/>
        <v>0</v>
      </c>
      <c r="NUQ28" s="357">
        <f t="shared" si="157"/>
        <v>84786.4516</v>
      </c>
      <c r="NUR28" s="357">
        <f t="shared" si="157"/>
        <v>0</v>
      </c>
      <c r="NUS28" s="357">
        <f t="shared" si="157"/>
        <v>84786.4516</v>
      </c>
      <c r="NUT28" s="357">
        <f t="shared" si="157"/>
        <v>0</v>
      </c>
      <c r="NUU28" s="357">
        <f t="shared" si="157"/>
        <v>84786.4516</v>
      </c>
      <c r="NUV28" s="357">
        <f t="shared" si="157"/>
        <v>0</v>
      </c>
      <c r="NUW28" s="357">
        <f t="shared" si="157"/>
        <v>84786.4516</v>
      </c>
      <c r="NUX28" s="357">
        <f t="shared" si="157"/>
        <v>0</v>
      </c>
      <c r="NUY28" s="357">
        <f t="shared" si="157"/>
        <v>84786.4516</v>
      </c>
      <c r="NUZ28" s="357">
        <f t="shared" si="157"/>
        <v>0</v>
      </c>
      <c r="NVA28" s="357">
        <f t="shared" si="157"/>
        <v>84786.4516</v>
      </c>
      <c r="NVB28" s="357">
        <f t="shared" si="157"/>
        <v>0</v>
      </c>
      <c r="NVC28" s="357">
        <f t="shared" si="157"/>
        <v>84786.4516</v>
      </c>
      <c r="NVD28" s="357">
        <f t="shared" si="157"/>
        <v>0</v>
      </c>
      <c r="NVE28" s="357">
        <f t="shared" si="157"/>
        <v>84786.4516</v>
      </c>
      <c r="NVF28" s="357">
        <f t="shared" si="157"/>
        <v>0</v>
      </c>
      <c r="NVG28" s="357">
        <f t="shared" si="157"/>
        <v>84786.4516</v>
      </c>
      <c r="NVH28" s="357">
        <f t="shared" si="157"/>
        <v>0</v>
      </c>
      <c r="NVI28" s="357">
        <f t="shared" si="157"/>
        <v>84786.4516</v>
      </c>
      <c r="NVJ28" s="357">
        <f t="shared" si="157"/>
        <v>0</v>
      </c>
      <c r="NVK28" s="357">
        <f t="shared" si="157"/>
        <v>84786.4516</v>
      </c>
      <c r="NVL28" s="357">
        <f t="shared" si="157"/>
        <v>0</v>
      </c>
      <c r="NVM28" s="357">
        <f t="shared" si="157"/>
        <v>84786.4516</v>
      </c>
      <c r="NVN28" s="357">
        <f t="shared" si="157"/>
        <v>0</v>
      </c>
      <c r="NVO28" s="357">
        <f t="shared" si="157"/>
        <v>84786.4516</v>
      </c>
      <c r="NVP28" s="357">
        <f t="shared" si="157"/>
        <v>0</v>
      </c>
      <c r="NVQ28" s="357">
        <f t="shared" si="157"/>
        <v>84786.4516</v>
      </c>
      <c r="NVR28" s="357">
        <f t="shared" si="157"/>
        <v>0</v>
      </c>
      <c r="NVS28" s="357">
        <f t="shared" si="157"/>
        <v>84786.4516</v>
      </c>
      <c r="NVT28" s="357">
        <f t="shared" ref="NVT28:NYE28" si="158">+NVR28</f>
        <v>0</v>
      </c>
      <c r="NVU28" s="357">
        <f t="shared" si="158"/>
        <v>84786.4516</v>
      </c>
      <c r="NVV28" s="357">
        <f t="shared" si="158"/>
        <v>0</v>
      </c>
      <c r="NVW28" s="357">
        <f t="shared" si="158"/>
        <v>84786.4516</v>
      </c>
      <c r="NVX28" s="357">
        <f t="shared" si="158"/>
        <v>0</v>
      </c>
      <c r="NVY28" s="357">
        <f t="shared" si="158"/>
        <v>84786.4516</v>
      </c>
      <c r="NVZ28" s="357">
        <f t="shared" si="158"/>
        <v>0</v>
      </c>
      <c r="NWA28" s="357">
        <f t="shared" si="158"/>
        <v>84786.4516</v>
      </c>
      <c r="NWB28" s="357">
        <f t="shared" si="158"/>
        <v>0</v>
      </c>
      <c r="NWC28" s="357">
        <f t="shared" si="158"/>
        <v>84786.4516</v>
      </c>
      <c r="NWD28" s="357">
        <f t="shared" si="158"/>
        <v>0</v>
      </c>
      <c r="NWE28" s="357">
        <f t="shared" si="158"/>
        <v>84786.4516</v>
      </c>
      <c r="NWF28" s="357">
        <f t="shared" si="158"/>
        <v>0</v>
      </c>
      <c r="NWG28" s="357">
        <f t="shared" si="158"/>
        <v>84786.4516</v>
      </c>
      <c r="NWH28" s="357">
        <f t="shared" si="158"/>
        <v>0</v>
      </c>
      <c r="NWI28" s="357">
        <f t="shared" si="158"/>
        <v>84786.4516</v>
      </c>
      <c r="NWJ28" s="357">
        <f t="shared" si="158"/>
        <v>0</v>
      </c>
      <c r="NWK28" s="357">
        <f t="shared" si="158"/>
        <v>84786.4516</v>
      </c>
      <c r="NWL28" s="357">
        <f t="shared" si="158"/>
        <v>0</v>
      </c>
      <c r="NWM28" s="357">
        <f t="shared" si="158"/>
        <v>84786.4516</v>
      </c>
      <c r="NWN28" s="357">
        <f t="shared" si="158"/>
        <v>0</v>
      </c>
      <c r="NWO28" s="357">
        <f t="shared" si="158"/>
        <v>84786.4516</v>
      </c>
      <c r="NWP28" s="357">
        <f t="shared" si="158"/>
        <v>0</v>
      </c>
      <c r="NWQ28" s="357">
        <f t="shared" si="158"/>
        <v>84786.4516</v>
      </c>
      <c r="NWR28" s="357">
        <f t="shared" si="158"/>
        <v>0</v>
      </c>
      <c r="NWS28" s="357">
        <f t="shared" si="158"/>
        <v>84786.4516</v>
      </c>
      <c r="NWT28" s="357">
        <f t="shared" si="158"/>
        <v>0</v>
      </c>
      <c r="NWU28" s="357">
        <f t="shared" si="158"/>
        <v>84786.4516</v>
      </c>
      <c r="NWV28" s="357">
        <f t="shared" si="158"/>
        <v>0</v>
      </c>
      <c r="NWW28" s="357">
        <f t="shared" si="158"/>
        <v>84786.4516</v>
      </c>
      <c r="NWX28" s="357">
        <f t="shared" si="158"/>
        <v>0</v>
      </c>
      <c r="NWY28" s="357">
        <f t="shared" si="158"/>
        <v>84786.4516</v>
      </c>
      <c r="NWZ28" s="357">
        <f t="shared" si="158"/>
        <v>0</v>
      </c>
      <c r="NXA28" s="357">
        <f t="shared" si="158"/>
        <v>84786.4516</v>
      </c>
      <c r="NXB28" s="357">
        <f t="shared" si="158"/>
        <v>0</v>
      </c>
      <c r="NXC28" s="357">
        <f t="shared" si="158"/>
        <v>84786.4516</v>
      </c>
      <c r="NXD28" s="357">
        <f t="shared" si="158"/>
        <v>0</v>
      </c>
      <c r="NXE28" s="357">
        <f t="shared" si="158"/>
        <v>84786.4516</v>
      </c>
      <c r="NXF28" s="357">
        <f t="shared" si="158"/>
        <v>0</v>
      </c>
      <c r="NXG28" s="357">
        <f t="shared" si="158"/>
        <v>84786.4516</v>
      </c>
      <c r="NXH28" s="357">
        <f t="shared" si="158"/>
        <v>0</v>
      </c>
      <c r="NXI28" s="357">
        <f t="shared" si="158"/>
        <v>84786.4516</v>
      </c>
      <c r="NXJ28" s="357">
        <f t="shared" si="158"/>
        <v>0</v>
      </c>
      <c r="NXK28" s="357">
        <f t="shared" si="158"/>
        <v>84786.4516</v>
      </c>
      <c r="NXL28" s="357">
        <f t="shared" si="158"/>
        <v>0</v>
      </c>
      <c r="NXM28" s="357">
        <f t="shared" si="158"/>
        <v>84786.4516</v>
      </c>
      <c r="NXN28" s="357">
        <f t="shared" si="158"/>
        <v>0</v>
      </c>
      <c r="NXO28" s="357">
        <f t="shared" si="158"/>
        <v>84786.4516</v>
      </c>
      <c r="NXP28" s="357">
        <f t="shared" si="158"/>
        <v>0</v>
      </c>
      <c r="NXQ28" s="357">
        <f t="shared" si="158"/>
        <v>84786.4516</v>
      </c>
      <c r="NXR28" s="357">
        <f t="shared" si="158"/>
        <v>0</v>
      </c>
      <c r="NXS28" s="357">
        <f t="shared" si="158"/>
        <v>84786.4516</v>
      </c>
      <c r="NXT28" s="357">
        <f t="shared" si="158"/>
        <v>0</v>
      </c>
      <c r="NXU28" s="357">
        <f t="shared" si="158"/>
        <v>84786.4516</v>
      </c>
      <c r="NXV28" s="357">
        <f t="shared" si="158"/>
        <v>0</v>
      </c>
      <c r="NXW28" s="357">
        <f t="shared" si="158"/>
        <v>84786.4516</v>
      </c>
      <c r="NXX28" s="357">
        <f t="shared" si="158"/>
        <v>0</v>
      </c>
      <c r="NXY28" s="357">
        <f t="shared" si="158"/>
        <v>84786.4516</v>
      </c>
      <c r="NXZ28" s="357">
        <f t="shared" si="158"/>
        <v>0</v>
      </c>
      <c r="NYA28" s="357">
        <f t="shared" si="158"/>
        <v>84786.4516</v>
      </c>
      <c r="NYB28" s="357">
        <f t="shared" si="158"/>
        <v>0</v>
      </c>
      <c r="NYC28" s="357">
        <f t="shared" si="158"/>
        <v>84786.4516</v>
      </c>
      <c r="NYD28" s="357">
        <f t="shared" si="158"/>
        <v>0</v>
      </c>
      <c r="NYE28" s="357">
        <f t="shared" si="158"/>
        <v>84786.4516</v>
      </c>
      <c r="NYF28" s="357">
        <f t="shared" ref="NYF28:OAQ28" si="159">+NYD28</f>
        <v>0</v>
      </c>
      <c r="NYG28" s="357">
        <f t="shared" si="159"/>
        <v>84786.4516</v>
      </c>
      <c r="NYH28" s="357">
        <f t="shared" si="159"/>
        <v>0</v>
      </c>
      <c r="NYI28" s="357">
        <f t="shared" si="159"/>
        <v>84786.4516</v>
      </c>
      <c r="NYJ28" s="357">
        <f t="shared" si="159"/>
        <v>0</v>
      </c>
      <c r="NYK28" s="357">
        <f t="shared" si="159"/>
        <v>84786.4516</v>
      </c>
      <c r="NYL28" s="357">
        <f t="shared" si="159"/>
        <v>0</v>
      </c>
      <c r="NYM28" s="357">
        <f t="shared" si="159"/>
        <v>84786.4516</v>
      </c>
      <c r="NYN28" s="357">
        <f t="shared" si="159"/>
        <v>0</v>
      </c>
      <c r="NYO28" s="357">
        <f t="shared" si="159"/>
        <v>84786.4516</v>
      </c>
      <c r="NYP28" s="357">
        <f t="shared" si="159"/>
        <v>0</v>
      </c>
      <c r="NYQ28" s="357">
        <f t="shared" si="159"/>
        <v>84786.4516</v>
      </c>
      <c r="NYR28" s="357">
        <f t="shared" si="159"/>
        <v>0</v>
      </c>
      <c r="NYS28" s="357">
        <f t="shared" si="159"/>
        <v>84786.4516</v>
      </c>
      <c r="NYT28" s="357">
        <f t="shared" si="159"/>
        <v>0</v>
      </c>
      <c r="NYU28" s="357">
        <f t="shared" si="159"/>
        <v>84786.4516</v>
      </c>
      <c r="NYV28" s="357">
        <f t="shared" si="159"/>
        <v>0</v>
      </c>
      <c r="NYW28" s="357">
        <f t="shared" si="159"/>
        <v>84786.4516</v>
      </c>
      <c r="NYX28" s="357">
        <f t="shared" si="159"/>
        <v>0</v>
      </c>
      <c r="NYY28" s="357">
        <f t="shared" si="159"/>
        <v>84786.4516</v>
      </c>
      <c r="NYZ28" s="357">
        <f t="shared" si="159"/>
        <v>0</v>
      </c>
      <c r="NZA28" s="357">
        <f t="shared" si="159"/>
        <v>84786.4516</v>
      </c>
      <c r="NZB28" s="357">
        <f t="shared" si="159"/>
        <v>0</v>
      </c>
      <c r="NZC28" s="357">
        <f t="shared" si="159"/>
        <v>84786.4516</v>
      </c>
      <c r="NZD28" s="357">
        <f t="shared" si="159"/>
        <v>0</v>
      </c>
      <c r="NZE28" s="357">
        <f t="shared" si="159"/>
        <v>84786.4516</v>
      </c>
      <c r="NZF28" s="357">
        <f t="shared" si="159"/>
        <v>0</v>
      </c>
      <c r="NZG28" s="357">
        <f t="shared" si="159"/>
        <v>84786.4516</v>
      </c>
      <c r="NZH28" s="357">
        <f t="shared" si="159"/>
        <v>0</v>
      </c>
      <c r="NZI28" s="357">
        <f t="shared" si="159"/>
        <v>84786.4516</v>
      </c>
      <c r="NZJ28" s="357">
        <f t="shared" si="159"/>
        <v>0</v>
      </c>
      <c r="NZK28" s="357">
        <f t="shared" si="159"/>
        <v>84786.4516</v>
      </c>
      <c r="NZL28" s="357">
        <f t="shared" si="159"/>
        <v>0</v>
      </c>
      <c r="NZM28" s="357">
        <f t="shared" si="159"/>
        <v>84786.4516</v>
      </c>
      <c r="NZN28" s="357">
        <f t="shared" si="159"/>
        <v>0</v>
      </c>
      <c r="NZO28" s="357">
        <f t="shared" si="159"/>
        <v>84786.4516</v>
      </c>
      <c r="NZP28" s="357">
        <f t="shared" si="159"/>
        <v>0</v>
      </c>
      <c r="NZQ28" s="357">
        <f t="shared" si="159"/>
        <v>84786.4516</v>
      </c>
      <c r="NZR28" s="357">
        <f t="shared" si="159"/>
        <v>0</v>
      </c>
      <c r="NZS28" s="357">
        <f t="shared" si="159"/>
        <v>84786.4516</v>
      </c>
      <c r="NZT28" s="357">
        <f t="shared" si="159"/>
        <v>0</v>
      </c>
      <c r="NZU28" s="357">
        <f t="shared" si="159"/>
        <v>84786.4516</v>
      </c>
      <c r="NZV28" s="357">
        <f t="shared" si="159"/>
        <v>0</v>
      </c>
      <c r="NZW28" s="357">
        <f t="shared" si="159"/>
        <v>84786.4516</v>
      </c>
      <c r="NZX28" s="357">
        <f t="shared" si="159"/>
        <v>0</v>
      </c>
      <c r="NZY28" s="357">
        <f t="shared" si="159"/>
        <v>84786.4516</v>
      </c>
      <c r="NZZ28" s="357">
        <f t="shared" si="159"/>
        <v>0</v>
      </c>
      <c r="OAA28" s="357">
        <f t="shared" si="159"/>
        <v>84786.4516</v>
      </c>
      <c r="OAB28" s="357">
        <f t="shared" si="159"/>
        <v>0</v>
      </c>
      <c r="OAC28" s="357">
        <f t="shared" si="159"/>
        <v>84786.4516</v>
      </c>
      <c r="OAD28" s="357">
        <f t="shared" si="159"/>
        <v>0</v>
      </c>
      <c r="OAE28" s="357">
        <f t="shared" si="159"/>
        <v>84786.4516</v>
      </c>
      <c r="OAF28" s="357">
        <f t="shared" si="159"/>
        <v>0</v>
      </c>
      <c r="OAG28" s="357">
        <f t="shared" si="159"/>
        <v>84786.4516</v>
      </c>
      <c r="OAH28" s="357">
        <f t="shared" si="159"/>
        <v>0</v>
      </c>
      <c r="OAI28" s="357">
        <f t="shared" si="159"/>
        <v>84786.4516</v>
      </c>
      <c r="OAJ28" s="357">
        <f t="shared" si="159"/>
        <v>0</v>
      </c>
      <c r="OAK28" s="357">
        <f t="shared" si="159"/>
        <v>84786.4516</v>
      </c>
      <c r="OAL28" s="357">
        <f t="shared" si="159"/>
        <v>0</v>
      </c>
      <c r="OAM28" s="357">
        <f t="shared" si="159"/>
        <v>84786.4516</v>
      </c>
      <c r="OAN28" s="357">
        <f t="shared" si="159"/>
        <v>0</v>
      </c>
      <c r="OAO28" s="357">
        <f t="shared" si="159"/>
        <v>84786.4516</v>
      </c>
      <c r="OAP28" s="357">
        <f t="shared" si="159"/>
        <v>0</v>
      </c>
      <c r="OAQ28" s="357">
        <f t="shared" si="159"/>
        <v>84786.4516</v>
      </c>
      <c r="OAR28" s="357">
        <f t="shared" ref="OAR28:ODC28" si="160">+OAP28</f>
        <v>0</v>
      </c>
      <c r="OAS28" s="357">
        <f t="shared" si="160"/>
        <v>84786.4516</v>
      </c>
      <c r="OAT28" s="357">
        <f t="shared" si="160"/>
        <v>0</v>
      </c>
      <c r="OAU28" s="357">
        <f t="shared" si="160"/>
        <v>84786.4516</v>
      </c>
      <c r="OAV28" s="357">
        <f t="shared" si="160"/>
        <v>0</v>
      </c>
      <c r="OAW28" s="357">
        <f t="shared" si="160"/>
        <v>84786.4516</v>
      </c>
      <c r="OAX28" s="357">
        <f t="shared" si="160"/>
        <v>0</v>
      </c>
      <c r="OAY28" s="357">
        <f t="shared" si="160"/>
        <v>84786.4516</v>
      </c>
      <c r="OAZ28" s="357">
        <f t="shared" si="160"/>
        <v>0</v>
      </c>
      <c r="OBA28" s="357">
        <f t="shared" si="160"/>
        <v>84786.4516</v>
      </c>
      <c r="OBB28" s="357">
        <f t="shared" si="160"/>
        <v>0</v>
      </c>
      <c r="OBC28" s="357">
        <f t="shared" si="160"/>
        <v>84786.4516</v>
      </c>
      <c r="OBD28" s="357">
        <f t="shared" si="160"/>
        <v>0</v>
      </c>
      <c r="OBE28" s="357">
        <f t="shared" si="160"/>
        <v>84786.4516</v>
      </c>
      <c r="OBF28" s="357">
        <f t="shared" si="160"/>
        <v>0</v>
      </c>
      <c r="OBG28" s="357">
        <f t="shared" si="160"/>
        <v>84786.4516</v>
      </c>
      <c r="OBH28" s="357">
        <f t="shared" si="160"/>
        <v>0</v>
      </c>
      <c r="OBI28" s="357">
        <f t="shared" si="160"/>
        <v>84786.4516</v>
      </c>
      <c r="OBJ28" s="357">
        <f t="shared" si="160"/>
        <v>0</v>
      </c>
      <c r="OBK28" s="357">
        <f t="shared" si="160"/>
        <v>84786.4516</v>
      </c>
      <c r="OBL28" s="357">
        <f t="shared" si="160"/>
        <v>0</v>
      </c>
      <c r="OBM28" s="357">
        <f t="shared" si="160"/>
        <v>84786.4516</v>
      </c>
      <c r="OBN28" s="357">
        <f t="shared" si="160"/>
        <v>0</v>
      </c>
      <c r="OBO28" s="357">
        <f t="shared" si="160"/>
        <v>84786.4516</v>
      </c>
      <c r="OBP28" s="357">
        <f t="shared" si="160"/>
        <v>0</v>
      </c>
      <c r="OBQ28" s="357">
        <f t="shared" si="160"/>
        <v>84786.4516</v>
      </c>
      <c r="OBR28" s="357">
        <f t="shared" si="160"/>
        <v>0</v>
      </c>
      <c r="OBS28" s="357">
        <f t="shared" si="160"/>
        <v>84786.4516</v>
      </c>
      <c r="OBT28" s="357">
        <f t="shared" si="160"/>
        <v>0</v>
      </c>
      <c r="OBU28" s="357">
        <f t="shared" si="160"/>
        <v>84786.4516</v>
      </c>
      <c r="OBV28" s="357">
        <f t="shared" si="160"/>
        <v>0</v>
      </c>
      <c r="OBW28" s="357">
        <f t="shared" si="160"/>
        <v>84786.4516</v>
      </c>
      <c r="OBX28" s="357">
        <f t="shared" si="160"/>
        <v>0</v>
      </c>
      <c r="OBY28" s="357">
        <f t="shared" si="160"/>
        <v>84786.4516</v>
      </c>
      <c r="OBZ28" s="357">
        <f t="shared" si="160"/>
        <v>0</v>
      </c>
      <c r="OCA28" s="357">
        <f t="shared" si="160"/>
        <v>84786.4516</v>
      </c>
      <c r="OCB28" s="357">
        <f t="shared" si="160"/>
        <v>0</v>
      </c>
      <c r="OCC28" s="357">
        <f t="shared" si="160"/>
        <v>84786.4516</v>
      </c>
      <c r="OCD28" s="357">
        <f t="shared" si="160"/>
        <v>0</v>
      </c>
      <c r="OCE28" s="357">
        <f t="shared" si="160"/>
        <v>84786.4516</v>
      </c>
      <c r="OCF28" s="357">
        <f t="shared" si="160"/>
        <v>0</v>
      </c>
      <c r="OCG28" s="357">
        <f t="shared" si="160"/>
        <v>84786.4516</v>
      </c>
      <c r="OCH28" s="357">
        <f t="shared" si="160"/>
        <v>0</v>
      </c>
      <c r="OCI28" s="357">
        <f t="shared" si="160"/>
        <v>84786.4516</v>
      </c>
      <c r="OCJ28" s="357">
        <f t="shared" si="160"/>
        <v>0</v>
      </c>
      <c r="OCK28" s="357">
        <f t="shared" si="160"/>
        <v>84786.4516</v>
      </c>
      <c r="OCL28" s="357">
        <f t="shared" si="160"/>
        <v>0</v>
      </c>
      <c r="OCM28" s="357">
        <f t="shared" si="160"/>
        <v>84786.4516</v>
      </c>
      <c r="OCN28" s="357">
        <f t="shared" si="160"/>
        <v>0</v>
      </c>
      <c r="OCO28" s="357">
        <f t="shared" si="160"/>
        <v>84786.4516</v>
      </c>
      <c r="OCP28" s="357">
        <f t="shared" si="160"/>
        <v>0</v>
      </c>
      <c r="OCQ28" s="357">
        <f t="shared" si="160"/>
        <v>84786.4516</v>
      </c>
      <c r="OCR28" s="357">
        <f t="shared" si="160"/>
        <v>0</v>
      </c>
      <c r="OCS28" s="357">
        <f t="shared" si="160"/>
        <v>84786.4516</v>
      </c>
      <c r="OCT28" s="357">
        <f t="shared" si="160"/>
        <v>0</v>
      </c>
      <c r="OCU28" s="357">
        <f t="shared" si="160"/>
        <v>84786.4516</v>
      </c>
      <c r="OCV28" s="357">
        <f t="shared" si="160"/>
        <v>0</v>
      </c>
      <c r="OCW28" s="357">
        <f t="shared" si="160"/>
        <v>84786.4516</v>
      </c>
      <c r="OCX28" s="357">
        <f t="shared" si="160"/>
        <v>0</v>
      </c>
      <c r="OCY28" s="357">
        <f t="shared" si="160"/>
        <v>84786.4516</v>
      </c>
      <c r="OCZ28" s="357">
        <f t="shared" si="160"/>
        <v>0</v>
      </c>
      <c r="ODA28" s="357">
        <f t="shared" si="160"/>
        <v>84786.4516</v>
      </c>
      <c r="ODB28" s="357">
        <f t="shared" si="160"/>
        <v>0</v>
      </c>
      <c r="ODC28" s="357">
        <f t="shared" si="160"/>
        <v>84786.4516</v>
      </c>
      <c r="ODD28" s="357">
        <f t="shared" ref="ODD28:OFO28" si="161">+ODB28</f>
        <v>0</v>
      </c>
      <c r="ODE28" s="357">
        <f t="shared" si="161"/>
        <v>84786.4516</v>
      </c>
      <c r="ODF28" s="357">
        <f t="shared" si="161"/>
        <v>0</v>
      </c>
      <c r="ODG28" s="357">
        <f t="shared" si="161"/>
        <v>84786.4516</v>
      </c>
      <c r="ODH28" s="357">
        <f t="shared" si="161"/>
        <v>0</v>
      </c>
      <c r="ODI28" s="357">
        <f t="shared" si="161"/>
        <v>84786.4516</v>
      </c>
      <c r="ODJ28" s="357">
        <f t="shared" si="161"/>
        <v>0</v>
      </c>
      <c r="ODK28" s="357">
        <f t="shared" si="161"/>
        <v>84786.4516</v>
      </c>
      <c r="ODL28" s="357">
        <f t="shared" si="161"/>
        <v>0</v>
      </c>
      <c r="ODM28" s="357">
        <f t="shared" si="161"/>
        <v>84786.4516</v>
      </c>
      <c r="ODN28" s="357">
        <f t="shared" si="161"/>
        <v>0</v>
      </c>
      <c r="ODO28" s="357">
        <f t="shared" si="161"/>
        <v>84786.4516</v>
      </c>
      <c r="ODP28" s="357">
        <f t="shared" si="161"/>
        <v>0</v>
      </c>
      <c r="ODQ28" s="357">
        <f t="shared" si="161"/>
        <v>84786.4516</v>
      </c>
      <c r="ODR28" s="357">
        <f t="shared" si="161"/>
        <v>0</v>
      </c>
      <c r="ODS28" s="357">
        <f t="shared" si="161"/>
        <v>84786.4516</v>
      </c>
      <c r="ODT28" s="357">
        <f t="shared" si="161"/>
        <v>0</v>
      </c>
      <c r="ODU28" s="357">
        <f t="shared" si="161"/>
        <v>84786.4516</v>
      </c>
      <c r="ODV28" s="357">
        <f t="shared" si="161"/>
        <v>0</v>
      </c>
      <c r="ODW28" s="357">
        <f t="shared" si="161"/>
        <v>84786.4516</v>
      </c>
      <c r="ODX28" s="357">
        <f t="shared" si="161"/>
        <v>0</v>
      </c>
      <c r="ODY28" s="357">
        <f t="shared" si="161"/>
        <v>84786.4516</v>
      </c>
      <c r="ODZ28" s="357">
        <f t="shared" si="161"/>
        <v>0</v>
      </c>
      <c r="OEA28" s="357">
        <f t="shared" si="161"/>
        <v>84786.4516</v>
      </c>
      <c r="OEB28" s="357">
        <f t="shared" si="161"/>
        <v>0</v>
      </c>
      <c r="OEC28" s="357">
        <f t="shared" si="161"/>
        <v>84786.4516</v>
      </c>
      <c r="OED28" s="357">
        <f t="shared" si="161"/>
        <v>0</v>
      </c>
      <c r="OEE28" s="357">
        <f t="shared" si="161"/>
        <v>84786.4516</v>
      </c>
      <c r="OEF28" s="357">
        <f t="shared" si="161"/>
        <v>0</v>
      </c>
      <c r="OEG28" s="357">
        <f t="shared" si="161"/>
        <v>84786.4516</v>
      </c>
      <c r="OEH28" s="357">
        <f t="shared" si="161"/>
        <v>0</v>
      </c>
      <c r="OEI28" s="357">
        <f t="shared" si="161"/>
        <v>84786.4516</v>
      </c>
      <c r="OEJ28" s="357">
        <f t="shared" si="161"/>
        <v>0</v>
      </c>
      <c r="OEK28" s="357">
        <f t="shared" si="161"/>
        <v>84786.4516</v>
      </c>
      <c r="OEL28" s="357">
        <f t="shared" si="161"/>
        <v>0</v>
      </c>
      <c r="OEM28" s="357">
        <f t="shared" si="161"/>
        <v>84786.4516</v>
      </c>
      <c r="OEN28" s="357">
        <f t="shared" si="161"/>
        <v>0</v>
      </c>
      <c r="OEO28" s="357">
        <f t="shared" si="161"/>
        <v>84786.4516</v>
      </c>
      <c r="OEP28" s="357">
        <f t="shared" si="161"/>
        <v>0</v>
      </c>
      <c r="OEQ28" s="357">
        <f t="shared" si="161"/>
        <v>84786.4516</v>
      </c>
      <c r="OER28" s="357">
        <f t="shared" si="161"/>
        <v>0</v>
      </c>
      <c r="OES28" s="357">
        <f t="shared" si="161"/>
        <v>84786.4516</v>
      </c>
      <c r="OET28" s="357">
        <f t="shared" si="161"/>
        <v>0</v>
      </c>
      <c r="OEU28" s="357">
        <f t="shared" si="161"/>
        <v>84786.4516</v>
      </c>
      <c r="OEV28" s="357">
        <f t="shared" si="161"/>
        <v>0</v>
      </c>
      <c r="OEW28" s="357">
        <f t="shared" si="161"/>
        <v>84786.4516</v>
      </c>
      <c r="OEX28" s="357">
        <f t="shared" si="161"/>
        <v>0</v>
      </c>
      <c r="OEY28" s="357">
        <f t="shared" si="161"/>
        <v>84786.4516</v>
      </c>
      <c r="OEZ28" s="357">
        <f t="shared" si="161"/>
        <v>0</v>
      </c>
      <c r="OFA28" s="357">
        <f t="shared" si="161"/>
        <v>84786.4516</v>
      </c>
      <c r="OFB28" s="357">
        <f t="shared" si="161"/>
        <v>0</v>
      </c>
      <c r="OFC28" s="357">
        <f t="shared" si="161"/>
        <v>84786.4516</v>
      </c>
      <c r="OFD28" s="357">
        <f t="shared" si="161"/>
        <v>0</v>
      </c>
      <c r="OFE28" s="357">
        <f t="shared" si="161"/>
        <v>84786.4516</v>
      </c>
      <c r="OFF28" s="357">
        <f t="shared" si="161"/>
        <v>0</v>
      </c>
      <c r="OFG28" s="357">
        <f t="shared" si="161"/>
        <v>84786.4516</v>
      </c>
      <c r="OFH28" s="357">
        <f t="shared" si="161"/>
        <v>0</v>
      </c>
      <c r="OFI28" s="357">
        <f t="shared" si="161"/>
        <v>84786.4516</v>
      </c>
      <c r="OFJ28" s="357">
        <f t="shared" si="161"/>
        <v>0</v>
      </c>
      <c r="OFK28" s="357">
        <f t="shared" si="161"/>
        <v>84786.4516</v>
      </c>
      <c r="OFL28" s="357">
        <f t="shared" si="161"/>
        <v>0</v>
      </c>
      <c r="OFM28" s="357">
        <f t="shared" si="161"/>
        <v>84786.4516</v>
      </c>
      <c r="OFN28" s="357">
        <f t="shared" si="161"/>
        <v>0</v>
      </c>
      <c r="OFO28" s="357">
        <f t="shared" si="161"/>
        <v>84786.4516</v>
      </c>
      <c r="OFP28" s="357">
        <f t="shared" ref="OFP28:OIA28" si="162">+OFN28</f>
        <v>0</v>
      </c>
      <c r="OFQ28" s="357">
        <f t="shared" si="162"/>
        <v>84786.4516</v>
      </c>
      <c r="OFR28" s="357">
        <f t="shared" si="162"/>
        <v>0</v>
      </c>
      <c r="OFS28" s="357">
        <f t="shared" si="162"/>
        <v>84786.4516</v>
      </c>
      <c r="OFT28" s="357">
        <f t="shared" si="162"/>
        <v>0</v>
      </c>
      <c r="OFU28" s="357">
        <f t="shared" si="162"/>
        <v>84786.4516</v>
      </c>
      <c r="OFV28" s="357">
        <f t="shared" si="162"/>
        <v>0</v>
      </c>
      <c r="OFW28" s="357">
        <f t="shared" si="162"/>
        <v>84786.4516</v>
      </c>
      <c r="OFX28" s="357">
        <f t="shared" si="162"/>
        <v>0</v>
      </c>
      <c r="OFY28" s="357">
        <f t="shared" si="162"/>
        <v>84786.4516</v>
      </c>
      <c r="OFZ28" s="357">
        <f t="shared" si="162"/>
        <v>0</v>
      </c>
      <c r="OGA28" s="357">
        <f t="shared" si="162"/>
        <v>84786.4516</v>
      </c>
      <c r="OGB28" s="357">
        <f t="shared" si="162"/>
        <v>0</v>
      </c>
      <c r="OGC28" s="357">
        <f t="shared" si="162"/>
        <v>84786.4516</v>
      </c>
      <c r="OGD28" s="357">
        <f t="shared" si="162"/>
        <v>0</v>
      </c>
      <c r="OGE28" s="357">
        <f t="shared" si="162"/>
        <v>84786.4516</v>
      </c>
      <c r="OGF28" s="357">
        <f t="shared" si="162"/>
        <v>0</v>
      </c>
      <c r="OGG28" s="357">
        <f t="shared" si="162"/>
        <v>84786.4516</v>
      </c>
      <c r="OGH28" s="357">
        <f t="shared" si="162"/>
        <v>0</v>
      </c>
      <c r="OGI28" s="357">
        <f t="shared" si="162"/>
        <v>84786.4516</v>
      </c>
      <c r="OGJ28" s="357">
        <f t="shared" si="162"/>
        <v>0</v>
      </c>
      <c r="OGK28" s="357">
        <f t="shared" si="162"/>
        <v>84786.4516</v>
      </c>
      <c r="OGL28" s="357">
        <f t="shared" si="162"/>
        <v>0</v>
      </c>
      <c r="OGM28" s="357">
        <f t="shared" si="162"/>
        <v>84786.4516</v>
      </c>
      <c r="OGN28" s="357">
        <f t="shared" si="162"/>
        <v>0</v>
      </c>
      <c r="OGO28" s="357">
        <f t="shared" si="162"/>
        <v>84786.4516</v>
      </c>
      <c r="OGP28" s="357">
        <f t="shared" si="162"/>
        <v>0</v>
      </c>
      <c r="OGQ28" s="357">
        <f t="shared" si="162"/>
        <v>84786.4516</v>
      </c>
      <c r="OGR28" s="357">
        <f t="shared" si="162"/>
        <v>0</v>
      </c>
      <c r="OGS28" s="357">
        <f t="shared" si="162"/>
        <v>84786.4516</v>
      </c>
      <c r="OGT28" s="357">
        <f t="shared" si="162"/>
        <v>0</v>
      </c>
      <c r="OGU28" s="357">
        <f t="shared" si="162"/>
        <v>84786.4516</v>
      </c>
      <c r="OGV28" s="357">
        <f t="shared" si="162"/>
        <v>0</v>
      </c>
      <c r="OGW28" s="357">
        <f t="shared" si="162"/>
        <v>84786.4516</v>
      </c>
      <c r="OGX28" s="357">
        <f t="shared" si="162"/>
        <v>0</v>
      </c>
      <c r="OGY28" s="357">
        <f t="shared" si="162"/>
        <v>84786.4516</v>
      </c>
      <c r="OGZ28" s="357">
        <f t="shared" si="162"/>
        <v>0</v>
      </c>
      <c r="OHA28" s="357">
        <f t="shared" si="162"/>
        <v>84786.4516</v>
      </c>
      <c r="OHB28" s="357">
        <f t="shared" si="162"/>
        <v>0</v>
      </c>
      <c r="OHC28" s="357">
        <f t="shared" si="162"/>
        <v>84786.4516</v>
      </c>
      <c r="OHD28" s="357">
        <f t="shared" si="162"/>
        <v>0</v>
      </c>
      <c r="OHE28" s="357">
        <f t="shared" si="162"/>
        <v>84786.4516</v>
      </c>
      <c r="OHF28" s="357">
        <f t="shared" si="162"/>
        <v>0</v>
      </c>
      <c r="OHG28" s="357">
        <f t="shared" si="162"/>
        <v>84786.4516</v>
      </c>
      <c r="OHH28" s="357">
        <f t="shared" si="162"/>
        <v>0</v>
      </c>
      <c r="OHI28" s="357">
        <f t="shared" si="162"/>
        <v>84786.4516</v>
      </c>
      <c r="OHJ28" s="357">
        <f t="shared" si="162"/>
        <v>0</v>
      </c>
      <c r="OHK28" s="357">
        <f t="shared" si="162"/>
        <v>84786.4516</v>
      </c>
      <c r="OHL28" s="357">
        <f t="shared" si="162"/>
        <v>0</v>
      </c>
      <c r="OHM28" s="357">
        <f t="shared" si="162"/>
        <v>84786.4516</v>
      </c>
      <c r="OHN28" s="357">
        <f t="shared" si="162"/>
        <v>0</v>
      </c>
      <c r="OHO28" s="357">
        <f t="shared" si="162"/>
        <v>84786.4516</v>
      </c>
      <c r="OHP28" s="357">
        <f t="shared" si="162"/>
        <v>0</v>
      </c>
      <c r="OHQ28" s="357">
        <f t="shared" si="162"/>
        <v>84786.4516</v>
      </c>
      <c r="OHR28" s="357">
        <f t="shared" si="162"/>
        <v>0</v>
      </c>
      <c r="OHS28" s="357">
        <f t="shared" si="162"/>
        <v>84786.4516</v>
      </c>
      <c r="OHT28" s="357">
        <f t="shared" si="162"/>
        <v>0</v>
      </c>
      <c r="OHU28" s="357">
        <f t="shared" si="162"/>
        <v>84786.4516</v>
      </c>
      <c r="OHV28" s="357">
        <f t="shared" si="162"/>
        <v>0</v>
      </c>
      <c r="OHW28" s="357">
        <f t="shared" si="162"/>
        <v>84786.4516</v>
      </c>
      <c r="OHX28" s="357">
        <f t="shared" si="162"/>
        <v>0</v>
      </c>
      <c r="OHY28" s="357">
        <f t="shared" si="162"/>
        <v>84786.4516</v>
      </c>
      <c r="OHZ28" s="357">
        <f t="shared" si="162"/>
        <v>0</v>
      </c>
      <c r="OIA28" s="357">
        <f t="shared" si="162"/>
        <v>84786.4516</v>
      </c>
      <c r="OIB28" s="357">
        <f t="shared" ref="OIB28:OKM28" si="163">+OHZ28</f>
        <v>0</v>
      </c>
      <c r="OIC28" s="357">
        <f t="shared" si="163"/>
        <v>84786.4516</v>
      </c>
      <c r="OID28" s="357">
        <f t="shared" si="163"/>
        <v>0</v>
      </c>
      <c r="OIE28" s="357">
        <f t="shared" si="163"/>
        <v>84786.4516</v>
      </c>
      <c r="OIF28" s="357">
        <f t="shared" si="163"/>
        <v>0</v>
      </c>
      <c r="OIG28" s="357">
        <f t="shared" si="163"/>
        <v>84786.4516</v>
      </c>
      <c r="OIH28" s="357">
        <f t="shared" si="163"/>
        <v>0</v>
      </c>
      <c r="OII28" s="357">
        <f t="shared" si="163"/>
        <v>84786.4516</v>
      </c>
      <c r="OIJ28" s="357">
        <f t="shared" si="163"/>
        <v>0</v>
      </c>
      <c r="OIK28" s="357">
        <f t="shared" si="163"/>
        <v>84786.4516</v>
      </c>
      <c r="OIL28" s="357">
        <f t="shared" si="163"/>
        <v>0</v>
      </c>
      <c r="OIM28" s="357">
        <f t="shared" si="163"/>
        <v>84786.4516</v>
      </c>
      <c r="OIN28" s="357">
        <f t="shared" si="163"/>
        <v>0</v>
      </c>
      <c r="OIO28" s="357">
        <f t="shared" si="163"/>
        <v>84786.4516</v>
      </c>
      <c r="OIP28" s="357">
        <f t="shared" si="163"/>
        <v>0</v>
      </c>
      <c r="OIQ28" s="357">
        <f t="shared" si="163"/>
        <v>84786.4516</v>
      </c>
      <c r="OIR28" s="357">
        <f t="shared" si="163"/>
        <v>0</v>
      </c>
      <c r="OIS28" s="357">
        <f t="shared" si="163"/>
        <v>84786.4516</v>
      </c>
      <c r="OIT28" s="357">
        <f t="shared" si="163"/>
        <v>0</v>
      </c>
      <c r="OIU28" s="357">
        <f t="shared" si="163"/>
        <v>84786.4516</v>
      </c>
      <c r="OIV28" s="357">
        <f t="shared" si="163"/>
        <v>0</v>
      </c>
      <c r="OIW28" s="357">
        <f t="shared" si="163"/>
        <v>84786.4516</v>
      </c>
      <c r="OIX28" s="357">
        <f t="shared" si="163"/>
        <v>0</v>
      </c>
      <c r="OIY28" s="357">
        <f t="shared" si="163"/>
        <v>84786.4516</v>
      </c>
      <c r="OIZ28" s="357">
        <f t="shared" si="163"/>
        <v>0</v>
      </c>
      <c r="OJA28" s="357">
        <f t="shared" si="163"/>
        <v>84786.4516</v>
      </c>
      <c r="OJB28" s="357">
        <f t="shared" si="163"/>
        <v>0</v>
      </c>
      <c r="OJC28" s="357">
        <f t="shared" si="163"/>
        <v>84786.4516</v>
      </c>
      <c r="OJD28" s="357">
        <f t="shared" si="163"/>
        <v>0</v>
      </c>
      <c r="OJE28" s="357">
        <f t="shared" si="163"/>
        <v>84786.4516</v>
      </c>
      <c r="OJF28" s="357">
        <f t="shared" si="163"/>
        <v>0</v>
      </c>
      <c r="OJG28" s="357">
        <f t="shared" si="163"/>
        <v>84786.4516</v>
      </c>
      <c r="OJH28" s="357">
        <f t="shared" si="163"/>
        <v>0</v>
      </c>
      <c r="OJI28" s="357">
        <f t="shared" si="163"/>
        <v>84786.4516</v>
      </c>
      <c r="OJJ28" s="357">
        <f t="shared" si="163"/>
        <v>0</v>
      </c>
      <c r="OJK28" s="357">
        <f t="shared" si="163"/>
        <v>84786.4516</v>
      </c>
      <c r="OJL28" s="357">
        <f t="shared" si="163"/>
        <v>0</v>
      </c>
      <c r="OJM28" s="357">
        <f t="shared" si="163"/>
        <v>84786.4516</v>
      </c>
      <c r="OJN28" s="357">
        <f t="shared" si="163"/>
        <v>0</v>
      </c>
      <c r="OJO28" s="357">
        <f t="shared" si="163"/>
        <v>84786.4516</v>
      </c>
      <c r="OJP28" s="357">
        <f t="shared" si="163"/>
        <v>0</v>
      </c>
      <c r="OJQ28" s="357">
        <f t="shared" si="163"/>
        <v>84786.4516</v>
      </c>
      <c r="OJR28" s="357">
        <f t="shared" si="163"/>
        <v>0</v>
      </c>
      <c r="OJS28" s="357">
        <f t="shared" si="163"/>
        <v>84786.4516</v>
      </c>
      <c r="OJT28" s="357">
        <f t="shared" si="163"/>
        <v>0</v>
      </c>
      <c r="OJU28" s="357">
        <f t="shared" si="163"/>
        <v>84786.4516</v>
      </c>
      <c r="OJV28" s="357">
        <f t="shared" si="163"/>
        <v>0</v>
      </c>
      <c r="OJW28" s="357">
        <f t="shared" si="163"/>
        <v>84786.4516</v>
      </c>
      <c r="OJX28" s="357">
        <f t="shared" si="163"/>
        <v>0</v>
      </c>
      <c r="OJY28" s="357">
        <f t="shared" si="163"/>
        <v>84786.4516</v>
      </c>
      <c r="OJZ28" s="357">
        <f t="shared" si="163"/>
        <v>0</v>
      </c>
      <c r="OKA28" s="357">
        <f t="shared" si="163"/>
        <v>84786.4516</v>
      </c>
      <c r="OKB28" s="357">
        <f t="shared" si="163"/>
        <v>0</v>
      </c>
      <c r="OKC28" s="357">
        <f t="shared" si="163"/>
        <v>84786.4516</v>
      </c>
      <c r="OKD28" s="357">
        <f t="shared" si="163"/>
        <v>0</v>
      </c>
      <c r="OKE28" s="357">
        <f t="shared" si="163"/>
        <v>84786.4516</v>
      </c>
      <c r="OKF28" s="357">
        <f t="shared" si="163"/>
        <v>0</v>
      </c>
      <c r="OKG28" s="357">
        <f t="shared" si="163"/>
        <v>84786.4516</v>
      </c>
      <c r="OKH28" s="357">
        <f t="shared" si="163"/>
        <v>0</v>
      </c>
      <c r="OKI28" s="357">
        <f t="shared" si="163"/>
        <v>84786.4516</v>
      </c>
      <c r="OKJ28" s="357">
        <f t="shared" si="163"/>
        <v>0</v>
      </c>
      <c r="OKK28" s="357">
        <f t="shared" si="163"/>
        <v>84786.4516</v>
      </c>
      <c r="OKL28" s="357">
        <f t="shared" si="163"/>
        <v>0</v>
      </c>
      <c r="OKM28" s="357">
        <f t="shared" si="163"/>
        <v>84786.4516</v>
      </c>
      <c r="OKN28" s="357">
        <f t="shared" ref="OKN28:OMY28" si="164">+OKL28</f>
        <v>0</v>
      </c>
      <c r="OKO28" s="357">
        <f t="shared" si="164"/>
        <v>84786.4516</v>
      </c>
      <c r="OKP28" s="357">
        <f t="shared" si="164"/>
        <v>0</v>
      </c>
      <c r="OKQ28" s="357">
        <f t="shared" si="164"/>
        <v>84786.4516</v>
      </c>
      <c r="OKR28" s="357">
        <f t="shared" si="164"/>
        <v>0</v>
      </c>
      <c r="OKS28" s="357">
        <f t="shared" si="164"/>
        <v>84786.4516</v>
      </c>
      <c r="OKT28" s="357">
        <f t="shared" si="164"/>
        <v>0</v>
      </c>
      <c r="OKU28" s="357">
        <f t="shared" si="164"/>
        <v>84786.4516</v>
      </c>
      <c r="OKV28" s="357">
        <f t="shared" si="164"/>
        <v>0</v>
      </c>
      <c r="OKW28" s="357">
        <f t="shared" si="164"/>
        <v>84786.4516</v>
      </c>
      <c r="OKX28" s="357">
        <f t="shared" si="164"/>
        <v>0</v>
      </c>
      <c r="OKY28" s="357">
        <f t="shared" si="164"/>
        <v>84786.4516</v>
      </c>
      <c r="OKZ28" s="357">
        <f t="shared" si="164"/>
        <v>0</v>
      </c>
      <c r="OLA28" s="357">
        <f t="shared" si="164"/>
        <v>84786.4516</v>
      </c>
      <c r="OLB28" s="357">
        <f t="shared" si="164"/>
        <v>0</v>
      </c>
      <c r="OLC28" s="357">
        <f t="shared" si="164"/>
        <v>84786.4516</v>
      </c>
      <c r="OLD28" s="357">
        <f t="shared" si="164"/>
        <v>0</v>
      </c>
      <c r="OLE28" s="357">
        <f t="shared" si="164"/>
        <v>84786.4516</v>
      </c>
      <c r="OLF28" s="357">
        <f t="shared" si="164"/>
        <v>0</v>
      </c>
      <c r="OLG28" s="357">
        <f t="shared" si="164"/>
        <v>84786.4516</v>
      </c>
      <c r="OLH28" s="357">
        <f t="shared" si="164"/>
        <v>0</v>
      </c>
      <c r="OLI28" s="357">
        <f t="shared" si="164"/>
        <v>84786.4516</v>
      </c>
      <c r="OLJ28" s="357">
        <f t="shared" si="164"/>
        <v>0</v>
      </c>
      <c r="OLK28" s="357">
        <f t="shared" si="164"/>
        <v>84786.4516</v>
      </c>
      <c r="OLL28" s="357">
        <f t="shared" si="164"/>
        <v>0</v>
      </c>
      <c r="OLM28" s="357">
        <f t="shared" si="164"/>
        <v>84786.4516</v>
      </c>
      <c r="OLN28" s="357">
        <f t="shared" si="164"/>
        <v>0</v>
      </c>
      <c r="OLO28" s="357">
        <f t="shared" si="164"/>
        <v>84786.4516</v>
      </c>
      <c r="OLP28" s="357">
        <f t="shared" si="164"/>
        <v>0</v>
      </c>
      <c r="OLQ28" s="357">
        <f t="shared" si="164"/>
        <v>84786.4516</v>
      </c>
      <c r="OLR28" s="357">
        <f t="shared" si="164"/>
        <v>0</v>
      </c>
      <c r="OLS28" s="357">
        <f t="shared" si="164"/>
        <v>84786.4516</v>
      </c>
      <c r="OLT28" s="357">
        <f t="shared" si="164"/>
        <v>0</v>
      </c>
      <c r="OLU28" s="357">
        <f t="shared" si="164"/>
        <v>84786.4516</v>
      </c>
      <c r="OLV28" s="357">
        <f t="shared" si="164"/>
        <v>0</v>
      </c>
      <c r="OLW28" s="357">
        <f t="shared" si="164"/>
        <v>84786.4516</v>
      </c>
      <c r="OLX28" s="357">
        <f t="shared" si="164"/>
        <v>0</v>
      </c>
      <c r="OLY28" s="357">
        <f t="shared" si="164"/>
        <v>84786.4516</v>
      </c>
      <c r="OLZ28" s="357">
        <f t="shared" si="164"/>
        <v>0</v>
      </c>
      <c r="OMA28" s="357">
        <f t="shared" si="164"/>
        <v>84786.4516</v>
      </c>
      <c r="OMB28" s="357">
        <f t="shared" si="164"/>
        <v>0</v>
      </c>
      <c r="OMC28" s="357">
        <f t="shared" si="164"/>
        <v>84786.4516</v>
      </c>
      <c r="OMD28" s="357">
        <f t="shared" si="164"/>
        <v>0</v>
      </c>
      <c r="OME28" s="357">
        <f t="shared" si="164"/>
        <v>84786.4516</v>
      </c>
      <c r="OMF28" s="357">
        <f t="shared" si="164"/>
        <v>0</v>
      </c>
      <c r="OMG28" s="357">
        <f t="shared" si="164"/>
        <v>84786.4516</v>
      </c>
      <c r="OMH28" s="357">
        <f t="shared" si="164"/>
        <v>0</v>
      </c>
      <c r="OMI28" s="357">
        <f t="shared" si="164"/>
        <v>84786.4516</v>
      </c>
      <c r="OMJ28" s="357">
        <f t="shared" si="164"/>
        <v>0</v>
      </c>
      <c r="OMK28" s="357">
        <f t="shared" si="164"/>
        <v>84786.4516</v>
      </c>
      <c r="OML28" s="357">
        <f t="shared" si="164"/>
        <v>0</v>
      </c>
      <c r="OMM28" s="357">
        <f t="shared" si="164"/>
        <v>84786.4516</v>
      </c>
      <c r="OMN28" s="357">
        <f t="shared" si="164"/>
        <v>0</v>
      </c>
      <c r="OMO28" s="357">
        <f t="shared" si="164"/>
        <v>84786.4516</v>
      </c>
      <c r="OMP28" s="357">
        <f t="shared" si="164"/>
        <v>0</v>
      </c>
      <c r="OMQ28" s="357">
        <f t="shared" si="164"/>
        <v>84786.4516</v>
      </c>
      <c r="OMR28" s="357">
        <f t="shared" si="164"/>
        <v>0</v>
      </c>
      <c r="OMS28" s="357">
        <f t="shared" si="164"/>
        <v>84786.4516</v>
      </c>
      <c r="OMT28" s="357">
        <f t="shared" si="164"/>
        <v>0</v>
      </c>
      <c r="OMU28" s="357">
        <f t="shared" si="164"/>
        <v>84786.4516</v>
      </c>
      <c r="OMV28" s="357">
        <f t="shared" si="164"/>
        <v>0</v>
      </c>
      <c r="OMW28" s="357">
        <f t="shared" si="164"/>
        <v>84786.4516</v>
      </c>
      <c r="OMX28" s="357">
        <f t="shared" si="164"/>
        <v>0</v>
      </c>
      <c r="OMY28" s="357">
        <f t="shared" si="164"/>
        <v>84786.4516</v>
      </c>
      <c r="OMZ28" s="357">
        <f t="shared" ref="OMZ28:OPK28" si="165">+OMX28</f>
        <v>0</v>
      </c>
      <c r="ONA28" s="357">
        <f t="shared" si="165"/>
        <v>84786.4516</v>
      </c>
      <c r="ONB28" s="357">
        <f t="shared" si="165"/>
        <v>0</v>
      </c>
      <c r="ONC28" s="357">
        <f t="shared" si="165"/>
        <v>84786.4516</v>
      </c>
      <c r="OND28" s="357">
        <f t="shared" si="165"/>
        <v>0</v>
      </c>
      <c r="ONE28" s="357">
        <f t="shared" si="165"/>
        <v>84786.4516</v>
      </c>
      <c r="ONF28" s="357">
        <f t="shared" si="165"/>
        <v>0</v>
      </c>
      <c r="ONG28" s="357">
        <f t="shared" si="165"/>
        <v>84786.4516</v>
      </c>
      <c r="ONH28" s="357">
        <f t="shared" si="165"/>
        <v>0</v>
      </c>
      <c r="ONI28" s="357">
        <f t="shared" si="165"/>
        <v>84786.4516</v>
      </c>
      <c r="ONJ28" s="357">
        <f t="shared" si="165"/>
        <v>0</v>
      </c>
      <c r="ONK28" s="357">
        <f t="shared" si="165"/>
        <v>84786.4516</v>
      </c>
      <c r="ONL28" s="357">
        <f t="shared" si="165"/>
        <v>0</v>
      </c>
      <c r="ONM28" s="357">
        <f t="shared" si="165"/>
        <v>84786.4516</v>
      </c>
      <c r="ONN28" s="357">
        <f t="shared" si="165"/>
        <v>0</v>
      </c>
      <c r="ONO28" s="357">
        <f t="shared" si="165"/>
        <v>84786.4516</v>
      </c>
      <c r="ONP28" s="357">
        <f t="shared" si="165"/>
        <v>0</v>
      </c>
      <c r="ONQ28" s="357">
        <f t="shared" si="165"/>
        <v>84786.4516</v>
      </c>
      <c r="ONR28" s="357">
        <f t="shared" si="165"/>
        <v>0</v>
      </c>
      <c r="ONS28" s="357">
        <f t="shared" si="165"/>
        <v>84786.4516</v>
      </c>
      <c r="ONT28" s="357">
        <f t="shared" si="165"/>
        <v>0</v>
      </c>
      <c r="ONU28" s="357">
        <f t="shared" si="165"/>
        <v>84786.4516</v>
      </c>
      <c r="ONV28" s="357">
        <f t="shared" si="165"/>
        <v>0</v>
      </c>
      <c r="ONW28" s="357">
        <f t="shared" si="165"/>
        <v>84786.4516</v>
      </c>
      <c r="ONX28" s="357">
        <f t="shared" si="165"/>
        <v>0</v>
      </c>
      <c r="ONY28" s="357">
        <f t="shared" si="165"/>
        <v>84786.4516</v>
      </c>
      <c r="ONZ28" s="357">
        <f t="shared" si="165"/>
        <v>0</v>
      </c>
      <c r="OOA28" s="357">
        <f t="shared" si="165"/>
        <v>84786.4516</v>
      </c>
      <c r="OOB28" s="357">
        <f t="shared" si="165"/>
        <v>0</v>
      </c>
      <c r="OOC28" s="357">
        <f t="shared" si="165"/>
        <v>84786.4516</v>
      </c>
      <c r="OOD28" s="357">
        <f t="shared" si="165"/>
        <v>0</v>
      </c>
      <c r="OOE28" s="357">
        <f t="shared" si="165"/>
        <v>84786.4516</v>
      </c>
      <c r="OOF28" s="357">
        <f t="shared" si="165"/>
        <v>0</v>
      </c>
      <c r="OOG28" s="357">
        <f t="shared" si="165"/>
        <v>84786.4516</v>
      </c>
      <c r="OOH28" s="357">
        <f t="shared" si="165"/>
        <v>0</v>
      </c>
      <c r="OOI28" s="357">
        <f t="shared" si="165"/>
        <v>84786.4516</v>
      </c>
      <c r="OOJ28" s="357">
        <f t="shared" si="165"/>
        <v>0</v>
      </c>
      <c r="OOK28" s="357">
        <f t="shared" si="165"/>
        <v>84786.4516</v>
      </c>
      <c r="OOL28" s="357">
        <f t="shared" si="165"/>
        <v>0</v>
      </c>
      <c r="OOM28" s="357">
        <f t="shared" si="165"/>
        <v>84786.4516</v>
      </c>
      <c r="OON28" s="357">
        <f t="shared" si="165"/>
        <v>0</v>
      </c>
      <c r="OOO28" s="357">
        <f t="shared" si="165"/>
        <v>84786.4516</v>
      </c>
      <c r="OOP28" s="357">
        <f t="shared" si="165"/>
        <v>0</v>
      </c>
      <c r="OOQ28" s="357">
        <f t="shared" si="165"/>
        <v>84786.4516</v>
      </c>
      <c r="OOR28" s="357">
        <f t="shared" si="165"/>
        <v>0</v>
      </c>
      <c r="OOS28" s="357">
        <f t="shared" si="165"/>
        <v>84786.4516</v>
      </c>
      <c r="OOT28" s="357">
        <f t="shared" si="165"/>
        <v>0</v>
      </c>
      <c r="OOU28" s="357">
        <f t="shared" si="165"/>
        <v>84786.4516</v>
      </c>
      <c r="OOV28" s="357">
        <f t="shared" si="165"/>
        <v>0</v>
      </c>
      <c r="OOW28" s="357">
        <f t="shared" si="165"/>
        <v>84786.4516</v>
      </c>
      <c r="OOX28" s="357">
        <f t="shared" si="165"/>
        <v>0</v>
      </c>
      <c r="OOY28" s="357">
        <f t="shared" si="165"/>
        <v>84786.4516</v>
      </c>
      <c r="OOZ28" s="357">
        <f t="shared" si="165"/>
        <v>0</v>
      </c>
      <c r="OPA28" s="357">
        <f t="shared" si="165"/>
        <v>84786.4516</v>
      </c>
      <c r="OPB28" s="357">
        <f t="shared" si="165"/>
        <v>0</v>
      </c>
      <c r="OPC28" s="357">
        <f t="shared" si="165"/>
        <v>84786.4516</v>
      </c>
      <c r="OPD28" s="357">
        <f t="shared" si="165"/>
        <v>0</v>
      </c>
      <c r="OPE28" s="357">
        <f t="shared" si="165"/>
        <v>84786.4516</v>
      </c>
      <c r="OPF28" s="357">
        <f t="shared" si="165"/>
        <v>0</v>
      </c>
      <c r="OPG28" s="357">
        <f t="shared" si="165"/>
        <v>84786.4516</v>
      </c>
      <c r="OPH28" s="357">
        <f t="shared" si="165"/>
        <v>0</v>
      </c>
      <c r="OPI28" s="357">
        <f t="shared" si="165"/>
        <v>84786.4516</v>
      </c>
      <c r="OPJ28" s="357">
        <f t="shared" si="165"/>
        <v>0</v>
      </c>
      <c r="OPK28" s="357">
        <f t="shared" si="165"/>
        <v>84786.4516</v>
      </c>
      <c r="OPL28" s="357">
        <f t="shared" ref="OPL28:ORW28" si="166">+OPJ28</f>
        <v>0</v>
      </c>
      <c r="OPM28" s="357">
        <f t="shared" si="166"/>
        <v>84786.4516</v>
      </c>
      <c r="OPN28" s="357">
        <f t="shared" si="166"/>
        <v>0</v>
      </c>
      <c r="OPO28" s="357">
        <f t="shared" si="166"/>
        <v>84786.4516</v>
      </c>
      <c r="OPP28" s="357">
        <f t="shared" si="166"/>
        <v>0</v>
      </c>
      <c r="OPQ28" s="357">
        <f t="shared" si="166"/>
        <v>84786.4516</v>
      </c>
      <c r="OPR28" s="357">
        <f t="shared" si="166"/>
        <v>0</v>
      </c>
      <c r="OPS28" s="357">
        <f t="shared" si="166"/>
        <v>84786.4516</v>
      </c>
      <c r="OPT28" s="357">
        <f t="shared" si="166"/>
        <v>0</v>
      </c>
      <c r="OPU28" s="357">
        <f t="shared" si="166"/>
        <v>84786.4516</v>
      </c>
      <c r="OPV28" s="357">
        <f t="shared" si="166"/>
        <v>0</v>
      </c>
      <c r="OPW28" s="357">
        <f t="shared" si="166"/>
        <v>84786.4516</v>
      </c>
      <c r="OPX28" s="357">
        <f t="shared" si="166"/>
        <v>0</v>
      </c>
      <c r="OPY28" s="357">
        <f t="shared" si="166"/>
        <v>84786.4516</v>
      </c>
      <c r="OPZ28" s="357">
        <f t="shared" si="166"/>
        <v>0</v>
      </c>
      <c r="OQA28" s="357">
        <f t="shared" si="166"/>
        <v>84786.4516</v>
      </c>
      <c r="OQB28" s="357">
        <f t="shared" si="166"/>
        <v>0</v>
      </c>
      <c r="OQC28" s="357">
        <f t="shared" si="166"/>
        <v>84786.4516</v>
      </c>
      <c r="OQD28" s="357">
        <f t="shared" si="166"/>
        <v>0</v>
      </c>
      <c r="OQE28" s="357">
        <f t="shared" si="166"/>
        <v>84786.4516</v>
      </c>
      <c r="OQF28" s="357">
        <f t="shared" si="166"/>
        <v>0</v>
      </c>
      <c r="OQG28" s="357">
        <f t="shared" si="166"/>
        <v>84786.4516</v>
      </c>
      <c r="OQH28" s="357">
        <f t="shared" si="166"/>
        <v>0</v>
      </c>
      <c r="OQI28" s="357">
        <f t="shared" si="166"/>
        <v>84786.4516</v>
      </c>
      <c r="OQJ28" s="357">
        <f t="shared" si="166"/>
        <v>0</v>
      </c>
      <c r="OQK28" s="357">
        <f t="shared" si="166"/>
        <v>84786.4516</v>
      </c>
      <c r="OQL28" s="357">
        <f t="shared" si="166"/>
        <v>0</v>
      </c>
      <c r="OQM28" s="357">
        <f t="shared" si="166"/>
        <v>84786.4516</v>
      </c>
      <c r="OQN28" s="357">
        <f t="shared" si="166"/>
        <v>0</v>
      </c>
      <c r="OQO28" s="357">
        <f t="shared" si="166"/>
        <v>84786.4516</v>
      </c>
      <c r="OQP28" s="357">
        <f t="shared" si="166"/>
        <v>0</v>
      </c>
      <c r="OQQ28" s="357">
        <f t="shared" si="166"/>
        <v>84786.4516</v>
      </c>
      <c r="OQR28" s="357">
        <f t="shared" si="166"/>
        <v>0</v>
      </c>
      <c r="OQS28" s="357">
        <f t="shared" si="166"/>
        <v>84786.4516</v>
      </c>
      <c r="OQT28" s="357">
        <f t="shared" si="166"/>
        <v>0</v>
      </c>
      <c r="OQU28" s="357">
        <f t="shared" si="166"/>
        <v>84786.4516</v>
      </c>
      <c r="OQV28" s="357">
        <f t="shared" si="166"/>
        <v>0</v>
      </c>
      <c r="OQW28" s="357">
        <f t="shared" si="166"/>
        <v>84786.4516</v>
      </c>
      <c r="OQX28" s="357">
        <f t="shared" si="166"/>
        <v>0</v>
      </c>
      <c r="OQY28" s="357">
        <f t="shared" si="166"/>
        <v>84786.4516</v>
      </c>
      <c r="OQZ28" s="357">
        <f t="shared" si="166"/>
        <v>0</v>
      </c>
      <c r="ORA28" s="357">
        <f t="shared" si="166"/>
        <v>84786.4516</v>
      </c>
      <c r="ORB28" s="357">
        <f t="shared" si="166"/>
        <v>0</v>
      </c>
      <c r="ORC28" s="357">
        <f t="shared" si="166"/>
        <v>84786.4516</v>
      </c>
      <c r="ORD28" s="357">
        <f t="shared" si="166"/>
        <v>0</v>
      </c>
      <c r="ORE28" s="357">
        <f t="shared" si="166"/>
        <v>84786.4516</v>
      </c>
      <c r="ORF28" s="357">
        <f t="shared" si="166"/>
        <v>0</v>
      </c>
      <c r="ORG28" s="357">
        <f t="shared" si="166"/>
        <v>84786.4516</v>
      </c>
      <c r="ORH28" s="357">
        <f t="shared" si="166"/>
        <v>0</v>
      </c>
      <c r="ORI28" s="357">
        <f t="shared" si="166"/>
        <v>84786.4516</v>
      </c>
      <c r="ORJ28" s="357">
        <f t="shared" si="166"/>
        <v>0</v>
      </c>
      <c r="ORK28" s="357">
        <f t="shared" si="166"/>
        <v>84786.4516</v>
      </c>
      <c r="ORL28" s="357">
        <f t="shared" si="166"/>
        <v>0</v>
      </c>
      <c r="ORM28" s="357">
        <f t="shared" si="166"/>
        <v>84786.4516</v>
      </c>
      <c r="ORN28" s="357">
        <f t="shared" si="166"/>
        <v>0</v>
      </c>
      <c r="ORO28" s="357">
        <f t="shared" si="166"/>
        <v>84786.4516</v>
      </c>
      <c r="ORP28" s="357">
        <f t="shared" si="166"/>
        <v>0</v>
      </c>
      <c r="ORQ28" s="357">
        <f t="shared" si="166"/>
        <v>84786.4516</v>
      </c>
      <c r="ORR28" s="357">
        <f t="shared" si="166"/>
        <v>0</v>
      </c>
      <c r="ORS28" s="357">
        <f t="shared" si="166"/>
        <v>84786.4516</v>
      </c>
      <c r="ORT28" s="357">
        <f t="shared" si="166"/>
        <v>0</v>
      </c>
      <c r="ORU28" s="357">
        <f t="shared" si="166"/>
        <v>84786.4516</v>
      </c>
      <c r="ORV28" s="357">
        <f t="shared" si="166"/>
        <v>0</v>
      </c>
      <c r="ORW28" s="357">
        <f t="shared" si="166"/>
        <v>84786.4516</v>
      </c>
      <c r="ORX28" s="357">
        <f t="shared" ref="ORX28:OUI28" si="167">+ORV28</f>
        <v>0</v>
      </c>
      <c r="ORY28" s="357">
        <f t="shared" si="167"/>
        <v>84786.4516</v>
      </c>
      <c r="ORZ28" s="357">
        <f t="shared" si="167"/>
        <v>0</v>
      </c>
      <c r="OSA28" s="357">
        <f t="shared" si="167"/>
        <v>84786.4516</v>
      </c>
      <c r="OSB28" s="357">
        <f t="shared" si="167"/>
        <v>0</v>
      </c>
      <c r="OSC28" s="357">
        <f t="shared" si="167"/>
        <v>84786.4516</v>
      </c>
      <c r="OSD28" s="357">
        <f t="shared" si="167"/>
        <v>0</v>
      </c>
      <c r="OSE28" s="357">
        <f t="shared" si="167"/>
        <v>84786.4516</v>
      </c>
      <c r="OSF28" s="357">
        <f t="shared" si="167"/>
        <v>0</v>
      </c>
      <c r="OSG28" s="357">
        <f t="shared" si="167"/>
        <v>84786.4516</v>
      </c>
      <c r="OSH28" s="357">
        <f t="shared" si="167"/>
        <v>0</v>
      </c>
      <c r="OSI28" s="357">
        <f t="shared" si="167"/>
        <v>84786.4516</v>
      </c>
      <c r="OSJ28" s="357">
        <f t="shared" si="167"/>
        <v>0</v>
      </c>
      <c r="OSK28" s="357">
        <f t="shared" si="167"/>
        <v>84786.4516</v>
      </c>
      <c r="OSL28" s="357">
        <f t="shared" si="167"/>
        <v>0</v>
      </c>
      <c r="OSM28" s="357">
        <f t="shared" si="167"/>
        <v>84786.4516</v>
      </c>
      <c r="OSN28" s="357">
        <f t="shared" si="167"/>
        <v>0</v>
      </c>
      <c r="OSO28" s="357">
        <f t="shared" si="167"/>
        <v>84786.4516</v>
      </c>
      <c r="OSP28" s="357">
        <f t="shared" si="167"/>
        <v>0</v>
      </c>
      <c r="OSQ28" s="357">
        <f t="shared" si="167"/>
        <v>84786.4516</v>
      </c>
      <c r="OSR28" s="357">
        <f t="shared" si="167"/>
        <v>0</v>
      </c>
      <c r="OSS28" s="357">
        <f t="shared" si="167"/>
        <v>84786.4516</v>
      </c>
      <c r="OST28" s="357">
        <f t="shared" si="167"/>
        <v>0</v>
      </c>
      <c r="OSU28" s="357">
        <f t="shared" si="167"/>
        <v>84786.4516</v>
      </c>
      <c r="OSV28" s="357">
        <f t="shared" si="167"/>
        <v>0</v>
      </c>
      <c r="OSW28" s="357">
        <f t="shared" si="167"/>
        <v>84786.4516</v>
      </c>
      <c r="OSX28" s="357">
        <f t="shared" si="167"/>
        <v>0</v>
      </c>
      <c r="OSY28" s="357">
        <f t="shared" si="167"/>
        <v>84786.4516</v>
      </c>
      <c r="OSZ28" s="357">
        <f t="shared" si="167"/>
        <v>0</v>
      </c>
      <c r="OTA28" s="357">
        <f t="shared" si="167"/>
        <v>84786.4516</v>
      </c>
      <c r="OTB28" s="357">
        <f t="shared" si="167"/>
        <v>0</v>
      </c>
      <c r="OTC28" s="357">
        <f t="shared" si="167"/>
        <v>84786.4516</v>
      </c>
      <c r="OTD28" s="357">
        <f t="shared" si="167"/>
        <v>0</v>
      </c>
      <c r="OTE28" s="357">
        <f t="shared" si="167"/>
        <v>84786.4516</v>
      </c>
      <c r="OTF28" s="357">
        <f t="shared" si="167"/>
        <v>0</v>
      </c>
      <c r="OTG28" s="357">
        <f t="shared" si="167"/>
        <v>84786.4516</v>
      </c>
      <c r="OTH28" s="357">
        <f t="shared" si="167"/>
        <v>0</v>
      </c>
      <c r="OTI28" s="357">
        <f t="shared" si="167"/>
        <v>84786.4516</v>
      </c>
      <c r="OTJ28" s="357">
        <f t="shared" si="167"/>
        <v>0</v>
      </c>
      <c r="OTK28" s="357">
        <f t="shared" si="167"/>
        <v>84786.4516</v>
      </c>
      <c r="OTL28" s="357">
        <f t="shared" si="167"/>
        <v>0</v>
      </c>
      <c r="OTM28" s="357">
        <f t="shared" si="167"/>
        <v>84786.4516</v>
      </c>
      <c r="OTN28" s="357">
        <f t="shared" si="167"/>
        <v>0</v>
      </c>
      <c r="OTO28" s="357">
        <f t="shared" si="167"/>
        <v>84786.4516</v>
      </c>
      <c r="OTP28" s="357">
        <f t="shared" si="167"/>
        <v>0</v>
      </c>
      <c r="OTQ28" s="357">
        <f t="shared" si="167"/>
        <v>84786.4516</v>
      </c>
      <c r="OTR28" s="357">
        <f t="shared" si="167"/>
        <v>0</v>
      </c>
      <c r="OTS28" s="357">
        <f t="shared" si="167"/>
        <v>84786.4516</v>
      </c>
      <c r="OTT28" s="357">
        <f t="shared" si="167"/>
        <v>0</v>
      </c>
      <c r="OTU28" s="357">
        <f t="shared" si="167"/>
        <v>84786.4516</v>
      </c>
      <c r="OTV28" s="357">
        <f t="shared" si="167"/>
        <v>0</v>
      </c>
      <c r="OTW28" s="357">
        <f t="shared" si="167"/>
        <v>84786.4516</v>
      </c>
      <c r="OTX28" s="357">
        <f t="shared" si="167"/>
        <v>0</v>
      </c>
      <c r="OTY28" s="357">
        <f t="shared" si="167"/>
        <v>84786.4516</v>
      </c>
      <c r="OTZ28" s="357">
        <f t="shared" si="167"/>
        <v>0</v>
      </c>
      <c r="OUA28" s="357">
        <f t="shared" si="167"/>
        <v>84786.4516</v>
      </c>
      <c r="OUB28" s="357">
        <f t="shared" si="167"/>
        <v>0</v>
      </c>
      <c r="OUC28" s="357">
        <f t="shared" si="167"/>
        <v>84786.4516</v>
      </c>
      <c r="OUD28" s="357">
        <f t="shared" si="167"/>
        <v>0</v>
      </c>
      <c r="OUE28" s="357">
        <f t="shared" si="167"/>
        <v>84786.4516</v>
      </c>
      <c r="OUF28" s="357">
        <f t="shared" si="167"/>
        <v>0</v>
      </c>
      <c r="OUG28" s="357">
        <f t="shared" si="167"/>
        <v>84786.4516</v>
      </c>
      <c r="OUH28" s="357">
        <f t="shared" si="167"/>
        <v>0</v>
      </c>
      <c r="OUI28" s="357">
        <f t="shared" si="167"/>
        <v>84786.4516</v>
      </c>
      <c r="OUJ28" s="357">
        <f t="shared" ref="OUJ28:OWU28" si="168">+OUH28</f>
        <v>0</v>
      </c>
      <c r="OUK28" s="357">
        <f t="shared" si="168"/>
        <v>84786.4516</v>
      </c>
      <c r="OUL28" s="357">
        <f t="shared" si="168"/>
        <v>0</v>
      </c>
      <c r="OUM28" s="357">
        <f t="shared" si="168"/>
        <v>84786.4516</v>
      </c>
      <c r="OUN28" s="357">
        <f t="shared" si="168"/>
        <v>0</v>
      </c>
      <c r="OUO28" s="357">
        <f t="shared" si="168"/>
        <v>84786.4516</v>
      </c>
      <c r="OUP28" s="357">
        <f t="shared" si="168"/>
        <v>0</v>
      </c>
      <c r="OUQ28" s="357">
        <f t="shared" si="168"/>
        <v>84786.4516</v>
      </c>
      <c r="OUR28" s="357">
        <f t="shared" si="168"/>
        <v>0</v>
      </c>
      <c r="OUS28" s="357">
        <f t="shared" si="168"/>
        <v>84786.4516</v>
      </c>
      <c r="OUT28" s="357">
        <f t="shared" si="168"/>
        <v>0</v>
      </c>
      <c r="OUU28" s="357">
        <f t="shared" si="168"/>
        <v>84786.4516</v>
      </c>
      <c r="OUV28" s="357">
        <f t="shared" si="168"/>
        <v>0</v>
      </c>
      <c r="OUW28" s="357">
        <f t="shared" si="168"/>
        <v>84786.4516</v>
      </c>
      <c r="OUX28" s="357">
        <f t="shared" si="168"/>
        <v>0</v>
      </c>
      <c r="OUY28" s="357">
        <f t="shared" si="168"/>
        <v>84786.4516</v>
      </c>
      <c r="OUZ28" s="357">
        <f t="shared" si="168"/>
        <v>0</v>
      </c>
      <c r="OVA28" s="357">
        <f t="shared" si="168"/>
        <v>84786.4516</v>
      </c>
      <c r="OVB28" s="357">
        <f t="shared" si="168"/>
        <v>0</v>
      </c>
      <c r="OVC28" s="357">
        <f t="shared" si="168"/>
        <v>84786.4516</v>
      </c>
      <c r="OVD28" s="357">
        <f t="shared" si="168"/>
        <v>0</v>
      </c>
      <c r="OVE28" s="357">
        <f t="shared" si="168"/>
        <v>84786.4516</v>
      </c>
      <c r="OVF28" s="357">
        <f t="shared" si="168"/>
        <v>0</v>
      </c>
      <c r="OVG28" s="357">
        <f t="shared" si="168"/>
        <v>84786.4516</v>
      </c>
      <c r="OVH28" s="357">
        <f t="shared" si="168"/>
        <v>0</v>
      </c>
      <c r="OVI28" s="357">
        <f t="shared" si="168"/>
        <v>84786.4516</v>
      </c>
      <c r="OVJ28" s="357">
        <f t="shared" si="168"/>
        <v>0</v>
      </c>
      <c r="OVK28" s="357">
        <f t="shared" si="168"/>
        <v>84786.4516</v>
      </c>
      <c r="OVL28" s="357">
        <f t="shared" si="168"/>
        <v>0</v>
      </c>
      <c r="OVM28" s="357">
        <f t="shared" si="168"/>
        <v>84786.4516</v>
      </c>
      <c r="OVN28" s="357">
        <f t="shared" si="168"/>
        <v>0</v>
      </c>
      <c r="OVO28" s="357">
        <f t="shared" si="168"/>
        <v>84786.4516</v>
      </c>
      <c r="OVP28" s="357">
        <f t="shared" si="168"/>
        <v>0</v>
      </c>
      <c r="OVQ28" s="357">
        <f t="shared" si="168"/>
        <v>84786.4516</v>
      </c>
      <c r="OVR28" s="357">
        <f t="shared" si="168"/>
        <v>0</v>
      </c>
      <c r="OVS28" s="357">
        <f t="shared" si="168"/>
        <v>84786.4516</v>
      </c>
      <c r="OVT28" s="357">
        <f t="shared" si="168"/>
        <v>0</v>
      </c>
      <c r="OVU28" s="357">
        <f t="shared" si="168"/>
        <v>84786.4516</v>
      </c>
      <c r="OVV28" s="357">
        <f t="shared" si="168"/>
        <v>0</v>
      </c>
      <c r="OVW28" s="357">
        <f t="shared" si="168"/>
        <v>84786.4516</v>
      </c>
      <c r="OVX28" s="357">
        <f t="shared" si="168"/>
        <v>0</v>
      </c>
      <c r="OVY28" s="357">
        <f t="shared" si="168"/>
        <v>84786.4516</v>
      </c>
      <c r="OVZ28" s="357">
        <f t="shared" si="168"/>
        <v>0</v>
      </c>
      <c r="OWA28" s="357">
        <f t="shared" si="168"/>
        <v>84786.4516</v>
      </c>
      <c r="OWB28" s="357">
        <f t="shared" si="168"/>
        <v>0</v>
      </c>
      <c r="OWC28" s="357">
        <f t="shared" si="168"/>
        <v>84786.4516</v>
      </c>
      <c r="OWD28" s="357">
        <f t="shared" si="168"/>
        <v>0</v>
      </c>
      <c r="OWE28" s="357">
        <f t="shared" si="168"/>
        <v>84786.4516</v>
      </c>
      <c r="OWF28" s="357">
        <f t="shared" si="168"/>
        <v>0</v>
      </c>
      <c r="OWG28" s="357">
        <f t="shared" si="168"/>
        <v>84786.4516</v>
      </c>
      <c r="OWH28" s="357">
        <f t="shared" si="168"/>
        <v>0</v>
      </c>
      <c r="OWI28" s="357">
        <f t="shared" si="168"/>
        <v>84786.4516</v>
      </c>
      <c r="OWJ28" s="357">
        <f t="shared" si="168"/>
        <v>0</v>
      </c>
      <c r="OWK28" s="357">
        <f t="shared" si="168"/>
        <v>84786.4516</v>
      </c>
      <c r="OWL28" s="357">
        <f t="shared" si="168"/>
        <v>0</v>
      </c>
      <c r="OWM28" s="357">
        <f t="shared" si="168"/>
        <v>84786.4516</v>
      </c>
      <c r="OWN28" s="357">
        <f t="shared" si="168"/>
        <v>0</v>
      </c>
      <c r="OWO28" s="357">
        <f t="shared" si="168"/>
        <v>84786.4516</v>
      </c>
      <c r="OWP28" s="357">
        <f t="shared" si="168"/>
        <v>0</v>
      </c>
      <c r="OWQ28" s="357">
        <f t="shared" si="168"/>
        <v>84786.4516</v>
      </c>
      <c r="OWR28" s="357">
        <f t="shared" si="168"/>
        <v>0</v>
      </c>
      <c r="OWS28" s="357">
        <f t="shared" si="168"/>
        <v>84786.4516</v>
      </c>
      <c r="OWT28" s="357">
        <f t="shared" si="168"/>
        <v>0</v>
      </c>
      <c r="OWU28" s="357">
        <f t="shared" si="168"/>
        <v>84786.4516</v>
      </c>
      <c r="OWV28" s="357">
        <f t="shared" ref="OWV28:OZG28" si="169">+OWT28</f>
        <v>0</v>
      </c>
      <c r="OWW28" s="357">
        <f t="shared" si="169"/>
        <v>84786.4516</v>
      </c>
      <c r="OWX28" s="357">
        <f t="shared" si="169"/>
        <v>0</v>
      </c>
      <c r="OWY28" s="357">
        <f t="shared" si="169"/>
        <v>84786.4516</v>
      </c>
      <c r="OWZ28" s="357">
        <f t="shared" si="169"/>
        <v>0</v>
      </c>
      <c r="OXA28" s="357">
        <f t="shared" si="169"/>
        <v>84786.4516</v>
      </c>
      <c r="OXB28" s="357">
        <f t="shared" si="169"/>
        <v>0</v>
      </c>
      <c r="OXC28" s="357">
        <f t="shared" si="169"/>
        <v>84786.4516</v>
      </c>
      <c r="OXD28" s="357">
        <f t="shared" si="169"/>
        <v>0</v>
      </c>
      <c r="OXE28" s="357">
        <f t="shared" si="169"/>
        <v>84786.4516</v>
      </c>
      <c r="OXF28" s="357">
        <f t="shared" si="169"/>
        <v>0</v>
      </c>
      <c r="OXG28" s="357">
        <f t="shared" si="169"/>
        <v>84786.4516</v>
      </c>
      <c r="OXH28" s="357">
        <f t="shared" si="169"/>
        <v>0</v>
      </c>
      <c r="OXI28" s="357">
        <f t="shared" si="169"/>
        <v>84786.4516</v>
      </c>
      <c r="OXJ28" s="357">
        <f t="shared" si="169"/>
        <v>0</v>
      </c>
      <c r="OXK28" s="357">
        <f t="shared" si="169"/>
        <v>84786.4516</v>
      </c>
      <c r="OXL28" s="357">
        <f t="shared" si="169"/>
        <v>0</v>
      </c>
      <c r="OXM28" s="357">
        <f t="shared" si="169"/>
        <v>84786.4516</v>
      </c>
      <c r="OXN28" s="357">
        <f t="shared" si="169"/>
        <v>0</v>
      </c>
      <c r="OXO28" s="357">
        <f t="shared" si="169"/>
        <v>84786.4516</v>
      </c>
      <c r="OXP28" s="357">
        <f t="shared" si="169"/>
        <v>0</v>
      </c>
      <c r="OXQ28" s="357">
        <f t="shared" si="169"/>
        <v>84786.4516</v>
      </c>
      <c r="OXR28" s="357">
        <f t="shared" si="169"/>
        <v>0</v>
      </c>
      <c r="OXS28" s="357">
        <f t="shared" si="169"/>
        <v>84786.4516</v>
      </c>
      <c r="OXT28" s="357">
        <f t="shared" si="169"/>
        <v>0</v>
      </c>
      <c r="OXU28" s="357">
        <f t="shared" si="169"/>
        <v>84786.4516</v>
      </c>
      <c r="OXV28" s="357">
        <f t="shared" si="169"/>
        <v>0</v>
      </c>
      <c r="OXW28" s="357">
        <f t="shared" si="169"/>
        <v>84786.4516</v>
      </c>
      <c r="OXX28" s="357">
        <f t="shared" si="169"/>
        <v>0</v>
      </c>
      <c r="OXY28" s="357">
        <f t="shared" si="169"/>
        <v>84786.4516</v>
      </c>
      <c r="OXZ28" s="357">
        <f t="shared" si="169"/>
        <v>0</v>
      </c>
      <c r="OYA28" s="357">
        <f t="shared" si="169"/>
        <v>84786.4516</v>
      </c>
      <c r="OYB28" s="357">
        <f t="shared" si="169"/>
        <v>0</v>
      </c>
      <c r="OYC28" s="357">
        <f t="shared" si="169"/>
        <v>84786.4516</v>
      </c>
      <c r="OYD28" s="357">
        <f t="shared" si="169"/>
        <v>0</v>
      </c>
      <c r="OYE28" s="357">
        <f t="shared" si="169"/>
        <v>84786.4516</v>
      </c>
      <c r="OYF28" s="357">
        <f t="shared" si="169"/>
        <v>0</v>
      </c>
      <c r="OYG28" s="357">
        <f t="shared" si="169"/>
        <v>84786.4516</v>
      </c>
      <c r="OYH28" s="357">
        <f t="shared" si="169"/>
        <v>0</v>
      </c>
      <c r="OYI28" s="357">
        <f t="shared" si="169"/>
        <v>84786.4516</v>
      </c>
      <c r="OYJ28" s="357">
        <f t="shared" si="169"/>
        <v>0</v>
      </c>
      <c r="OYK28" s="357">
        <f t="shared" si="169"/>
        <v>84786.4516</v>
      </c>
      <c r="OYL28" s="357">
        <f t="shared" si="169"/>
        <v>0</v>
      </c>
      <c r="OYM28" s="357">
        <f t="shared" si="169"/>
        <v>84786.4516</v>
      </c>
      <c r="OYN28" s="357">
        <f t="shared" si="169"/>
        <v>0</v>
      </c>
      <c r="OYO28" s="357">
        <f t="shared" si="169"/>
        <v>84786.4516</v>
      </c>
      <c r="OYP28" s="357">
        <f t="shared" si="169"/>
        <v>0</v>
      </c>
      <c r="OYQ28" s="357">
        <f t="shared" si="169"/>
        <v>84786.4516</v>
      </c>
      <c r="OYR28" s="357">
        <f t="shared" si="169"/>
        <v>0</v>
      </c>
      <c r="OYS28" s="357">
        <f t="shared" si="169"/>
        <v>84786.4516</v>
      </c>
      <c r="OYT28" s="357">
        <f t="shared" si="169"/>
        <v>0</v>
      </c>
      <c r="OYU28" s="357">
        <f t="shared" si="169"/>
        <v>84786.4516</v>
      </c>
      <c r="OYV28" s="357">
        <f t="shared" si="169"/>
        <v>0</v>
      </c>
      <c r="OYW28" s="357">
        <f t="shared" si="169"/>
        <v>84786.4516</v>
      </c>
      <c r="OYX28" s="357">
        <f t="shared" si="169"/>
        <v>0</v>
      </c>
      <c r="OYY28" s="357">
        <f t="shared" si="169"/>
        <v>84786.4516</v>
      </c>
      <c r="OYZ28" s="357">
        <f t="shared" si="169"/>
        <v>0</v>
      </c>
      <c r="OZA28" s="357">
        <f t="shared" si="169"/>
        <v>84786.4516</v>
      </c>
      <c r="OZB28" s="357">
        <f t="shared" si="169"/>
        <v>0</v>
      </c>
      <c r="OZC28" s="357">
        <f t="shared" si="169"/>
        <v>84786.4516</v>
      </c>
      <c r="OZD28" s="357">
        <f t="shared" si="169"/>
        <v>0</v>
      </c>
      <c r="OZE28" s="357">
        <f t="shared" si="169"/>
        <v>84786.4516</v>
      </c>
      <c r="OZF28" s="357">
        <f t="shared" si="169"/>
        <v>0</v>
      </c>
      <c r="OZG28" s="357">
        <f t="shared" si="169"/>
        <v>84786.4516</v>
      </c>
      <c r="OZH28" s="357">
        <f t="shared" ref="OZH28:PBS28" si="170">+OZF28</f>
        <v>0</v>
      </c>
      <c r="OZI28" s="357">
        <f t="shared" si="170"/>
        <v>84786.4516</v>
      </c>
      <c r="OZJ28" s="357">
        <f t="shared" si="170"/>
        <v>0</v>
      </c>
      <c r="OZK28" s="357">
        <f t="shared" si="170"/>
        <v>84786.4516</v>
      </c>
      <c r="OZL28" s="357">
        <f t="shared" si="170"/>
        <v>0</v>
      </c>
      <c r="OZM28" s="357">
        <f t="shared" si="170"/>
        <v>84786.4516</v>
      </c>
      <c r="OZN28" s="357">
        <f t="shared" si="170"/>
        <v>0</v>
      </c>
      <c r="OZO28" s="357">
        <f t="shared" si="170"/>
        <v>84786.4516</v>
      </c>
      <c r="OZP28" s="357">
        <f t="shared" si="170"/>
        <v>0</v>
      </c>
      <c r="OZQ28" s="357">
        <f t="shared" si="170"/>
        <v>84786.4516</v>
      </c>
      <c r="OZR28" s="357">
        <f t="shared" si="170"/>
        <v>0</v>
      </c>
      <c r="OZS28" s="357">
        <f t="shared" si="170"/>
        <v>84786.4516</v>
      </c>
      <c r="OZT28" s="357">
        <f t="shared" si="170"/>
        <v>0</v>
      </c>
      <c r="OZU28" s="357">
        <f t="shared" si="170"/>
        <v>84786.4516</v>
      </c>
      <c r="OZV28" s="357">
        <f t="shared" si="170"/>
        <v>0</v>
      </c>
      <c r="OZW28" s="357">
        <f t="shared" si="170"/>
        <v>84786.4516</v>
      </c>
      <c r="OZX28" s="357">
        <f t="shared" si="170"/>
        <v>0</v>
      </c>
      <c r="OZY28" s="357">
        <f t="shared" si="170"/>
        <v>84786.4516</v>
      </c>
      <c r="OZZ28" s="357">
        <f t="shared" si="170"/>
        <v>0</v>
      </c>
      <c r="PAA28" s="357">
        <f t="shared" si="170"/>
        <v>84786.4516</v>
      </c>
      <c r="PAB28" s="357">
        <f t="shared" si="170"/>
        <v>0</v>
      </c>
      <c r="PAC28" s="357">
        <f t="shared" si="170"/>
        <v>84786.4516</v>
      </c>
      <c r="PAD28" s="357">
        <f t="shared" si="170"/>
        <v>0</v>
      </c>
      <c r="PAE28" s="357">
        <f t="shared" si="170"/>
        <v>84786.4516</v>
      </c>
      <c r="PAF28" s="357">
        <f t="shared" si="170"/>
        <v>0</v>
      </c>
      <c r="PAG28" s="357">
        <f t="shared" si="170"/>
        <v>84786.4516</v>
      </c>
      <c r="PAH28" s="357">
        <f t="shared" si="170"/>
        <v>0</v>
      </c>
      <c r="PAI28" s="357">
        <f t="shared" si="170"/>
        <v>84786.4516</v>
      </c>
      <c r="PAJ28" s="357">
        <f t="shared" si="170"/>
        <v>0</v>
      </c>
      <c r="PAK28" s="357">
        <f t="shared" si="170"/>
        <v>84786.4516</v>
      </c>
      <c r="PAL28" s="357">
        <f t="shared" si="170"/>
        <v>0</v>
      </c>
      <c r="PAM28" s="357">
        <f t="shared" si="170"/>
        <v>84786.4516</v>
      </c>
      <c r="PAN28" s="357">
        <f t="shared" si="170"/>
        <v>0</v>
      </c>
      <c r="PAO28" s="357">
        <f t="shared" si="170"/>
        <v>84786.4516</v>
      </c>
      <c r="PAP28" s="357">
        <f t="shared" si="170"/>
        <v>0</v>
      </c>
      <c r="PAQ28" s="357">
        <f t="shared" si="170"/>
        <v>84786.4516</v>
      </c>
      <c r="PAR28" s="357">
        <f t="shared" si="170"/>
        <v>0</v>
      </c>
      <c r="PAS28" s="357">
        <f t="shared" si="170"/>
        <v>84786.4516</v>
      </c>
      <c r="PAT28" s="357">
        <f t="shared" si="170"/>
        <v>0</v>
      </c>
      <c r="PAU28" s="357">
        <f t="shared" si="170"/>
        <v>84786.4516</v>
      </c>
      <c r="PAV28" s="357">
        <f t="shared" si="170"/>
        <v>0</v>
      </c>
      <c r="PAW28" s="357">
        <f t="shared" si="170"/>
        <v>84786.4516</v>
      </c>
      <c r="PAX28" s="357">
        <f t="shared" si="170"/>
        <v>0</v>
      </c>
      <c r="PAY28" s="357">
        <f t="shared" si="170"/>
        <v>84786.4516</v>
      </c>
      <c r="PAZ28" s="357">
        <f t="shared" si="170"/>
        <v>0</v>
      </c>
      <c r="PBA28" s="357">
        <f t="shared" si="170"/>
        <v>84786.4516</v>
      </c>
      <c r="PBB28" s="357">
        <f t="shared" si="170"/>
        <v>0</v>
      </c>
      <c r="PBC28" s="357">
        <f t="shared" si="170"/>
        <v>84786.4516</v>
      </c>
      <c r="PBD28" s="357">
        <f t="shared" si="170"/>
        <v>0</v>
      </c>
      <c r="PBE28" s="357">
        <f t="shared" si="170"/>
        <v>84786.4516</v>
      </c>
      <c r="PBF28" s="357">
        <f t="shared" si="170"/>
        <v>0</v>
      </c>
      <c r="PBG28" s="357">
        <f t="shared" si="170"/>
        <v>84786.4516</v>
      </c>
      <c r="PBH28" s="357">
        <f t="shared" si="170"/>
        <v>0</v>
      </c>
      <c r="PBI28" s="357">
        <f t="shared" si="170"/>
        <v>84786.4516</v>
      </c>
      <c r="PBJ28" s="357">
        <f t="shared" si="170"/>
        <v>0</v>
      </c>
      <c r="PBK28" s="357">
        <f t="shared" si="170"/>
        <v>84786.4516</v>
      </c>
      <c r="PBL28" s="357">
        <f t="shared" si="170"/>
        <v>0</v>
      </c>
      <c r="PBM28" s="357">
        <f t="shared" si="170"/>
        <v>84786.4516</v>
      </c>
      <c r="PBN28" s="357">
        <f t="shared" si="170"/>
        <v>0</v>
      </c>
      <c r="PBO28" s="357">
        <f t="shared" si="170"/>
        <v>84786.4516</v>
      </c>
      <c r="PBP28" s="357">
        <f t="shared" si="170"/>
        <v>0</v>
      </c>
      <c r="PBQ28" s="357">
        <f t="shared" si="170"/>
        <v>84786.4516</v>
      </c>
      <c r="PBR28" s="357">
        <f t="shared" si="170"/>
        <v>0</v>
      </c>
      <c r="PBS28" s="357">
        <f t="shared" si="170"/>
        <v>84786.4516</v>
      </c>
      <c r="PBT28" s="357">
        <f t="shared" ref="PBT28:PEE28" si="171">+PBR28</f>
        <v>0</v>
      </c>
      <c r="PBU28" s="357">
        <f t="shared" si="171"/>
        <v>84786.4516</v>
      </c>
      <c r="PBV28" s="357">
        <f t="shared" si="171"/>
        <v>0</v>
      </c>
      <c r="PBW28" s="357">
        <f t="shared" si="171"/>
        <v>84786.4516</v>
      </c>
      <c r="PBX28" s="357">
        <f t="shared" si="171"/>
        <v>0</v>
      </c>
      <c r="PBY28" s="357">
        <f t="shared" si="171"/>
        <v>84786.4516</v>
      </c>
      <c r="PBZ28" s="357">
        <f t="shared" si="171"/>
        <v>0</v>
      </c>
      <c r="PCA28" s="357">
        <f t="shared" si="171"/>
        <v>84786.4516</v>
      </c>
      <c r="PCB28" s="357">
        <f t="shared" si="171"/>
        <v>0</v>
      </c>
      <c r="PCC28" s="357">
        <f t="shared" si="171"/>
        <v>84786.4516</v>
      </c>
      <c r="PCD28" s="357">
        <f t="shared" si="171"/>
        <v>0</v>
      </c>
      <c r="PCE28" s="357">
        <f t="shared" si="171"/>
        <v>84786.4516</v>
      </c>
      <c r="PCF28" s="357">
        <f t="shared" si="171"/>
        <v>0</v>
      </c>
      <c r="PCG28" s="357">
        <f t="shared" si="171"/>
        <v>84786.4516</v>
      </c>
      <c r="PCH28" s="357">
        <f t="shared" si="171"/>
        <v>0</v>
      </c>
      <c r="PCI28" s="357">
        <f t="shared" si="171"/>
        <v>84786.4516</v>
      </c>
      <c r="PCJ28" s="357">
        <f t="shared" si="171"/>
        <v>0</v>
      </c>
      <c r="PCK28" s="357">
        <f t="shared" si="171"/>
        <v>84786.4516</v>
      </c>
      <c r="PCL28" s="357">
        <f t="shared" si="171"/>
        <v>0</v>
      </c>
      <c r="PCM28" s="357">
        <f t="shared" si="171"/>
        <v>84786.4516</v>
      </c>
      <c r="PCN28" s="357">
        <f t="shared" si="171"/>
        <v>0</v>
      </c>
      <c r="PCO28" s="357">
        <f t="shared" si="171"/>
        <v>84786.4516</v>
      </c>
      <c r="PCP28" s="357">
        <f t="shared" si="171"/>
        <v>0</v>
      </c>
      <c r="PCQ28" s="357">
        <f t="shared" si="171"/>
        <v>84786.4516</v>
      </c>
      <c r="PCR28" s="357">
        <f t="shared" si="171"/>
        <v>0</v>
      </c>
      <c r="PCS28" s="357">
        <f t="shared" si="171"/>
        <v>84786.4516</v>
      </c>
      <c r="PCT28" s="357">
        <f t="shared" si="171"/>
        <v>0</v>
      </c>
      <c r="PCU28" s="357">
        <f t="shared" si="171"/>
        <v>84786.4516</v>
      </c>
      <c r="PCV28" s="357">
        <f t="shared" si="171"/>
        <v>0</v>
      </c>
      <c r="PCW28" s="357">
        <f t="shared" si="171"/>
        <v>84786.4516</v>
      </c>
      <c r="PCX28" s="357">
        <f t="shared" si="171"/>
        <v>0</v>
      </c>
      <c r="PCY28" s="357">
        <f t="shared" si="171"/>
        <v>84786.4516</v>
      </c>
      <c r="PCZ28" s="357">
        <f t="shared" si="171"/>
        <v>0</v>
      </c>
      <c r="PDA28" s="357">
        <f t="shared" si="171"/>
        <v>84786.4516</v>
      </c>
      <c r="PDB28" s="357">
        <f t="shared" si="171"/>
        <v>0</v>
      </c>
      <c r="PDC28" s="357">
        <f t="shared" si="171"/>
        <v>84786.4516</v>
      </c>
      <c r="PDD28" s="357">
        <f t="shared" si="171"/>
        <v>0</v>
      </c>
      <c r="PDE28" s="357">
        <f t="shared" si="171"/>
        <v>84786.4516</v>
      </c>
      <c r="PDF28" s="357">
        <f t="shared" si="171"/>
        <v>0</v>
      </c>
      <c r="PDG28" s="357">
        <f t="shared" si="171"/>
        <v>84786.4516</v>
      </c>
      <c r="PDH28" s="357">
        <f t="shared" si="171"/>
        <v>0</v>
      </c>
      <c r="PDI28" s="357">
        <f t="shared" si="171"/>
        <v>84786.4516</v>
      </c>
      <c r="PDJ28" s="357">
        <f t="shared" si="171"/>
        <v>0</v>
      </c>
      <c r="PDK28" s="357">
        <f t="shared" si="171"/>
        <v>84786.4516</v>
      </c>
      <c r="PDL28" s="357">
        <f t="shared" si="171"/>
        <v>0</v>
      </c>
      <c r="PDM28" s="357">
        <f t="shared" si="171"/>
        <v>84786.4516</v>
      </c>
      <c r="PDN28" s="357">
        <f t="shared" si="171"/>
        <v>0</v>
      </c>
      <c r="PDO28" s="357">
        <f t="shared" si="171"/>
        <v>84786.4516</v>
      </c>
      <c r="PDP28" s="357">
        <f t="shared" si="171"/>
        <v>0</v>
      </c>
      <c r="PDQ28" s="357">
        <f t="shared" si="171"/>
        <v>84786.4516</v>
      </c>
      <c r="PDR28" s="357">
        <f t="shared" si="171"/>
        <v>0</v>
      </c>
      <c r="PDS28" s="357">
        <f t="shared" si="171"/>
        <v>84786.4516</v>
      </c>
      <c r="PDT28" s="357">
        <f t="shared" si="171"/>
        <v>0</v>
      </c>
      <c r="PDU28" s="357">
        <f t="shared" si="171"/>
        <v>84786.4516</v>
      </c>
      <c r="PDV28" s="357">
        <f t="shared" si="171"/>
        <v>0</v>
      </c>
      <c r="PDW28" s="357">
        <f t="shared" si="171"/>
        <v>84786.4516</v>
      </c>
      <c r="PDX28" s="357">
        <f t="shared" si="171"/>
        <v>0</v>
      </c>
      <c r="PDY28" s="357">
        <f t="shared" si="171"/>
        <v>84786.4516</v>
      </c>
      <c r="PDZ28" s="357">
        <f t="shared" si="171"/>
        <v>0</v>
      </c>
      <c r="PEA28" s="357">
        <f t="shared" si="171"/>
        <v>84786.4516</v>
      </c>
      <c r="PEB28" s="357">
        <f t="shared" si="171"/>
        <v>0</v>
      </c>
      <c r="PEC28" s="357">
        <f t="shared" si="171"/>
        <v>84786.4516</v>
      </c>
      <c r="PED28" s="357">
        <f t="shared" si="171"/>
        <v>0</v>
      </c>
      <c r="PEE28" s="357">
        <f t="shared" si="171"/>
        <v>84786.4516</v>
      </c>
      <c r="PEF28" s="357">
        <f t="shared" ref="PEF28:PGQ28" si="172">+PED28</f>
        <v>0</v>
      </c>
      <c r="PEG28" s="357">
        <f t="shared" si="172"/>
        <v>84786.4516</v>
      </c>
      <c r="PEH28" s="357">
        <f t="shared" si="172"/>
        <v>0</v>
      </c>
      <c r="PEI28" s="357">
        <f t="shared" si="172"/>
        <v>84786.4516</v>
      </c>
      <c r="PEJ28" s="357">
        <f t="shared" si="172"/>
        <v>0</v>
      </c>
      <c r="PEK28" s="357">
        <f t="shared" si="172"/>
        <v>84786.4516</v>
      </c>
      <c r="PEL28" s="357">
        <f t="shared" si="172"/>
        <v>0</v>
      </c>
      <c r="PEM28" s="357">
        <f t="shared" si="172"/>
        <v>84786.4516</v>
      </c>
      <c r="PEN28" s="357">
        <f t="shared" si="172"/>
        <v>0</v>
      </c>
      <c r="PEO28" s="357">
        <f t="shared" si="172"/>
        <v>84786.4516</v>
      </c>
      <c r="PEP28" s="357">
        <f t="shared" si="172"/>
        <v>0</v>
      </c>
      <c r="PEQ28" s="357">
        <f t="shared" si="172"/>
        <v>84786.4516</v>
      </c>
      <c r="PER28" s="357">
        <f t="shared" si="172"/>
        <v>0</v>
      </c>
      <c r="PES28" s="357">
        <f t="shared" si="172"/>
        <v>84786.4516</v>
      </c>
      <c r="PET28" s="357">
        <f t="shared" si="172"/>
        <v>0</v>
      </c>
      <c r="PEU28" s="357">
        <f t="shared" si="172"/>
        <v>84786.4516</v>
      </c>
      <c r="PEV28" s="357">
        <f t="shared" si="172"/>
        <v>0</v>
      </c>
      <c r="PEW28" s="357">
        <f t="shared" si="172"/>
        <v>84786.4516</v>
      </c>
      <c r="PEX28" s="357">
        <f t="shared" si="172"/>
        <v>0</v>
      </c>
      <c r="PEY28" s="357">
        <f t="shared" si="172"/>
        <v>84786.4516</v>
      </c>
      <c r="PEZ28" s="357">
        <f t="shared" si="172"/>
        <v>0</v>
      </c>
      <c r="PFA28" s="357">
        <f t="shared" si="172"/>
        <v>84786.4516</v>
      </c>
      <c r="PFB28" s="357">
        <f t="shared" si="172"/>
        <v>0</v>
      </c>
      <c r="PFC28" s="357">
        <f t="shared" si="172"/>
        <v>84786.4516</v>
      </c>
      <c r="PFD28" s="357">
        <f t="shared" si="172"/>
        <v>0</v>
      </c>
      <c r="PFE28" s="357">
        <f t="shared" si="172"/>
        <v>84786.4516</v>
      </c>
      <c r="PFF28" s="357">
        <f t="shared" si="172"/>
        <v>0</v>
      </c>
      <c r="PFG28" s="357">
        <f t="shared" si="172"/>
        <v>84786.4516</v>
      </c>
      <c r="PFH28" s="357">
        <f t="shared" si="172"/>
        <v>0</v>
      </c>
      <c r="PFI28" s="357">
        <f t="shared" si="172"/>
        <v>84786.4516</v>
      </c>
      <c r="PFJ28" s="357">
        <f t="shared" si="172"/>
        <v>0</v>
      </c>
      <c r="PFK28" s="357">
        <f t="shared" si="172"/>
        <v>84786.4516</v>
      </c>
      <c r="PFL28" s="357">
        <f t="shared" si="172"/>
        <v>0</v>
      </c>
      <c r="PFM28" s="357">
        <f t="shared" si="172"/>
        <v>84786.4516</v>
      </c>
      <c r="PFN28" s="357">
        <f t="shared" si="172"/>
        <v>0</v>
      </c>
      <c r="PFO28" s="357">
        <f t="shared" si="172"/>
        <v>84786.4516</v>
      </c>
      <c r="PFP28" s="357">
        <f t="shared" si="172"/>
        <v>0</v>
      </c>
      <c r="PFQ28" s="357">
        <f t="shared" si="172"/>
        <v>84786.4516</v>
      </c>
      <c r="PFR28" s="357">
        <f t="shared" si="172"/>
        <v>0</v>
      </c>
      <c r="PFS28" s="357">
        <f t="shared" si="172"/>
        <v>84786.4516</v>
      </c>
      <c r="PFT28" s="357">
        <f t="shared" si="172"/>
        <v>0</v>
      </c>
      <c r="PFU28" s="357">
        <f t="shared" si="172"/>
        <v>84786.4516</v>
      </c>
      <c r="PFV28" s="357">
        <f t="shared" si="172"/>
        <v>0</v>
      </c>
      <c r="PFW28" s="357">
        <f t="shared" si="172"/>
        <v>84786.4516</v>
      </c>
      <c r="PFX28" s="357">
        <f t="shared" si="172"/>
        <v>0</v>
      </c>
      <c r="PFY28" s="357">
        <f t="shared" si="172"/>
        <v>84786.4516</v>
      </c>
      <c r="PFZ28" s="357">
        <f t="shared" si="172"/>
        <v>0</v>
      </c>
      <c r="PGA28" s="357">
        <f t="shared" si="172"/>
        <v>84786.4516</v>
      </c>
      <c r="PGB28" s="357">
        <f t="shared" si="172"/>
        <v>0</v>
      </c>
      <c r="PGC28" s="357">
        <f t="shared" si="172"/>
        <v>84786.4516</v>
      </c>
      <c r="PGD28" s="357">
        <f t="shared" si="172"/>
        <v>0</v>
      </c>
      <c r="PGE28" s="357">
        <f t="shared" si="172"/>
        <v>84786.4516</v>
      </c>
      <c r="PGF28" s="357">
        <f t="shared" si="172"/>
        <v>0</v>
      </c>
      <c r="PGG28" s="357">
        <f t="shared" si="172"/>
        <v>84786.4516</v>
      </c>
      <c r="PGH28" s="357">
        <f t="shared" si="172"/>
        <v>0</v>
      </c>
      <c r="PGI28" s="357">
        <f t="shared" si="172"/>
        <v>84786.4516</v>
      </c>
      <c r="PGJ28" s="357">
        <f t="shared" si="172"/>
        <v>0</v>
      </c>
      <c r="PGK28" s="357">
        <f t="shared" si="172"/>
        <v>84786.4516</v>
      </c>
      <c r="PGL28" s="357">
        <f t="shared" si="172"/>
        <v>0</v>
      </c>
      <c r="PGM28" s="357">
        <f t="shared" si="172"/>
        <v>84786.4516</v>
      </c>
      <c r="PGN28" s="357">
        <f t="shared" si="172"/>
        <v>0</v>
      </c>
      <c r="PGO28" s="357">
        <f t="shared" si="172"/>
        <v>84786.4516</v>
      </c>
      <c r="PGP28" s="357">
        <f t="shared" si="172"/>
        <v>0</v>
      </c>
      <c r="PGQ28" s="357">
        <f t="shared" si="172"/>
        <v>84786.4516</v>
      </c>
      <c r="PGR28" s="357">
        <f t="shared" ref="PGR28:PJC28" si="173">+PGP28</f>
        <v>0</v>
      </c>
      <c r="PGS28" s="357">
        <f t="shared" si="173"/>
        <v>84786.4516</v>
      </c>
      <c r="PGT28" s="357">
        <f t="shared" si="173"/>
        <v>0</v>
      </c>
      <c r="PGU28" s="357">
        <f t="shared" si="173"/>
        <v>84786.4516</v>
      </c>
      <c r="PGV28" s="357">
        <f t="shared" si="173"/>
        <v>0</v>
      </c>
      <c r="PGW28" s="357">
        <f t="shared" si="173"/>
        <v>84786.4516</v>
      </c>
      <c r="PGX28" s="357">
        <f t="shared" si="173"/>
        <v>0</v>
      </c>
      <c r="PGY28" s="357">
        <f t="shared" si="173"/>
        <v>84786.4516</v>
      </c>
      <c r="PGZ28" s="357">
        <f t="shared" si="173"/>
        <v>0</v>
      </c>
      <c r="PHA28" s="357">
        <f t="shared" si="173"/>
        <v>84786.4516</v>
      </c>
      <c r="PHB28" s="357">
        <f t="shared" si="173"/>
        <v>0</v>
      </c>
      <c r="PHC28" s="357">
        <f t="shared" si="173"/>
        <v>84786.4516</v>
      </c>
      <c r="PHD28" s="357">
        <f t="shared" si="173"/>
        <v>0</v>
      </c>
      <c r="PHE28" s="357">
        <f t="shared" si="173"/>
        <v>84786.4516</v>
      </c>
      <c r="PHF28" s="357">
        <f t="shared" si="173"/>
        <v>0</v>
      </c>
      <c r="PHG28" s="357">
        <f t="shared" si="173"/>
        <v>84786.4516</v>
      </c>
      <c r="PHH28" s="357">
        <f t="shared" si="173"/>
        <v>0</v>
      </c>
      <c r="PHI28" s="357">
        <f t="shared" si="173"/>
        <v>84786.4516</v>
      </c>
      <c r="PHJ28" s="357">
        <f t="shared" si="173"/>
        <v>0</v>
      </c>
      <c r="PHK28" s="357">
        <f t="shared" si="173"/>
        <v>84786.4516</v>
      </c>
      <c r="PHL28" s="357">
        <f t="shared" si="173"/>
        <v>0</v>
      </c>
      <c r="PHM28" s="357">
        <f t="shared" si="173"/>
        <v>84786.4516</v>
      </c>
      <c r="PHN28" s="357">
        <f t="shared" si="173"/>
        <v>0</v>
      </c>
      <c r="PHO28" s="357">
        <f t="shared" si="173"/>
        <v>84786.4516</v>
      </c>
      <c r="PHP28" s="357">
        <f t="shared" si="173"/>
        <v>0</v>
      </c>
      <c r="PHQ28" s="357">
        <f t="shared" si="173"/>
        <v>84786.4516</v>
      </c>
      <c r="PHR28" s="357">
        <f t="shared" si="173"/>
        <v>0</v>
      </c>
      <c r="PHS28" s="357">
        <f t="shared" si="173"/>
        <v>84786.4516</v>
      </c>
      <c r="PHT28" s="357">
        <f t="shared" si="173"/>
        <v>0</v>
      </c>
      <c r="PHU28" s="357">
        <f t="shared" si="173"/>
        <v>84786.4516</v>
      </c>
      <c r="PHV28" s="357">
        <f t="shared" si="173"/>
        <v>0</v>
      </c>
      <c r="PHW28" s="357">
        <f t="shared" si="173"/>
        <v>84786.4516</v>
      </c>
      <c r="PHX28" s="357">
        <f t="shared" si="173"/>
        <v>0</v>
      </c>
      <c r="PHY28" s="357">
        <f t="shared" si="173"/>
        <v>84786.4516</v>
      </c>
      <c r="PHZ28" s="357">
        <f t="shared" si="173"/>
        <v>0</v>
      </c>
      <c r="PIA28" s="357">
        <f t="shared" si="173"/>
        <v>84786.4516</v>
      </c>
      <c r="PIB28" s="357">
        <f t="shared" si="173"/>
        <v>0</v>
      </c>
      <c r="PIC28" s="357">
        <f t="shared" si="173"/>
        <v>84786.4516</v>
      </c>
      <c r="PID28" s="357">
        <f t="shared" si="173"/>
        <v>0</v>
      </c>
      <c r="PIE28" s="357">
        <f t="shared" si="173"/>
        <v>84786.4516</v>
      </c>
      <c r="PIF28" s="357">
        <f t="shared" si="173"/>
        <v>0</v>
      </c>
      <c r="PIG28" s="357">
        <f t="shared" si="173"/>
        <v>84786.4516</v>
      </c>
      <c r="PIH28" s="357">
        <f t="shared" si="173"/>
        <v>0</v>
      </c>
      <c r="PII28" s="357">
        <f t="shared" si="173"/>
        <v>84786.4516</v>
      </c>
      <c r="PIJ28" s="357">
        <f t="shared" si="173"/>
        <v>0</v>
      </c>
      <c r="PIK28" s="357">
        <f t="shared" si="173"/>
        <v>84786.4516</v>
      </c>
      <c r="PIL28" s="357">
        <f t="shared" si="173"/>
        <v>0</v>
      </c>
      <c r="PIM28" s="357">
        <f t="shared" si="173"/>
        <v>84786.4516</v>
      </c>
      <c r="PIN28" s="357">
        <f t="shared" si="173"/>
        <v>0</v>
      </c>
      <c r="PIO28" s="357">
        <f t="shared" si="173"/>
        <v>84786.4516</v>
      </c>
      <c r="PIP28" s="357">
        <f t="shared" si="173"/>
        <v>0</v>
      </c>
      <c r="PIQ28" s="357">
        <f t="shared" si="173"/>
        <v>84786.4516</v>
      </c>
      <c r="PIR28" s="357">
        <f t="shared" si="173"/>
        <v>0</v>
      </c>
      <c r="PIS28" s="357">
        <f t="shared" si="173"/>
        <v>84786.4516</v>
      </c>
      <c r="PIT28" s="357">
        <f t="shared" si="173"/>
        <v>0</v>
      </c>
      <c r="PIU28" s="357">
        <f t="shared" si="173"/>
        <v>84786.4516</v>
      </c>
      <c r="PIV28" s="357">
        <f t="shared" si="173"/>
        <v>0</v>
      </c>
      <c r="PIW28" s="357">
        <f t="shared" si="173"/>
        <v>84786.4516</v>
      </c>
      <c r="PIX28" s="357">
        <f t="shared" si="173"/>
        <v>0</v>
      </c>
      <c r="PIY28" s="357">
        <f t="shared" si="173"/>
        <v>84786.4516</v>
      </c>
      <c r="PIZ28" s="357">
        <f t="shared" si="173"/>
        <v>0</v>
      </c>
      <c r="PJA28" s="357">
        <f t="shared" si="173"/>
        <v>84786.4516</v>
      </c>
      <c r="PJB28" s="357">
        <f t="shared" si="173"/>
        <v>0</v>
      </c>
      <c r="PJC28" s="357">
        <f t="shared" si="173"/>
        <v>84786.4516</v>
      </c>
      <c r="PJD28" s="357">
        <f t="shared" ref="PJD28:PLO28" si="174">+PJB28</f>
        <v>0</v>
      </c>
      <c r="PJE28" s="357">
        <f t="shared" si="174"/>
        <v>84786.4516</v>
      </c>
      <c r="PJF28" s="357">
        <f t="shared" si="174"/>
        <v>0</v>
      </c>
      <c r="PJG28" s="357">
        <f t="shared" si="174"/>
        <v>84786.4516</v>
      </c>
      <c r="PJH28" s="357">
        <f t="shared" si="174"/>
        <v>0</v>
      </c>
      <c r="PJI28" s="357">
        <f t="shared" si="174"/>
        <v>84786.4516</v>
      </c>
      <c r="PJJ28" s="357">
        <f t="shared" si="174"/>
        <v>0</v>
      </c>
      <c r="PJK28" s="357">
        <f t="shared" si="174"/>
        <v>84786.4516</v>
      </c>
      <c r="PJL28" s="357">
        <f t="shared" si="174"/>
        <v>0</v>
      </c>
      <c r="PJM28" s="357">
        <f t="shared" si="174"/>
        <v>84786.4516</v>
      </c>
      <c r="PJN28" s="357">
        <f t="shared" si="174"/>
        <v>0</v>
      </c>
      <c r="PJO28" s="357">
        <f t="shared" si="174"/>
        <v>84786.4516</v>
      </c>
      <c r="PJP28" s="357">
        <f t="shared" si="174"/>
        <v>0</v>
      </c>
      <c r="PJQ28" s="357">
        <f t="shared" si="174"/>
        <v>84786.4516</v>
      </c>
      <c r="PJR28" s="357">
        <f t="shared" si="174"/>
        <v>0</v>
      </c>
      <c r="PJS28" s="357">
        <f t="shared" si="174"/>
        <v>84786.4516</v>
      </c>
      <c r="PJT28" s="357">
        <f t="shared" si="174"/>
        <v>0</v>
      </c>
      <c r="PJU28" s="357">
        <f t="shared" si="174"/>
        <v>84786.4516</v>
      </c>
      <c r="PJV28" s="357">
        <f t="shared" si="174"/>
        <v>0</v>
      </c>
      <c r="PJW28" s="357">
        <f t="shared" si="174"/>
        <v>84786.4516</v>
      </c>
      <c r="PJX28" s="357">
        <f t="shared" si="174"/>
        <v>0</v>
      </c>
      <c r="PJY28" s="357">
        <f t="shared" si="174"/>
        <v>84786.4516</v>
      </c>
      <c r="PJZ28" s="357">
        <f t="shared" si="174"/>
        <v>0</v>
      </c>
      <c r="PKA28" s="357">
        <f t="shared" si="174"/>
        <v>84786.4516</v>
      </c>
      <c r="PKB28" s="357">
        <f t="shared" si="174"/>
        <v>0</v>
      </c>
      <c r="PKC28" s="357">
        <f t="shared" si="174"/>
        <v>84786.4516</v>
      </c>
      <c r="PKD28" s="357">
        <f t="shared" si="174"/>
        <v>0</v>
      </c>
      <c r="PKE28" s="357">
        <f t="shared" si="174"/>
        <v>84786.4516</v>
      </c>
      <c r="PKF28" s="357">
        <f t="shared" si="174"/>
        <v>0</v>
      </c>
      <c r="PKG28" s="357">
        <f t="shared" si="174"/>
        <v>84786.4516</v>
      </c>
      <c r="PKH28" s="357">
        <f t="shared" si="174"/>
        <v>0</v>
      </c>
      <c r="PKI28" s="357">
        <f t="shared" si="174"/>
        <v>84786.4516</v>
      </c>
      <c r="PKJ28" s="357">
        <f t="shared" si="174"/>
        <v>0</v>
      </c>
      <c r="PKK28" s="357">
        <f t="shared" si="174"/>
        <v>84786.4516</v>
      </c>
      <c r="PKL28" s="357">
        <f t="shared" si="174"/>
        <v>0</v>
      </c>
      <c r="PKM28" s="357">
        <f t="shared" si="174"/>
        <v>84786.4516</v>
      </c>
      <c r="PKN28" s="357">
        <f t="shared" si="174"/>
        <v>0</v>
      </c>
      <c r="PKO28" s="357">
        <f t="shared" si="174"/>
        <v>84786.4516</v>
      </c>
      <c r="PKP28" s="357">
        <f t="shared" si="174"/>
        <v>0</v>
      </c>
      <c r="PKQ28" s="357">
        <f t="shared" si="174"/>
        <v>84786.4516</v>
      </c>
      <c r="PKR28" s="357">
        <f t="shared" si="174"/>
        <v>0</v>
      </c>
      <c r="PKS28" s="357">
        <f t="shared" si="174"/>
        <v>84786.4516</v>
      </c>
      <c r="PKT28" s="357">
        <f t="shared" si="174"/>
        <v>0</v>
      </c>
      <c r="PKU28" s="357">
        <f t="shared" si="174"/>
        <v>84786.4516</v>
      </c>
      <c r="PKV28" s="357">
        <f t="shared" si="174"/>
        <v>0</v>
      </c>
      <c r="PKW28" s="357">
        <f t="shared" si="174"/>
        <v>84786.4516</v>
      </c>
      <c r="PKX28" s="357">
        <f t="shared" si="174"/>
        <v>0</v>
      </c>
      <c r="PKY28" s="357">
        <f t="shared" si="174"/>
        <v>84786.4516</v>
      </c>
      <c r="PKZ28" s="357">
        <f t="shared" si="174"/>
        <v>0</v>
      </c>
      <c r="PLA28" s="357">
        <f t="shared" si="174"/>
        <v>84786.4516</v>
      </c>
      <c r="PLB28" s="357">
        <f t="shared" si="174"/>
        <v>0</v>
      </c>
      <c r="PLC28" s="357">
        <f t="shared" si="174"/>
        <v>84786.4516</v>
      </c>
      <c r="PLD28" s="357">
        <f t="shared" si="174"/>
        <v>0</v>
      </c>
      <c r="PLE28" s="357">
        <f t="shared" si="174"/>
        <v>84786.4516</v>
      </c>
      <c r="PLF28" s="357">
        <f t="shared" si="174"/>
        <v>0</v>
      </c>
      <c r="PLG28" s="357">
        <f t="shared" si="174"/>
        <v>84786.4516</v>
      </c>
      <c r="PLH28" s="357">
        <f t="shared" si="174"/>
        <v>0</v>
      </c>
      <c r="PLI28" s="357">
        <f t="shared" si="174"/>
        <v>84786.4516</v>
      </c>
      <c r="PLJ28" s="357">
        <f t="shared" si="174"/>
        <v>0</v>
      </c>
      <c r="PLK28" s="357">
        <f t="shared" si="174"/>
        <v>84786.4516</v>
      </c>
      <c r="PLL28" s="357">
        <f t="shared" si="174"/>
        <v>0</v>
      </c>
      <c r="PLM28" s="357">
        <f t="shared" si="174"/>
        <v>84786.4516</v>
      </c>
      <c r="PLN28" s="357">
        <f t="shared" si="174"/>
        <v>0</v>
      </c>
      <c r="PLO28" s="357">
        <f t="shared" si="174"/>
        <v>84786.4516</v>
      </c>
      <c r="PLP28" s="357">
        <f t="shared" ref="PLP28:POA28" si="175">+PLN28</f>
        <v>0</v>
      </c>
      <c r="PLQ28" s="357">
        <f t="shared" si="175"/>
        <v>84786.4516</v>
      </c>
      <c r="PLR28" s="357">
        <f t="shared" si="175"/>
        <v>0</v>
      </c>
      <c r="PLS28" s="357">
        <f t="shared" si="175"/>
        <v>84786.4516</v>
      </c>
      <c r="PLT28" s="357">
        <f t="shared" si="175"/>
        <v>0</v>
      </c>
      <c r="PLU28" s="357">
        <f t="shared" si="175"/>
        <v>84786.4516</v>
      </c>
      <c r="PLV28" s="357">
        <f t="shared" si="175"/>
        <v>0</v>
      </c>
      <c r="PLW28" s="357">
        <f t="shared" si="175"/>
        <v>84786.4516</v>
      </c>
      <c r="PLX28" s="357">
        <f t="shared" si="175"/>
        <v>0</v>
      </c>
      <c r="PLY28" s="357">
        <f t="shared" si="175"/>
        <v>84786.4516</v>
      </c>
      <c r="PLZ28" s="357">
        <f t="shared" si="175"/>
        <v>0</v>
      </c>
      <c r="PMA28" s="357">
        <f t="shared" si="175"/>
        <v>84786.4516</v>
      </c>
      <c r="PMB28" s="357">
        <f t="shared" si="175"/>
        <v>0</v>
      </c>
      <c r="PMC28" s="357">
        <f t="shared" si="175"/>
        <v>84786.4516</v>
      </c>
      <c r="PMD28" s="357">
        <f t="shared" si="175"/>
        <v>0</v>
      </c>
      <c r="PME28" s="357">
        <f t="shared" si="175"/>
        <v>84786.4516</v>
      </c>
      <c r="PMF28" s="357">
        <f t="shared" si="175"/>
        <v>0</v>
      </c>
      <c r="PMG28" s="357">
        <f t="shared" si="175"/>
        <v>84786.4516</v>
      </c>
      <c r="PMH28" s="357">
        <f t="shared" si="175"/>
        <v>0</v>
      </c>
      <c r="PMI28" s="357">
        <f t="shared" si="175"/>
        <v>84786.4516</v>
      </c>
      <c r="PMJ28" s="357">
        <f t="shared" si="175"/>
        <v>0</v>
      </c>
      <c r="PMK28" s="357">
        <f t="shared" si="175"/>
        <v>84786.4516</v>
      </c>
      <c r="PML28" s="357">
        <f t="shared" si="175"/>
        <v>0</v>
      </c>
      <c r="PMM28" s="357">
        <f t="shared" si="175"/>
        <v>84786.4516</v>
      </c>
      <c r="PMN28" s="357">
        <f t="shared" si="175"/>
        <v>0</v>
      </c>
      <c r="PMO28" s="357">
        <f t="shared" si="175"/>
        <v>84786.4516</v>
      </c>
      <c r="PMP28" s="357">
        <f t="shared" si="175"/>
        <v>0</v>
      </c>
      <c r="PMQ28" s="357">
        <f t="shared" si="175"/>
        <v>84786.4516</v>
      </c>
      <c r="PMR28" s="357">
        <f t="shared" si="175"/>
        <v>0</v>
      </c>
      <c r="PMS28" s="357">
        <f t="shared" si="175"/>
        <v>84786.4516</v>
      </c>
      <c r="PMT28" s="357">
        <f t="shared" si="175"/>
        <v>0</v>
      </c>
      <c r="PMU28" s="357">
        <f t="shared" si="175"/>
        <v>84786.4516</v>
      </c>
      <c r="PMV28" s="357">
        <f t="shared" si="175"/>
        <v>0</v>
      </c>
      <c r="PMW28" s="357">
        <f t="shared" si="175"/>
        <v>84786.4516</v>
      </c>
      <c r="PMX28" s="357">
        <f t="shared" si="175"/>
        <v>0</v>
      </c>
      <c r="PMY28" s="357">
        <f t="shared" si="175"/>
        <v>84786.4516</v>
      </c>
      <c r="PMZ28" s="357">
        <f t="shared" si="175"/>
        <v>0</v>
      </c>
      <c r="PNA28" s="357">
        <f t="shared" si="175"/>
        <v>84786.4516</v>
      </c>
      <c r="PNB28" s="357">
        <f t="shared" si="175"/>
        <v>0</v>
      </c>
      <c r="PNC28" s="357">
        <f t="shared" si="175"/>
        <v>84786.4516</v>
      </c>
      <c r="PND28" s="357">
        <f t="shared" si="175"/>
        <v>0</v>
      </c>
      <c r="PNE28" s="357">
        <f t="shared" si="175"/>
        <v>84786.4516</v>
      </c>
      <c r="PNF28" s="357">
        <f t="shared" si="175"/>
        <v>0</v>
      </c>
      <c r="PNG28" s="357">
        <f t="shared" si="175"/>
        <v>84786.4516</v>
      </c>
      <c r="PNH28" s="357">
        <f t="shared" si="175"/>
        <v>0</v>
      </c>
      <c r="PNI28" s="357">
        <f t="shared" si="175"/>
        <v>84786.4516</v>
      </c>
      <c r="PNJ28" s="357">
        <f t="shared" si="175"/>
        <v>0</v>
      </c>
      <c r="PNK28" s="357">
        <f t="shared" si="175"/>
        <v>84786.4516</v>
      </c>
      <c r="PNL28" s="357">
        <f t="shared" si="175"/>
        <v>0</v>
      </c>
      <c r="PNM28" s="357">
        <f t="shared" si="175"/>
        <v>84786.4516</v>
      </c>
      <c r="PNN28" s="357">
        <f t="shared" si="175"/>
        <v>0</v>
      </c>
      <c r="PNO28" s="357">
        <f t="shared" si="175"/>
        <v>84786.4516</v>
      </c>
      <c r="PNP28" s="357">
        <f t="shared" si="175"/>
        <v>0</v>
      </c>
      <c r="PNQ28" s="357">
        <f t="shared" si="175"/>
        <v>84786.4516</v>
      </c>
      <c r="PNR28" s="357">
        <f t="shared" si="175"/>
        <v>0</v>
      </c>
      <c r="PNS28" s="357">
        <f t="shared" si="175"/>
        <v>84786.4516</v>
      </c>
      <c r="PNT28" s="357">
        <f t="shared" si="175"/>
        <v>0</v>
      </c>
      <c r="PNU28" s="357">
        <f t="shared" si="175"/>
        <v>84786.4516</v>
      </c>
      <c r="PNV28" s="357">
        <f t="shared" si="175"/>
        <v>0</v>
      </c>
      <c r="PNW28" s="357">
        <f t="shared" si="175"/>
        <v>84786.4516</v>
      </c>
      <c r="PNX28" s="357">
        <f t="shared" si="175"/>
        <v>0</v>
      </c>
      <c r="PNY28" s="357">
        <f t="shared" si="175"/>
        <v>84786.4516</v>
      </c>
      <c r="PNZ28" s="357">
        <f t="shared" si="175"/>
        <v>0</v>
      </c>
      <c r="POA28" s="357">
        <f t="shared" si="175"/>
        <v>84786.4516</v>
      </c>
      <c r="POB28" s="357">
        <f t="shared" ref="POB28:PQM28" si="176">+PNZ28</f>
        <v>0</v>
      </c>
      <c r="POC28" s="357">
        <f t="shared" si="176"/>
        <v>84786.4516</v>
      </c>
      <c r="POD28" s="357">
        <f t="shared" si="176"/>
        <v>0</v>
      </c>
      <c r="POE28" s="357">
        <f t="shared" si="176"/>
        <v>84786.4516</v>
      </c>
      <c r="POF28" s="357">
        <f t="shared" si="176"/>
        <v>0</v>
      </c>
      <c r="POG28" s="357">
        <f t="shared" si="176"/>
        <v>84786.4516</v>
      </c>
      <c r="POH28" s="357">
        <f t="shared" si="176"/>
        <v>0</v>
      </c>
      <c r="POI28" s="357">
        <f t="shared" si="176"/>
        <v>84786.4516</v>
      </c>
      <c r="POJ28" s="357">
        <f t="shared" si="176"/>
        <v>0</v>
      </c>
      <c r="POK28" s="357">
        <f t="shared" si="176"/>
        <v>84786.4516</v>
      </c>
      <c r="POL28" s="357">
        <f t="shared" si="176"/>
        <v>0</v>
      </c>
      <c r="POM28" s="357">
        <f t="shared" si="176"/>
        <v>84786.4516</v>
      </c>
      <c r="PON28" s="357">
        <f t="shared" si="176"/>
        <v>0</v>
      </c>
      <c r="POO28" s="357">
        <f t="shared" si="176"/>
        <v>84786.4516</v>
      </c>
      <c r="POP28" s="357">
        <f t="shared" si="176"/>
        <v>0</v>
      </c>
      <c r="POQ28" s="357">
        <f t="shared" si="176"/>
        <v>84786.4516</v>
      </c>
      <c r="POR28" s="357">
        <f t="shared" si="176"/>
        <v>0</v>
      </c>
      <c r="POS28" s="357">
        <f t="shared" si="176"/>
        <v>84786.4516</v>
      </c>
      <c r="POT28" s="357">
        <f t="shared" si="176"/>
        <v>0</v>
      </c>
      <c r="POU28" s="357">
        <f t="shared" si="176"/>
        <v>84786.4516</v>
      </c>
      <c r="POV28" s="357">
        <f t="shared" si="176"/>
        <v>0</v>
      </c>
      <c r="POW28" s="357">
        <f t="shared" si="176"/>
        <v>84786.4516</v>
      </c>
      <c r="POX28" s="357">
        <f t="shared" si="176"/>
        <v>0</v>
      </c>
      <c r="POY28" s="357">
        <f t="shared" si="176"/>
        <v>84786.4516</v>
      </c>
      <c r="POZ28" s="357">
        <f t="shared" si="176"/>
        <v>0</v>
      </c>
      <c r="PPA28" s="357">
        <f t="shared" si="176"/>
        <v>84786.4516</v>
      </c>
      <c r="PPB28" s="357">
        <f t="shared" si="176"/>
        <v>0</v>
      </c>
      <c r="PPC28" s="357">
        <f t="shared" si="176"/>
        <v>84786.4516</v>
      </c>
      <c r="PPD28" s="357">
        <f t="shared" si="176"/>
        <v>0</v>
      </c>
      <c r="PPE28" s="357">
        <f t="shared" si="176"/>
        <v>84786.4516</v>
      </c>
      <c r="PPF28" s="357">
        <f t="shared" si="176"/>
        <v>0</v>
      </c>
      <c r="PPG28" s="357">
        <f t="shared" si="176"/>
        <v>84786.4516</v>
      </c>
      <c r="PPH28" s="357">
        <f t="shared" si="176"/>
        <v>0</v>
      </c>
      <c r="PPI28" s="357">
        <f t="shared" si="176"/>
        <v>84786.4516</v>
      </c>
      <c r="PPJ28" s="357">
        <f t="shared" si="176"/>
        <v>0</v>
      </c>
      <c r="PPK28" s="357">
        <f t="shared" si="176"/>
        <v>84786.4516</v>
      </c>
      <c r="PPL28" s="357">
        <f t="shared" si="176"/>
        <v>0</v>
      </c>
      <c r="PPM28" s="357">
        <f t="shared" si="176"/>
        <v>84786.4516</v>
      </c>
      <c r="PPN28" s="357">
        <f t="shared" si="176"/>
        <v>0</v>
      </c>
      <c r="PPO28" s="357">
        <f t="shared" si="176"/>
        <v>84786.4516</v>
      </c>
      <c r="PPP28" s="357">
        <f t="shared" si="176"/>
        <v>0</v>
      </c>
      <c r="PPQ28" s="357">
        <f t="shared" si="176"/>
        <v>84786.4516</v>
      </c>
      <c r="PPR28" s="357">
        <f t="shared" si="176"/>
        <v>0</v>
      </c>
      <c r="PPS28" s="357">
        <f t="shared" si="176"/>
        <v>84786.4516</v>
      </c>
      <c r="PPT28" s="357">
        <f t="shared" si="176"/>
        <v>0</v>
      </c>
      <c r="PPU28" s="357">
        <f t="shared" si="176"/>
        <v>84786.4516</v>
      </c>
      <c r="PPV28" s="357">
        <f t="shared" si="176"/>
        <v>0</v>
      </c>
      <c r="PPW28" s="357">
        <f t="shared" si="176"/>
        <v>84786.4516</v>
      </c>
      <c r="PPX28" s="357">
        <f t="shared" si="176"/>
        <v>0</v>
      </c>
      <c r="PPY28" s="357">
        <f t="shared" si="176"/>
        <v>84786.4516</v>
      </c>
      <c r="PPZ28" s="357">
        <f t="shared" si="176"/>
        <v>0</v>
      </c>
      <c r="PQA28" s="357">
        <f t="shared" si="176"/>
        <v>84786.4516</v>
      </c>
      <c r="PQB28" s="357">
        <f t="shared" si="176"/>
        <v>0</v>
      </c>
      <c r="PQC28" s="357">
        <f t="shared" si="176"/>
        <v>84786.4516</v>
      </c>
      <c r="PQD28" s="357">
        <f t="shared" si="176"/>
        <v>0</v>
      </c>
      <c r="PQE28" s="357">
        <f t="shared" si="176"/>
        <v>84786.4516</v>
      </c>
      <c r="PQF28" s="357">
        <f t="shared" si="176"/>
        <v>0</v>
      </c>
      <c r="PQG28" s="357">
        <f t="shared" si="176"/>
        <v>84786.4516</v>
      </c>
      <c r="PQH28" s="357">
        <f t="shared" si="176"/>
        <v>0</v>
      </c>
      <c r="PQI28" s="357">
        <f t="shared" si="176"/>
        <v>84786.4516</v>
      </c>
      <c r="PQJ28" s="357">
        <f t="shared" si="176"/>
        <v>0</v>
      </c>
      <c r="PQK28" s="357">
        <f t="shared" si="176"/>
        <v>84786.4516</v>
      </c>
      <c r="PQL28" s="357">
        <f t="shared" si="176"/>
        <v>0</v>
      </c>
      <c r="PQM28" s="357">
        <f t="shared" si="176"/>
        <v>84786.4516</v>
      </c>
      <c r="PQN28" s="357">
        <f t="shared" ref="PQN28:PSY28" si="177">+PQL28</f>
        <v>0</v>
      </c>
      <c r="PQO28" s="357">
        <f t="shared" si="177"/>
        <v>84786.4516</v>
      </c>
      <c r="PQP28" s="357">
        <f t="shared" si="177"/>
        <v>0</v>
      </c>
      <c r="PQQ28" s="357">
        <f t="shared" si="177"/>
        <v>84786.4516</v>
      </c>
      <c r="PQR28" s="357">
        <f t="shared" si="177"/>
        <v>0</v>
      </c>
      <c r="PQS28" s="357">
        <f t="shared" si="177"/>
        <v>84786.4516</v>
      </c>
      <c r="PQT28" s="357">
        <f t="shared" si="177"/>
        <v>0</v>
      </c>
      <c r="PQU28" s="357">
        <f t="shared" si="177"/>
        <v>84786.4516</v>
      </c>
      <c r="PQV28" s="357">
        <f t="shared" si="177"/>
        <v>0</v>
      </c>
      <c r="PQW28" s="357">
        <f t="shared" si="177"/>
        <v>84786.4516</v>
      </c>
      <c r="PQX28" s="357">
        <f t="shared" si="177"/>
        <v>0</v>
      </c>
      <c r="PQY28" s="357">
        <f t="shared" si="177"/>
        <v>84786.4516</v>
      </c>
      <c r="PQZ28" s="357">
        <f t="shared" si="177"/>
        <v>0</v>
      </c>
      <c r="PRA28" s="357">
        <f t="shared" si="177"/>
        <v>84786.4516</v>
      </c>
      <c r="PRB28" s="357">
        <f t="shared" si="177"/>
        <v>0</v>
      </c>
      <c r="PRC28" s="357">
        <f t="shared" si="177"/>
        <v>84786.4516</v>
      </c>
      <c r="PRD28" s="357">
        <f t="shared" si="177"/>
        <v>0</v>
      </c>
      <c r="PRE28" s="357">
        <f t="shared" si="177"/>
        <v>84786.4516</v>
      </c>
      <c r="PRF28" s="357">
        <f t="shared" si="177"/>
        <v>0</v>
      </c>
      <c r="PRG28" s="357">
        <f t="shared" si="177"/>
        <v>84786.4516</v>
      </c>
      <c r="PRH28" s="357">
        <f t="shared" si="177"/>
        <v>0</v>
      </c>
      <c r="PRI28" s="357">
        <f t="shared" si="177"/>
        <v>84786.4516</v>
      </c>
      <c r="PRJ28" s="357">
        <f t="shared" si="177"/>
        <v>0</v>
      </c>
      <c r="PRK28" s="357">
        <f t="shared" si="177"/>
        <v>84786.4516</v>
      </c>
      <c r="PRL28" s="357">
        <f t="shared" si="177"/>
        <v>0</v>
      </c>
      <c r="PRM28" s="357">
        <f t="shared" si="177"/>
        <v>84786.4516</v>
      </c>
      <c r="PRN28" s="357">
        <f t="shared" si="177"/>
        <v>0</v>
      </c>
      <c r="PRO28" s="357">
        <f t="shared" si="177"/>
        <v>84786.4516</v>
      </c>
      <c r="PRP28" s="357">
        <f t="shared" si="177"/>
        <v>0</v>
      </c>
      <c r="PRQ28" s="357">
        <f t="shared" si="177"/>
        <v>84786.4516</v>
      </c>
      <c r="PRR28" s="357">
        <f t="shared" si="177"/>
        <v>0</v>
      </c>
      <c r="PRS28" s="357">
        <f t="shared" si="177"/>
        <v>84786.4516</v>
      </c>
      <c r="PRT28" s="357">
        <f t="shared" si="177"/>
        <v>0</v>
      </c>
      <c r="PRU28" s="357">
        <f t="shared" si="177"/>
        <v>84786.4516</v>
      </c>
      <c r="PRV28" s="357">
        <f t="shared" si="177"/>
        <v>0</v>
      </c>
      <c r="PRW28" s="357">
        <f t="shared" si="177"/>
        <v>84786.4516</v>
      </c>
      <c r="PRX28" s="357">
        <f t="shared" si="177"/>
        <v>0</v>
      </c>
      <c r="PRY28" s="357">
        <f t="shared" si="177"/>
        <v>84786.4516</v>
      </c>
      <c r="PRZ28" s="357">
        <f t="shared" si="177"/>
        <v>0</v>
      </c>
      <c r="PSA28" s="357">
        <f t="shared" si="177"/>
        <v>84786.4516</v>
      </c>
      <c r="PSB28" s="357">
        <f t="shared" si="177"/>
        <v>0</v>
      </c>
      <c r="PSC28" s="357">
        <f t="shared" si="177"/>
        <v>84786.4516</v>
      </c>
      <c r="PSD28" s="357">
        <f t="shared" si="177"/>
        <v>0</v>
      </c>
      <c r="PSE28" s="357">
        <f t="shared" si="177"/>
        <v>84786.4516</v>
      </c>
      <c r="PSF28" s="357">
        <f t="shared" si="177"/>
        <v>0</v>
      </c>
      <c r="PSG28" s="357">
        <f t="shared" si="177"/>
        <v>84786.4516</v>
      </c>
      <c r="PSH28" s="357">
        <f t="shared" si="177"/>
        <v>0</v>
      </c>
      <c r="PSI28" s="357">
        <f t="shared" si="177"/>
        <v>84786.4516</v>
      </c>
      <c r="PSJ28" s="357">
        <f t="shared" si="177"/>
        <v>0</v>
      </c>
      <c r="PSK28" s="357">
        <f t="shared" si="177"/>
        <v>84786.4516</v>
      </c>
      <c r="PSL28" s="357">
        <f t="shared" si="177"/>
        <v>0</v>
      </c>
      <c r="PSM28" s="357">
        <f t="shared" si="177"/>
        <v>84786.4516</v>
      </c>
      <c r="PSN28" s="357">
        <f t="shared" si="177"/>
        <v>0</v>
      </c>
      <c r="PSO28" s="357">
        <f t="shared" si="177"/>
        <v>84786.4516</v>
      </c>
      <c r="PSP28" s="357">
        <f t="shared" si="177"/>
        <v>0</v>
      </c>
      <c r="PSQ28" s="357">
        <f t="shared" si="177"/>
        <v>84786.4516</v>
      </c>
      <c r="PSR28" s="357">
        <f t="shared" si="177"/>
        <v>0</v>
      </c>
      <c r="PSS28" s="357">
        <f t="shared" si="177"/>
        <v>84786.4516</v>
      </c>
      <c r="PST28" s="357">
        <f t="shared" si="177"/>
        <v>0</v>
      </c>
      <c r="PSU28" s="357">
        <f t="shared" si="177"/>
        <v>84786.4516</v>
      </c>
      <c r="PSV28" s="357">
        <f t="shared" si="177"/>
        <v>0</v>
      </c>
      <c r="PSW28" s="357">
        <f t="shared" si="177"/>
        <v>84786.4516</v>
      </c>
      <c r="PSX28" s="357">
        <f t="shared" si="177"/>
        <v>0</v>
      </c>
      <c r="PSY28" s="357">
        <f t="shared" si="177"/>
        <v>84786.4516</v>
      </c>
      <c r="PSZ28" s="357">
        <f t="shared" ref="PSZ28:PVK28" si="178">+PSX28</f>
        <v>0</v>
      </c>
      <c r="PTA28" s="357">
        <f t="shared" si="178"/>
        <v>84786.4516</v>
      </c>
      <c r="PTB28" s="357">
        <f t="shared" si="178"/>
        <v>0</v>
      </c>
      <c r="PTC28" s="357">
        <f t="shared" si="178"/>
        <v>84786.4516</v>
      </c>
      <c r="PTD28" s="357">
        <f t="shared" si="178"/>
        <v>0</v>
      </c>
      <c r="PTE28" s="357">
        <f t="shared" si="178"/>
        <v>84786.4516</v>
      </c>
      <c r="PTF28" s="357">
        <f t="shared" si="178"/>
        <v>0</v>
      </c>
      <c r="PTG28" s="357">
        <f t="shared" si="178"/>
        <v>84786.4516</v>
      </c>
      <c r="PTH28" s="357">
        <f t="shared" si="178"/>
        <v>0</v>
      </c>
      <c r="PTI28" s="357">
        <f t="shared" si="178"/>
        <v>84786.4516</v>
      </c>
      <c r="PTJ28" s="357">
        <f t="shared" si="178"/>
        <v>0</v>
      </c>
      <c r="PTK28" s="357">
        <f t="shared" si="178"/>
        <v>84786.4516</v>
      </c>
      <c r="PTL28" s="357">
        <f t="shared" si="178"/>
        <v>0</v>
      </c>
      <c r="PTM28" s="357">
        <f t="shared" si="178"/>
        <v>84786.4516</v>
      </c>
      <c r="PTN28" s="357">
        <f t="shared" si="178"/>
        <v>0</v>
      </c>
      <c r="PTO28" s="357">
        <f t="shared" si="178"/>
        <v>84786.4516</v>
      </c>
      <c r="PTP28" s="357">
        <f t="shared" si="178"/>
        <v>0</v>
      </c>
      <c r="PTQ28" s="357">
        <f t="shared" si="178"/>
        <v>84786.4516</v>
      </c>
      <c r="PTR28" s="357">
        <f t="shared" si="178"/>
        <v>0</v>
      </c>
      <c r="PTS28" s="357">
        <f t="shared" si="178"/>
        <v>84786.4516</v>
      </c>
      <c r="PTT28" s="357">
        <f t="shared" si="178"/>
        <v>0</v>
      </c>
      <c r="PTU28" s="357">
        <f t="shared" si="178"/>
        <v>84786.4516</v>
      </c>
      <c r="PTV28" s="357">
        <f t="shared" si="178"/>
        <v>0</v>
      </c>
      <c r="PTW28" s="357">
        <f t="shared" si="178"/>
        <v>84786.4516</v>
      </c>
      <c r="PTX28" s="357">
        <f t="shared" si="178"/>
        <v>0</v>
      </c>
      <c r="PTY28" s="357">
        <f t="shared" si="178"/>
        <v>84786.4516</v>
      </c>
      <c r="PTZ28" s="357">
        <f t="shared" si="178"/>
        <v>0</v>
      </c>
      <c r="PUA28" s="357">
        <f t="shared" si="178"/>
        <v>84786.4516</v>
      </c>
      <c r="PUB28" s="357">
        <f t="shared" si="178"/>
        <v>0</v>
      </c>
      <c r="PUC28" s="357">
        <f t="shared" si="178"/>
        <v>84786.4516</v>
      </c>
      <c r="PUD28" s="357">
        <f t="shared" si="178"/>
        <v>0</v>
      </c>
      <c r="PUE28" s="357">
        <f t="shared" si="178"/>
        <v>84786.4516</v>
      </c>
      <c r="PUF28" s="357">
        <f t="shared" si="178"/>
        <v>0</v>
      </c>
      <c r="PUG28" s="357">
        <f t="shared" si="178"/>
        <v>84786.4516</v>
      </c>
      <c r="PUH28" s="357">
        <f t="shared" si="178"/>
        <v>0</v>
      </c>
      <c r="PUI28" s="357">
        <f t="shared" si="178"/>
        <v>84786.4516</v>
      </c>
      <c r="PUJ28" s="357">
        <f t="shared" si="178"/>
        <v>0</v>
      </c>
      <c r="PUK28" s="357">
        <f t="shared" si="178"/>
        <v>84786.4516</v>
      </c>
      <c r="PUL28" s="357">
        <f t="shared" si="178"/>
        <v>0</v>
      </c>
      <c r="PUM28" s="357">
        <f t="shared" si="178"/>
        <v>84786.4516</v>
      </c>
      <c r="PUN28" s="357">
        <f t="shared" si="178"/>
        <v>0</v>
      </c>
      <c r="PUO28" s="357">
        <f t="shared" si="178"/>
        <v>84786.4516</v>
      </c>
      <c r="PUP28" s="357">
        <f t="shared" si="178"/>
        <v>0</v>
      </c>
      <c r="PUQ28" s="357">
        <f t="shared" si="178"/>
        <v>84786.4516</v>
      </c>
      <c r="PUR28" s="357">
        <f t="shared" si="178"/>
        <v>0</v>
      </c>
      <c r="PUS28" s="357">
        <f t="shared" si="178"/>
        <v>84786.4516</v>
      </c>
      <c r="PUT28" s="357">
        <f t="shared" si="178"/>
        <v>0</v>
      </c>
      <c r="PUU28" s="357">
        <f t="shared" si="178"/>
        <v>84786.4516</v>
      </c>
      <c r="PUV28" s="357">
        <f t="shared" si="178"/>
        <v>0</v>
      </c>
      <c r="PUW28" s="357">
        <f t="shared" si="178"/>
        <v>84786.4516</v>
      </c>
      <c r="PUX28" s="357">
        <f t="shared" si="178"/>
        <v>0</v>
      </c>
      <c r="PUY28" s="357">
        <f t="shared" si="178"/>
        <v>84786.4516</v>
      </c>
      <c r="PUZ28" s="357">
        <f t="shared" si="178"/>
        <v>0</v>
      </c>
      <c r="PVA28" s="357">
        <f t="shared" si="178"/>
        <v>84786.4516</v>
      </c>
      <c r="PVB28" s="357">
        <f t="shared" si="178"/>
        <v>0</v>
      </c>
      <c r="PVC28" s="357">
        <f t="shared" si="178"/>
        <v>84786.4516</v>
      </c>
      <c r="PVD28" s="357">
        <f t="shared" si="178"/>
        <v>0</v>
      </c>
      <c r="PVE28" s="357">
        <f t="shared" si="178"/>
        <v>84786.4516</v>
      </c>
      <c r="PVF28" s="357">
        <f t="shared" si="178"/>
        <v>0</v>
      </c>
      <c r="PVG28" s="357">
        <f t="shared" si="178"/>
        <v>84786.4516</v>
      </c>
      <c r="PVH28" s="357">
        <f t="shared" si="178"/>
        <v>0</v>
      </c>
      <c r="PVI28" s="357">
        <f t="shared" si="178"/>
        <v>84786.4516</v>
      </c>
      <c r="PVJ28" s="357">
        <f t="shared" si="178"/>
        <v>0</v>
      </c>
      <c r="PVK28" s="357">
        <f t="shared" si="178"/>
        <v>84786.4516</v>
      </c>
      <c r="PVL28" s="357">
        <f t="shared" ref="PVL28:PXW28" si="179">+PVJ28</f>
        <v>0</v>
      </c>
      <c r="PVM28" s="357">
        <f t="shared" si="179"/>
        <v>84786.4516</v>
      </c>
      <c r="PVN28" s="357">
        <f t="shared" si="179"/>
        <v>0</v>
      </c>
      <c r="PVO28" s="357">
        <f t="shared" si="179"/>
        <v>84786.4516</v>
      </c>
      <c r="PVP28" s="357">
        <f t="shared" si="179"/>
        <v>0</v>
      </c>
      <c r="PVQ28" s="357">
        <f t="shared" si="179"/>
        <v>84786.4516</v>
      </c>
      <c r="PVR28" s="357">
        <f t="shared" si="179"/>
        <v>0</v>
      </c>
      <c r="PVS28" s="357">
        <f t="shared" si="179"/>
        <v>84786.4516</v>
      </c>
      <c r="PVT28" s="357">
        <f t="shared" si="179"/>
        <v>0</v>
      </c>
      <c r="PVU28" s="357">
        <f t="shared" si="179"/>
        <v>84786.4516</v>
      </c>
      <c r="PVV28" s="357">
        <f t="shared" si="179"/>
        <v>0</v>
      </c>
      <c r="PVW28" s="357">
        <f t="shared" si="179"/>
        <v>84786.4516</v>
      </c>
      <c r="PVX28" s="357">
        <f t="shared" si="179"/>
        <v>0</v>
      </c>
      <c r="PVY28" s="357">
        <f t="shared" si="179"/>
        <v>84786.4516</v>
      </c>
      <c r="PVZ28" s="357">
        <f t="shared" si="179"/>
        <v>0</v>
      </c>
      <c r="PWA28" s="357">
        <f t="shared" si="179"/>
        <v>84786.4516</v>
      </c>
      <c r="PWB28" s="357">
        <f t="shared" si="179"/>
        <v>0</v>
      </c>
      <c r="PWC28" s="357">
        <f t="shared" si="179"/>
        <v>84786.4516</v>
      </c>
      <c r="PWD28" s="357">
        <f t="shared" si="179"/>
        <v>0</v>
      </c>
      <c r="PWE28" s="357">
        <f t="shared" si="179"/>
        <v>84786.4516</v>
      </c>
      <c r="PWF28" s="357">
        <f t="shared" si="179"/>
        <v>0</v>
      </c>
      <c r="PWG28" s="357">
        <f t="shared" si="179"/>
        <v>84786.4516</v>
      </c>
      <c r="PWH28" s="357">
        <f t="shared" si="179"/>
        <v>0</v>
      </c>
      <c r="PWI28" s="357">
        <f t="shared" si="179"/>
        <v>84786.4516</v>
      </c>
      <c r="PWJ28" s="357">
        <f t="shared" si="179"/>
        <v>0</v>
      </c>
      <c r="PWK28" s="357">
        <f t="shared" si="179"/>
        <v>84786.4516</v>
      </c>
      <c r="PWL28" s="357">
        <f t="shared" si="179"/>
        <v>0</v>
      </c>
      <c r="PWM28" s="357">
        <f t="shared" si="179"/>
        <v>84786.4516</v>
      </c>
      <c r="PWN28" s="357">
        <f t="shared" si="179"/>
        <v>0</v>
      </c>
      <c r="PWO28" s="357">
        <f t="shared" si="179"/>
        <v>84786.4516</v>
      </c>
      <c r="PWP28" s="357">
        <f t="shared" si="179"/>
        <v>0</v>
      </c>
      <c r="PWQ28" s="357">
        <f t="shared" si="179"/>
        <v>84786.4516</v>
      </c>
      <c r="PWR28" s="357">
        <f t="shared" si="179"/>
        <v>0</v>
      </c>
      <c r="PWS28" s="357">
        <f t="shared" si="179"/>
        <v>84786.4516</v>
      </c>
      <c r="PWT28" s="357">
        <f t="shared" si="179"/>
        <v>0</v>
      </c>
      <c r="PWU28" s="357">
        <f t="shared" si="179"/>
        <v>84786.4516</v>
      </c>
      <c r="PWV28" s="357">
        <f t="shared" si="179"/>
        <v>0</v>
      </c>
      <c r="PWW28" s="357">
        <f t="shared" si="179"/>
        <v>84786.4516</v>
      </c>
      <c r="PWX28" s="357">
        <f t="shared" si="179"/>
        <v>0</v>
      </c>
      <c r="PWY28" s="357">
        <f t="shared" si="179"/>
        <v>84786.4516</v>
      </c>
      <c r="PWZ28" s="357">
        <f t="shared" si="179"/>
        <v>0</v>
      </c>
      <c r="PXA28" s="357">
        <f t="shared" si="179"/>
        <v>84786.4516</v>
      </c>
      <c r="PXB28" s="357">
        <f t="shared" si="179"/>
        <v>0</v>
      </c>
      <c r="PXC28" s="357">
        <f t="shared" si="179"/>
        <v>84786.4516</v>
      </c>
      <c r="PXD28" s="357">
        <f t="shared" si="179"/>
        <v>0</v>
      </c>
      <c r="PXE28" s="357">
        <f t="shared" si="179"/>
        <v>84786.4516</v>
      </c>
      <c r="PXF28" s="357">
        <f t="shared" si="179"/>
        <v>0</v>
      </c>
      <c r="PXG28" s="357">
        <f t="shared" si="179"/>
        <v>84786.4516</v>
      </c>
      <c r="PXH28" s="357">
        <f t="shared" si="179"/>
        <v>0</v>
      </c>
      <c r="PXI28" s="357">
        <f t="shared" si="179"/>
        <v>84786.4516</v>
      </c>
      <c r="PXJ28" s="357">
        <f t="shared" si="179"/>
        <v>0</v>
      </c>
      <c r="PXK28" s="357">
        <f t="shared" si="179"/>
        <v>84786.4516</v>
      </c>
      <c r="PXL28" s="357">
        <f t="shared" si="179"/>
        <v>0</v>
      </c>
      <c r="PXM28" s="357">
        <f t="shared" si="179"/>
        <v>84786.4516</v>
      </c>
      <c r="PXN28" s="357">
        <f t="shared" si="179"/>
        <v>0</v>
      </c>
      <c r="PXO28" s="357">
        <f t="shared" si="179"/>
        <v>84786.4516</v>
      </c>
      <c r="PXP28" s="357">
        <f t="shared" si="179"/>
        <v>0</v>
      </c>
      <c r="PXQ28" s="357">
        <f t="shared" si="179"/>
        <v>84786.4516</v>
      </c>
      <c r="PXR28" s="357">
        <f t="shared" si="179"/>
        <v>0</v>
      </c>
      <c r="PXS28" s="357">
        <f t="shared" si="179"/>
        <v>84786.4516</v>
      </c>
      <c r="PXT28" s="357">
        <f t="shared" si="179"/>
        <v>0</v>
      </c>
      <c r="PXU28" s="357">
        <f t="shared" si="179"/>
        <v>84786.4516</v>
      </c>
      <c r="PXV28" s="357">
        <f t="shared" si="179"/>
        <v>0</v>
      </c>
      <c r="PXW28" s="357">
        <f t="shared" si="179"/>
        <v>84786.4516</v>
      </c>
      <c r="PXX28" s="357">
        <f t="shared" ref="PXX28:QAI28" si="180">+PXV28</f>
        <v>0</v>
      </c>
      <c r="PXY28" s="357">
        <f t="shared" si="180"/>
        <v>84786.4516</v>
      </c>
      <c r="PXZ28" s="357">
        <f t="shared" si="180"/>
        <v>0</v>
      </c>
      <c r="PYA28" s="357">
        <f t="shared" si="180"/>
        <v>84786.4516</v>
      </c>
      <c r="PYB28" s="357">
        <f t="shared" si="180"/>
        <v>0</v>
      </c>
      <c r="PYC28" s="357">
        <f t="shared" si="180"/>
        <v>84786.4516</v>
      </c>
      <c r="PYD28" s="357">
        <f t="shared" si="180"/>
        <v>0</v>
      </c>
      <c r="PYE28" s="357">
        <f t="shared" si="180"/>
        <v>84786.4516</v>
      </c>
      <c r="PYF28" s="357">
        <f t="shared" si="180"/>
        <v>0</v>
      </c>
      <c r="PYG28" s="357">
        <f t="shared" si="180"/>
        <v>84786.4516</v>
      </c>
      <c r="PYH28" s="357">
        <f t="shared" si="180"/>
        <v>0</v>
      </c>
      <c r="PYI28" s="357">
        <f t="shared" si="180"/>
        <v>84786.4516</v>
      </c>
      <c r="PYJ28" s="357">
        <f t="shared" si="180"/>
        <v>0</v>
      </c>
      <c r="PYK28" s="357">
        <f t="shared" si="180"/>
        <v>84786.4516</v>
      </c>
      <c r="PYL28" s="357">
        <f t="shared" si="180"/>
        <v>0</v>
      </c>
      <c r="PYM28" s="357">
        <f t="shared" si="180"/>
        <v>84786.4516</v>
      </c>
      <c r="PYN28" s="357">
        <f t="shared" si="180"/>
        <v>0</v>
      </c>
      <c r="PYO28" s="357">
        <f t="shared" si="180"/>
        <v>84786.4516</v>
      </c>
      <c r="PYP28" s="357">
        <f t="shared" si="180"/>
        <v>0</v>
      </c>
      <c r="PYQ28" s="357">
        <f t="shared" si="180"/>
        <v>84786.4516</v>
      </c>
      <c r="PYR28" s="357">
        <f t="shared" si="180"/>
        <v>0</v>
      </c>
      <c r="PYS28" s="357">
        <f t="shared" si="180"/>
        <v>84786.4516</v>
      </c>
      <c r="PYT28" s="357">
        <f t="shared" si="180"/>
        <v>0</v>
      </c>
      <c r="PYU28" s="357">
        <f t="shared" si="180"/>
        <v>84786.4516</v>
      </c>
      <c r="PYV28" s="357">
        <f t="shared" si="180"/>
        <v>0</v>
      </c>
      <c r="PYW28" s="357">
        <f t="shared" si="180"/>
        <v>84786.4516</v>
      </c>
      <c r="PYX28" s="357">
        <f t="shared" si="180"/>
        <v>0</v>
      </c>
      <c r="PYY28" s="357">
        <f t="shared" si="180"/>
        <v>84786.4516</v>
      </c>
      <c r="PYZ28" s="357">
        <f t="shared" si="180"/>
        <v>0</v>
      </c>
      <c r="PZA28" s="357">
        <f t="shared" si="180"/>
        <v>84786.4516</v>
      </c>
      <c r="PZB28" s="357">
        <f t="shared" si="180"/>
        <v>0</v>
      </c>
      <c r="PZC28" s="357">
        <f t="shared" si="180"/>
        <v>84786.4516</v>
      </c>
      <c r="PZD28" s="357">
        <f t="shared" si="180"/>
        <v>0</v>
      </c>
      <c r="PZE28" s="357">
        <f t="shared" si="180"/>
        <v>84786.4516</v>
      </c>
      <c r="PZF28" s="357">
        <f t="shared" si="180"/>
        <v>0</v>
      </c>
      <c r="PZG28" s="357">
        <f t="shared" si="180"/>
        <v>84786.4516</v>
      </c>
      <c r="PZH28" s="357">
        <f t="shared" si="180"/>
        <v>0</v>
      </c>
      <c r="PZI28" s="357">
        <f t="shared" si="180"/>
        <v>84786.4516</v>
      </c>
      <c r="PZJ28" s="357">
        <f t="shared" si="180"/>
        <v>0</v>
      </c>
      <c r="PZK28" s="357">
        <f t="shared" si="180"/>
        <v>84786.4516</v>
      </c>
      <c r="PZL28" s="357">
        <f t="shared" si="180"/>
        <v>0</v>
      </c>
      <c r="PZM28" s="357">
        <f t="shared" si="180"/>
        <v>84786.4516</v>
      </c>
      <c r="PZN28" s="357">
        <f t="shared" si="180"/>
        <v>0</v>
      </c>
      <c r="PZO28" s="357">
        <f t="shared" si="180"/>
        <v>84786.4516</v>
      </c>
      <c r="PZP28" s="357">
        <f t="shared" si="180"/>
        <v>0</v>
      </c>
      <c r="PZQ28" s="357">
        <f t="shared" si="180"/>
        <v>84786.4516</v>
      </c>
      <c r="PZR28" s="357">
        <f t="shared" si="180"/>
        <v>0</v>
      </c>
      <c r="PZS28" s="357">
        <f t="shared" si="180"/>
        <v>84786.4516</v>
      </c>
      <c r="PZT28" s="357">
        <f t="shared" si="180"/>
        <v>0</v>
      </c>
      <c r="PZU28" s="357">
        <f t="shared" si="180"/>
        <v>84786.4516</v>
      </c>
      <c r="PZV28" s="357">
        <f t="shared" si="180"/>
        <v>0</v>
      </c>
      <c r="PZW28" s="357">
        <f t="shared" si="180"/>
        <v>84786.4516</v>
      </c>
      <c r="PZX28" s="357">
        <f t="shared" si="180"/>
        <v>0</v>
      </c>
      <c r="PZY28" s="357">
        <f t="shared" si="180"/>
        <v>84786.4516</v>
      </c>
      <c r="PZZ28" s="357">
        <f t="shared" si="180"/>
        <v>0</v>
      </c>
      <c r="QAA28" s="357">
        <f t="shared" si="180"/>
        <v>84786.4516</v>
      </c>
      <c r="QAB28" s="357">
        <f t="shared" si="180"/>
        <v>0</v>
      </c>
      <c r="QAC28" s="357">
        <f t="shared" si="180"/>
        <v>84786.4516</v>
      </c>
      <c r="QAD28" s="357">
        <f t="shared" si="180"/>
        <v>0</v>
      </c>
      <c r="QAE28" s="357">
        <f t="shared" si="180"/>
        <v>84786.4516</v>
      </c>
      <c r="QAF28" s="357">
        <f t="shared" si="180"/>
        <v>0</v>
      </c>
      <c r="QAG28" s="357">
        <f t="shared" si="180"/>
        <v>84786.4516</v>
      </c>
      <c r="QAH28" s="357">
        <f t="shared" si="180"/>
        <v>0</v>
      </c>
      <c r="QAI28" s="357">
        <f t="shared" si="180"/>
        <v>84786.4516</v>
      </c>
      <c r="QAJ28" s="357">
        <f t="shared" ref="QAJ28:QCU28" si="181">+QAH28</f>
        <v>0</v>
      </c>
      <c r="QAK28" s="357">
        <f t="shared" si="181"/>
        <v>84786.4516</v>
      </c>
      <c r="QAL28" s="357">
        <f t="shared" si="181"/>
        <v>0</v>
      </c>
      <c r="QAM28" s="357">
        <f t="shared" si="181"/>
        <v>84786.4516</v>
      </c>
      <c r="QAN28" s="357">
        <f t="shared" si="181"/>
        <v>0</v>
      </c>
      <c r="QAO28" s="357">
        <f t="shared" si="181"/>
        <v>84786.4516</v>
      </c>
      <c r="QAP28" s="357">
        <f t="shared" si="181"/>
        <v>0</v>
      </c>
      <c r="QAQ28" s="357">
        <f t="shared" si="181"/>
        <v>84786.4516</v>
      </c>
      <c r="QAR28" s="357">
        <f t="shared" si="181"/>
        <v>0</v>
      </c>
      <c r="QAS28" s="357">
        <f t="shared" si="181"/>
        <v>84786.4516</v>
      </c>
      <c r="QAT28" s="357">
        <f t="shared" si="181"/>
        <v>0</v>
      </c>
      <c r="QAU28" s="357">
        <f t="shared" si="181"/>
        <v>84786.4516</v>
      </c>
      <c r="QAV28" s="357">
        <f t="shared" si="181"/>
        <v>0</v>
      </c>
      <c r="QAW28" s="357">
        <f t="shared" si="181"/>
        <v>84786.4516</v>
      </c>
      <c r="QAX28" s="357">
        <f t="shared" si="181"/>
        <v>0</v>
      </c>
      <c r="QAY28" s="357">
        <f t="shared" si="181"/>
        <v>84786.4516</v>
      </c>
      <c r="QAZ28" s="357">
        <f t="shared" si="181"/>
        <v>0</v>
      </c>
      <c r="QBA28" s="357">
        <f t="shared" si="181"/>
        <v>84786.4516</v>
      </c>
      <c r="QBB28" s="357">
        <f t="shared" si="181"/>
        <v>0</v>
      </c>
      <c r="QBC28" s="357">
        <f t="shared" si="181"/>
        <v>84786.4516</v>
      </c>
      <c r="QBD28" s="357">
        <f t="shared" si="181"/>
        <v>0</v>
      </c>
      <c r="QBE28" s="357">
        <f t="shared" si="181"/>
        <v>84786.4516</v>
      </c>
      <c r="QBF28" s="357">
        <f t="shared" si="181"/>
        <v>0</v>
      </c>
      <c r="QBG28" s="357">
        <f t="shared" si="181"/>
        <v>84786.4516</v>
      </c>
      <c r="QBH28" s="357">
        <f t="shared" si="181"/>
        <v>0</v>
      </c>
      <c r="QBI28" s="357">
        <f t="shared" si="181"/>
        <v>84786.4516</v>
      </c>
      <c r="QBJ28" s="357">
        <f t="shared" si="181"/>
        <v>0</v>
      </c>
      <c r="QBK28" s="357">
        <f t="shared" si="181"/>
        <v>84786.4516</v>
      </c>
      <c r="QBL28" s="357">
        <f t="shared" si="181"/>
        <v>0</v>
      </c>
      <c r="QBM28" s="357">
        <f t="shared" si="181"/>
        <v>84786.4516</v>
      </c>
      <c r="QBN28" s="357">
        <f t="shared" si="181"/>
        <v>0</v>
      </c>
      <c r="QBO28" s="357">
        <f t="shared" si="181"/>
        <v>84786.4516</v>
      </c>
      <c r="QBP28" s="357">
        <f t="shared" si="181"/>
        <v>0</v>
      </c>
      <c r="QBQ28" s="357">
        <f t="shared" si="181"/>
        <v>84786.4516</v>
      </c>
      <c r="QBR28" s="357">
        <f t="shared" si="181"/>
        <v>0</v>
      </c>
      <c r="QBS28" s="357">
        <f t="shared" si="181"/>
        <v>84786.4516</v>
      </c>
      <c r="QBT28" s="357">
        <f t="shared" si="181"/>
        <v>0</v>
      </c>
      <c r="QBU28" s="357">
        <f t="shared" si="181"/>
        <v>84786.4516</v>
      </c>
      <c r="QBV28" s="357">
        <f t="shared" si="181"/>
        <v>0</v>
      </c>
      <c r="QBW28" s="357">
        <f t="shared" si="181"/>
        <v>84786.4516</v>
      </c>
      <c r="QBX28" s="357">
        <f t="shared" si="181"/>
        <v>0</v>
      </c>
      <c r="QBY28" s="357">
        <f t="shared" si="181"/>
        <v>84786.4516</v>
      </c>
      <c r="QBZ28" s="357">
        <f t="shared" si="181"/>
        <v>0</v>
      </c>
      <c r="QCA28" s="357">
        <f t="shared" si="181"/>
        <v>84786.4516</v>
      </c>
      <c r="QCB28" s="357">
        <f t="shared" si="181"/>
        <v>0</v>
      </c>
      <c r="QCC28" s="357">
        <f t="shared" si="181"/>
        <v>84786.4516</v>
      </c>
      <c r="QCD28" s="357">
        <f t="shared" si="181"/>
        <v>0</v>
      </c>
      <c r="QCE28" s="357">
        <f t="shared" si="181"/>
        <v>84786.4516</v>
      </c>
      <c r="QCF28" s="357">
        <f t="shared" si="181"/>
        <v>0</v>
      </c>
      <c r="QCG28" s="357">
        <f t="shared" si="181"/>
        <v>84786.4516</v>
      </c>
      <c r="QCH28" s="357">
        <f t="shared" si="181"/>
        <v>0</v>
      </c>
      <c r="QCI28" s="357">
        <f t="shared" si="181"/>
        <v>84786.4516</v>
      </c>
      <c r="QCJ28" s="357">
        <f t="shared" si="181"/>
        <v>0</v>
      </c>
      <c r="QCK28" s="357">
        <f t="shared" si="181"/>
        <v>84786.4516</v>
      </c>
      <c r="QCL28" s="357">
        <f t="shared" si="181"/>
        <v>0</v>
      </c>
      <c r="QCM28" s="357">
        <f t="shared" si="181"/>
        <v>84786.4516</v>
      </c>
      <c r="QCN28" s="357">
        <f t="shared" si="181"/>
        <v>0</v>
      </c>
      <c r="QCO28" s="357">
        <f t="shared" si="181"/>
        <v>84786.4516</v>
      </c>
      <c r="QCP28" s="357">
        <f t="shared" si="181"/>
        <v>0</v>
      </c>
      <c r="QCQ28" s="357">
        <f t="shared" si="181"/>
        <v>84786.4516</v>
      </c>
      <c r="QCR28" s="357">
        <f t="shared" si="181"/>
        <v>0</v>
      </c>
      <c r="QCS28" s="357">
        <f t="shared" si="181"/>
        <v>84786.4516</v>
      </c>
      <c r="QCT28" s="357">
        <f t="shared" si="181"/>
        <v>0</v>
      </c>
      <c r="QCU28" s="357">
        <f t="shared" si="181"/>
        <v>84786.4516</v>
      </c>
      <c r="QCV28" s="357">
        <f t="shared" ref="QCV28:QFG28" si="182">+QCT28</f>
        <v>0</v>
      </c>
      <c r="QCW28" s="357">
        <f t="shared" si="182"/>
        <v>84786.4516</v>
      </c>
      <c r="QCX28" s="357">
        <f t="shared" si="182"/>
        <v>0</v>
      </c>
      <c r="QCY28" s="357">
        <f t="shared" si="182"/>
        <v>84786.4516</v>
      </c>
      <c r="QCZ28" s="357">
        <f t="shared" si="182"/>
        <v>0</v>
      </c>
      <c r="QDA28" s="357">
        <f t="shared" si="182"/>
        <v>84786.4516</v>
      </c>
      <c r="QDB28" s="357">
        <f t="shared" si="182"/>
        <v>0</v>
      </c>
      <c r="QDC28" s="357">
        <f t="shared" si="182"/>
        <v>84786.4516</v>
      </c>
      <c r="QDD28" s="357">
        <f t="shared" si="182"/>
        <v>0</v>
      </c>
      <c r="QDE28" s="357">
        <f t="shared" si="182"/>
        <v>84786.4516</v>
      </c>
      <c r="QDF28" s="357">
        <f t="shared" si="182"/>
        <v>0</v>
      </c>
      <c r="QDG28" s="357">
        <f t="shared" si="182"/>
        <v>84786.4516</v>
      </c>
      <c r="QDH28" s="357">
        <f t="shared" si="182"/>
        <v>0</v>
      </c>
      <c r="QDI28" s="357">
        <f t="shared" si="182"/>
        <v>84786.4516</v>
      </c>
      <c r="QDJ28" s="357">
        <f t="shared" si="182"/>
        <v>0</v>
      </c>
      <c r="QDK28" s="357">
        <f t="shared" si="182"/>
        <v>84786.4516</v>
      </c>
      <c r="QDL28" s="357">
        <f t="shared" si="182"/>
        <v>0</v>
      </c>
      <c r="QDM28" s="357">
        <f t="shared" si="182"/>
        <v>84786.4516</v>
      </c>
      <c r="QDN28" s="357">
        <f t="shared" si="182"/>
        <v>0</v>
      </c>
      <c r="QDO28" s="357">
        <f t="shared" si="182"/>
        <v>84786.4516</v>
      </c>
      <c r="QDP28" s="357">
        <f t="shared" si="182"/>
        <v>0</v>
      </c>
      <c r="QDQ28" s="357">
        <f t="shared" si="182"/>
        <v>84786.4516</v>
      </c>
      <c r="QDR28" s="357">
        <f t="shared" si="182"/>
        <v>0</v>
      </c>
      <c r="QDS28" s="357">
        <f t="shared" si="182"/>
        <v>84786.4516</v>
      </c>
      <c r="QDT28" s="357">
        <f t="shared" si="182"/>
        <v>0</v>
      </c>
      <c r="QDU28" s="357">
        <f t="shared" si="182"/>
        <v>84786.4516</v>
      </c>
      <c r="QDV28" s="357">
        <f t="shared" si="182"/>
        <v>0</v>
      </c>
      <c r="QDW28" s="357">
        <f t="shared" si="182"/>
        <v>84786.4516</v>
      </c>
      <c r="QDX28" s="357">
        <f t="shared" si="182"/>
        <v>0</v>
      </c>
      <c r="QDY28" s="357">
        <f t="shared" si="182"/>
        <v>84786.4516</v>
      </c>
      <c r="QDZ28" s="357">
        <f t="shared" si="182"/>
        <v>0</v>
      </c>
      <c r="QEA28" s="357">
        <f t="shared" si="182"/>
        <v>84786.4516</v>
      </c>
      <c r="QEB28" s="357">
        <f t="shared" si="182"/>
        <v>0</v>
      </c>
      <c r="QEC28" s="357">
        <f t="shared" si="182"/>
        <v>84786.4516</v>
      </c>
      <c r="QED28" s="357">
        <f t="shared" si="182"/>
        <v>0</v>
      </c>
      <c r="QEE28" s="357">
        <f t="shared" si="182"/>
        <v>84786.4516</v>
      </c>
      <c r="QEF28" s="357">
        <f t="shared" si="182"/>
        <v>0</v>
      </c>
      <c r="QEG28" s="357">
        <f t="shared" si="182"/>
        <v>84786.4516</v>
      </c>
      <c r="QEH28" s="357">
        <f t="shared" si="182"/>
        <v>0</v>
      </c>
      <c r="QEI28" s="357">
        <f t="shared" si="182"/>
        <v>84786.4516</v>
      </c>
      <c r="QEJ28" s="357">
        <f t="shared" si="182"/>
        <v>0</v>
      </c>
      <c r="QEK28" s="357">
        <f t="shared" si="182"/>
        <v>84786.4516</v>
      </c>
      <c r="QEL28" s="357">
        <f t="shared" si="182"/>
        <v>0</v>
      </c>
      <c r="QEM28" s="357">
        <f t="shared" si="182"/>
        <v>84786.4516</v>
      </c>
      <c r="QEN28" s="357">
        <f t="shared" si="182"/>
        <v>0</v>
      </c>
      <c r="QEO28" s="357">
        <f t="shared" si="182"/>
        <v>84786.4516</v>
      </c>
      <c r="QEP28" s="357">
        <f t="shared" si="182"/>
        <v>0</v>
      </c>
      <c r="QEQ28" s="357">
        <f t="shared" si="182"/>
        <v>84786.4516</v>
      </c>
      <c r="QER28" s="357">
        <f t="shared" si="182"/>
        <v>0</v>
      </c>
      <c r="QES28" s="357">
        <f t="shared" si="182"/>
        <v>84786.4516</v>
      </c>
      <c r="QET28" s="357">
        <f t="shared" si="182"/>
        <v>0</v>
      </c>
      <c r="QEU28" s="357">
        <f t="shared" si="182"/>
        <v>84786.4516</v>
      </c>
      <c r="QEV28" s="357">
        <f t="shared" si="182"/>
        <v>0</v>
      </c>
      <c r="QEW28" s="357">
        <f t="shared" si="182"/>
        <v>84786.4516</v>
      </c>
      <c r="QEX28" s="357">
        <f t="shared" si="182"/>
        <v>0</v>
      </c>
      <c r="QEY28" s="357">
        <f t="shared" si="182"/>
        <v>84786.4516</v>
      </c>
      <c r="QEZ28" s="357">
        <f t="shared" si="182"/>
        <v>0</v>
      </c>
      <c r="QFA28" s="357">
        <f t="shared" si="182"/>
        <v>84786.4516</v>
      </c>
      <c r="QFB28" s="357">
        <f t="shared" si="182"/>
        <v>0</v>
      </c>
      <c r="QFC28" s="357">
        <f t="shared" si="182"/>
        <v>84786.4516</v>
      </c>
      <c r="QFD28" s="357">
        <f t="shared" si="182"/>
        <v>0</v>
      </c>
      <c r="QFE28" s="357">
        <f t="shared" si="182"/>
        <v>84786.4516</v>
      </c>
      <c r="QFF28" s="357">
        <f t="shared" si="182"/>
        <v>0</v>
      </c>
      <c r="QFG28" s="357">
        <f t="shared" si="182"/>
        <v>84786.4516</v>
      </c>
      <c r="QFH28" s="357">
        <f t="shared" ref="QFH28:QHS28" si="183">+QFF28</f>
        <v>0</v>
      </c>
      <c r="QFI28" s="357">
        <f t="shared" si="183"/>
        <v>84786.4516</v>
      </c>
      <c r="QFJ28" s="357">
        <f t="shared" si="183"/>
        <v>0</v>
      </c>
      <c r="QFK28" s="357">
        <f t="shared" si="183"/>
        <v>84786.4516</v>
      </c>
      <c r="QFL28" s="357">
        <f t="shared" si="183"/>
        <v>0</v>
      </c>
      <c r="QFM28" s="357">
        <f t="shared" si="183"/>
        <v>84786.4516</v>
      </c>
      <c r="QFN28" s="357">
        <f t="shared" si="183"/>
        <v>0</v>
      </c>
      <c r="QFO28" s="357">
        <f t="shared" si="183"/>
        <v>84786.4516</v>
      </c>
      <c r="QFP28" s="357">
        <f t="shared" si="183"/>
        <v>0</v>
      </c>
      <c r="QFQ28" s="357">
        <f t="shared" si="183"/>
        <v>84786.4516</v>
      </c>
      <c r="QFR28" s="357">
        <f t="shared" si="183"/>
        <v>0</v>
      </c>
      <c r="QFS28" s="357">
        <f t="shared" si="183"/>
        <v>84786.4516</v>
      </c>
      <c r="QFT28" s="357">
        <f t="shared" si="183"/>
        <v>0</v>
      </c>
      <c r="QFU28" s="357">
        <f t="shared" si="183"/>
        <v>84786.4516</v>
      </c>
      <c r="QFV28" s="357">
        <f t="shared" si="183"/>
        <v>0</v>
      </c>
      <c r="QFW28" s="357">
        <f t="shared" si="183"/>
        <v>84786.4516</v>
      </c>
      <c r="QFX28" s="357">
        <f t="shared" si="183"/>
        <v>0</v>
      </c>
      <c r="QFY28" s="357">
        <f t="shared" si="183"/>
        <v>84786.4516</v>
      </c>
      <c r="QFZ28" s="357">
        <f t="shared" si="183"/>
        <v>0</v>
      </c>
      <c r="QGA28" s="357">
        <f t="shared" si="183"/>
        <v>84786.4516</v>
      </c>
      <c r="QGB28" s="357">
        <f t="shared" si="183"/>
        <v>0</v>
      </c>
      <c r="QGC28" s="357">
        <f t="shared" si="183"/>
        <v>84786.4516</v>
      </c>
      <c r="QGD28" s="357">
        <f t="shared" si="183"/>
        <v>0</v>
      </c>
      <c r="QGE28" s="357">
        <f t="shared" si="183"/>
        <v>84786.4516</v>
      </c>
      <c r="QGF28" s="357">
        <f t="shared" si="183"/>
        <v>0</v>
      </c>
      <c r="QGG28" s="357">
        <f t="shared" si="183"/>
        <v>84786.4516</v>
      </c>
      <c r="QGH28" s="357">
        <f t="shared" si="183"/>
        <v>0</v>
      </c>
      <c r="QGI28" s="357">
        <f t="shared" si="183"/>
        <v>84786.4516</v>
      </c>
      <c r="QGJ28" s="357">
        <f t="shared" si="183"/>
        <v>0</v>
      </c>
      <c r="QGK28" s="357">
        <f t="shared" si="183"/>
        <v>84786.4516</v>
      </c>
      <c r="QGL28" s="357">
        <f t="shared" si="183"/>
        <v>0</v>
      </c>
      <c r="QGM28" s="357">
        <f t="shared" si="183"/>
        <v>84786.4516</v>
      </c>
      <c r="QGN28" s="357">
        <f t="shared" si="183"/>
        <v>0</v>
      </c>
      <c r="QGO28" s="357">
        <f t="shared" si="183"/>
        <v>84786.4516</v>
      </c>
      <c r="QGP28" s="357">
        <f t="shared" si="183"/>
        <v>0</v>
      </c>
      <c r="QGQ28" s="357">
        <f t="shared" si="183"/>
        <v>84786.4516</v>
      </c>
      <c r="QGR28" s="357">
        <f t="shared" si="183"/>
        <v>0</v>
      </c>
      <c r="QGS28" s="357">
        <f t="shared" si="183"/>
        <v>84786.4516</v>
      </c>
      <c r="QGT28" s="357">
        <f t="shared" si="183"/>
        <v>0</v>
      </c>
      <c r="QGU28" s="357">
        <f t="shared" si="183"/>
        <v>84786.4516</v>
      </c>
      <c r="QGV28" s="357">
        <f t="shared" si="183"/>
        <v>0</v>
      </c>
      <c r="QGW28" s="357">
        <f t="shared" si="183"/>
        <v>84786.4516</v>
      </c>
      <c r="QGX28" s="357">
        <f t="shared" si="183"/>
        <v>0</v>
      </c>
      <c r="QGY28" s="357">
        <f t="shared" si="183"/>
        <v>84786.4516</v>
      </c>
      <c r="QGZ28" s="357">
        <f t="shared" si="183"/>
        <v>0</v>
      </c>
      <c r="QHA28" s="357">
        <f t="shared" si="183"/>
        <v>84786.4516</v>
      </c>
      <c r="QHB28" s="357">
        <f t="shared" si="183"/>
        <v>0</v>
      </c>
      <c r="QHC28" s="357">
        <f t="shared" si="183"/>
        <v>84786.4516</v>
      </c>
      <c r="QHD28" s="357">
        <f t="shared" si="183"/>
        <v>0</v>
      </c>
      <c r="QHE28" s="357">
        <f t="shared" si="183"/>
        <v>84786.4516</v>
      </c>
      <c r="QHF28" s="357">
        <f t="shared" si="183"/>
        <v>0</v>
      </c>
      <c r="QHG28" s="357">
        <f t="shared" si="183"/>
        <v>84786.4516</v>
      </c>
      <c r="QHH28" s="357">
        <f t="shared" si="183"/>
        <v>0</v>
      </c>
      <c r="QHI28" s="357">
        <f t="shared" si="183"/>
        <v>84786.4516</v>
      </c>
      <c r="QHJ28" s="357">
        <f t="shared" si="183"/>
        <v>0</v>
      </c>
      <c r="QHK28" s="357">
        <f t="shared" si="183"/>
        <v>84786.4516</v>
      </c>
      <c r="QHL28" s="357">
        <f t="shared" si="183"/>
        <v>0</v>
      </c>
      <c r="QHM28" s="357">
        <f t="shared" si="183"/>
        <v>84786.4516</v>
      </c>
      <c r="QHN28" s="357">
        <f t="shared" si="183"/>
        <v>0</v>
      </c>
      <c r="QHO28" s="357">
        <f t="shared" si="183"/>
        <v>84786.4516</v>
      </c>
      <c r="QHP28" s="357">
        <f t="shared" si="183"/>
        <v>0</v>
      </c>
      <c r="QHQ28" s="357">
        <f t="shared" si="183"/>
        <v>84786.4516</v>
      </c>
      <c r="QHR28" s="357">
        <f t="shared" si="183"/>
        <v>0</v>
      </c>
      <c r="QHS28" s="357">
        <f t="shared" si="183"/>
        <v>84786.4516</v>
      </c>
      <c r="QHT28" s="357">
        <f t="shared" ref="QHT28:QKE28" si="184">+QHR28</f>
        <v>0</v>
      </c>
      <c r="QHU28" s="357">
        <f t="shared" si="184"/>
        <v>84786.4516</v>
      </c>
      <c r="QHV28" s="357">
        <f t="shared" si="184"/>
        <v>0</v>
      </c>
      <c r="QHW28" s="357">
        <f t="shared" si="184"/>
        <v>84786.4516</v>
      </c>
      <c r="QHX28" s="357">
        <f t="shared" si="184"/>
        <v>0</v>
      </c>
      <c r="QHY28" s="357">
        <f t="shared" si="184"/>
        <v>84786.4516</v>
      </c>
      <c r="QHZ28" s="357">
        <f t="shared" si="184"/>
        <v>0</v>
      </c>
      <c r="QIA28" s="357">
        <f t="shared" si="184"/>
        <v>84786.4516</v>
      </c>
      <c r="QIB28" s="357">
        <f t="shared" si="184"/>
        <v>0</v>
      </c>
      <c r="QIC28" s="357">
        <f t="shared" si="184"/>
        <v>84786.4516</v>
      </c>
      <c r="QID28" s="357">
        <f t="shared" si="184"/>
        <v>0</v>
      </c>
      <c r="QIE28" s="357">
        <f t="shared" si="184"/>
        <v>84786.4516</v>
      </c>
      <c r="QIF28" s="357">
        <f t="shared" si="184"/>
        <v>0</v>
      </c>
      <c r="QIG28" s="357">
        <f t="shared" si="184"/>
        <v>84786.4516</v>
      </c>
      <c r="QIH28" s="357">
        <f t="shared" si="184"/>
        <v>0</v>
      </c>
      <c r="QII28" s="357">
        <f t="shared" si="184"/>
        <v>84786.4516</v>
      </c>
      <c r="QIJ28" s="357">
        <f t="shared" si="184"/>
        <v>0</v>
      </c>
      <c r="QIK28" s="357">
        <f t="shared" si="184"/>
        <v>84786.4516</v>
      </c>
      <c r="QIL28" s="357">
        <f t="shared" si="184"/>
        <v>0</v>
      </c>
      <c r="QIM28" s="357">
        <f t="shared" si="184"/>
        <v>84786.4516</v>
      </c>
      <c r="QIN28" s="357">
        <f t="shared" si="184"/>
        <v>0</v>
      </c>
      <c r="QIO28" s="357">
        <f t="shared" si="184"/>
        <v>84786.4516</v>
      </c>
      <c r="QIP28" s="357">
        <f t="shared" si="184"/>
        <v>0</v>
      </c>
      <c r="QIQ28" s="357">
        <f t="shared" si="184"/>
        <v>84786.4516</v>
      </c>
      <c r="QIR28" s="357">
        <f t="shared" si="184"/>
        <v>0</v>
      </c>
      <c r="QIS28" s="357">
        <f t="shared" si="184"/>
        <v>84786.4516</v>
      </c>
      <c r="QIT28" s="357">
        <f t="shared" si="184"/>
        <v>0</v>
      </c>
      <c r="QIU28" s="357">
        <f t="shared" si="184"/>
        <v>84786.4516</v>
      </c>
      <c r="QIV28" s="357">
        <f t="shared" si="184"/>
        <v>0</v>
      </c>
      <c r="QIW28" s="357">
        <f t="shared" si="184"/>
        <v>84786.4516</v>
      </c>
      <c r="QIX28" s="357">
        <f t="shared" si="184"/>
        <v>0</v>
      </c>
      <c r="QIY28" s="357">
        <f t="shared" si="184"/>
        <v>84786.4516</v>
      </c>
      <c r="QIZ28" s="357">
        <f t="shared" si="184"/>
        <v>0</v>
      </c>
      <c r="QJA28" s="357">
        <f t="shared" si="184"/>
        <v>84786.4516</v>
      </c>
      <c r="QJB28" s="357">
        <f t="shared" si="184"/>
        <v>0</v>
      </c>
      <c r="QJC28" s="357">
        <f t="shared" si="184"/>
        <v>84786.4516</v>
      </c>
      <c r="QJD28" s="357">
        <f t="shared" si="184"/>
        <v>0</v>
      </c>
      <c r="QJE28" s="357">
        <f t="shared" si="184"/>
        <v>84786.4516</v>
      </c>
      <c r="QJF28" s="357">
        <f t="shared" si="184"/>
        <v>0</v>
      </c>
      <c r="QJG28" s="357">
        <f t="shared" si="184"/>
        <v>84786.4516</v>
      </c>
      <c r="QJH28" s="357">
        <f t="shared" si="184"/>
        <v>0</v>
      </c>
      <c r="QJI28" s="357">
        <f t="shared" si="184"/>
        <v>84786.4516</v>
      </c>
      <c r="QJJ28" s="357">
        <f t="shared" si="184"/>
        <v>0</v>
      </c>
      <c r="QJK28" s="357">
        <f t="shared" si="184"/>
        <v>84786.4516</v>
      </c>
      <c r="QJL28" s="357">
        <f t="shared" si="184"/>
        <v>0</v>
      </c>
      <c r="QJM28" s="357">
        <f t="shared" si="184"/>
        <v>84786.4516</v>
      </c>
      <c r="QJN28" s="357">
        <f t="shared" si="184"/>
        <v>0</v>
      </c>
      <c r="QJO28" s="357">
        <f t="shared" si="184"/>
        <v>84786.4516</v>
      </c>
      <c r="QJP28" s="357">
        <f t="shared" si="184"/>
        <v>0</v>
      </c>
      <c r="QJQ28" s="357">
        <f t="shared" si="184"/>
        <v>84786.4516</v>
      </c>
      <c r="QJR28" s="357">
        <f t="shared" si="184"/>
        <v>0</v>
      </c>
      <c r="QJS28" s="357">
        <f t="shared" si="184"/>
        <v>84786.4516</v>
      </c>
      <c r="QJT28" s="357">
        <f t="shared" si="184"/>
        <v>0</v>
      </c>
      <c r="QJU28" s="357">
        <f t="shared" si="184"/>
        <v>84786.4516</v>
      </c>
      <c r="QJV28" s="357">
        <f t="shared" si="184"/>
        <v>0</v>
      </c>
      <c r="QJW28" s="357">
        <f t="shared" si="184"/>
        <v>84786.4516</v>
      </c>
      <c r="QJX28" s="357">
        <f t="shared" si="184"/>
        <v>0</v>
      </c>
      <c r="QJY28" s="357">
        <f t="shared" si="184"/>
        <v>84786.4516</v>
      </c>
      <c r="QJZ28" s="357">
        <f t="shared" si="184"/>
        <v>0</v>
      </c>
      <c r="QKA28" s="357">
        <f t="shared" si="184"/>
        <v>84786.4516</v>
      </c>
      <c r="QKB28" s="357">
        <f t="shared" si="184"/>
        <v>0</v>
      </c>
      <c r="QKC28" s="357">
        <f t="shared" si="184"/>
        <v>84786.4516</v>
      </c>
      <c r="QKD28" s="357">
        <f t="shared" si="184"/>
        <v>0</v>
      </c>
      <c r="QKE28" s="357">
        <f t="shared" si="184"/>
        <v>84786.4516</v>
      </c>
      <c r="QKF28" s="357">
        <f t="shared" ref="QKF28:QMQ28" si="185">+QKD28</f>
        <v>0</v>
      </c>
      <c r="QKG28" s="357">
        <f t="shared" si="185"/>
        <v>84786.4516</v>
      </c>
      <c r="QKH28" s="357">
        <f t="shared" si="185"/>
        <v>0</v>
      </c>
      <c r="QKI28" s="357">
        <f t="shared" si="185"/>
        <v>84786.4516</v>
      </c>
      <c r="QKJ28" s="357">
        <f t="shared" si="185"/>
        <v>0</v>
      </c>
      <c r="QKK28" s="357">
        <f t="shared" si="185"/>
        <v>84786.4516</v>
      </c>
      <c r="QKL28" s="357">
        <f t="shared" si="185"/>
        <v>0</v>
      </c>
      <c r="QKM28" s="357">
        <f t="shared" si="185"/>
        <v>84786.4516</v>
      </c>
      <c r="QKN28" s="357">
        <f t="shared" si="185"/>
        <v>0</v>
      </c>
      <c r="QKO28" s="357">
        <f t="shared" si="185"/>
        <v>84786.4516</v>
      </c>
      <c r="QKP28" s="357">
        <f t="shared" si="185"/>
        <v>0</v>
      </c>
      <c r="QKQ28" s="357">
        <f t="shared" si="185"/>
        <v>84786.4516</v>
      </c>
      <c r="QKR28" s="357">
        <f t="shared" si="185"/>
        <v>0</v>
      </c>
      <c r="QKS28" s="357">
        <f t="shared" si="185"/>
        <v>84786.4516</v>
      </c>
      <c r="QKT28" s="357">
        <f t="shared" si="185"/>
        <v>0</v>
      </c>
      <c r="QKU28" s="357">
        <f t="shared" si="185"/>
        <v>84786.4516</v>
      </c>
      <c r="QKV28" s="357">
        <f t="shared" si="185"/>
        <v>0</v>
      </c>
      <c r="QKW28" s="357">
        <f t="shared" si="185"/>
        <v>84786.4516</v>
      </c>
      <c r="QKX28" s="357">
        <f t="shared" si="185"/>
        <v>0</v>
      </c>
      <c r="QKY28" s="357">
        <f t="shared" si="185"/>
        <v>84786.4516</v>
      </c>
      <c r="QKZ28" s="357">
        <f t="shared" si="185"/>
        <v>0</v>
      </c>
      <c r="QLA28" s="357">
        <f t="shared" si="185"/>
        <v>84786.4516</v>
      </c>
      <c r="QLB28" s="357">
        <f t="shared" si="185"/>
        <v>0</v>
      </c>
      <c r="QLC28" s="357">
        <f t="shared" si="185"/>
        <v>84786.4516</v>
      </c>
      <c r="QLD28" s="357">
        <f t="shared" si="185"/>
        <v>0</v>
      </c>
      <c r="QLE28" s="357">
        <f t="shared" si="185"/>
        <v>84786.4516</v>
      </c>
      <c r="QLF28" s="357">
        <f t="shared" si="185"/>
        <v>0</v>
      </c>
      <c r="QLG28" s="357">
        <f t="shared" si="185"/>
        <v>84786.4516</v>
      </c>
      <c r="QLH28" s="357">
        <f t="shared" si="185"/>
        <v>0</v>
      </c>
      <c r="QLI28" s="357">
        <f t="shared" si="185"/>
        <v>84786.4516</v>
      </c>
      <c r="QLJ28" s="357">
        <f t="shared" si="185"/>
        <v>0</v>
      </c>
      <c r="QLK28" s="357">
        <f t="shared" si="185"/>
        <v>84786.4516</v>
      </c>
      <c r="QLL28" s="357">
        <f t="shared" si="185"/>
        <v>0</v>
      </c>
      <c r="QLM28" s="357">
        <f t="shared" si="185"/>
        <v>84786.4516</v>
      </c>
      <c r="QLN28" s="357">
        <f t="shared" si="185"/>
        <v>0</v>
      </c>
      <c r="QLO28" s="357">
        <f t="shared" si="185"/>
        <v>84786.4516</v>
      </c>
      <c r="QLP28" s="357">
        <f t="shared" si="185"/>
        <v>0</v>
      </c>
      <c r="QLQ28" s="357">
        <f t="shared" si="185"/>
        <v>84786.4516</v>
      </c>
      <c r="QLR28" s="357">
        <f t="shared" si="185"/>
        <v>0</v>
      </c>
      <c r="QLS28" s="357">
        <f t="shared" si="185"/>
        <v>84786.4516</v>
      </c>
      <c r="QLT28" s="357">
        <f t="shared" si="185"/>
        <v>0</v>
      </c>
      <c r="QLU28" s="357">
        <f t="shared" si="185"/>
        <v>84786.4516</v>
      </c>
      <c r="QLV28" s="357">
        <f t="shared" si="185"/>
        <v>0</v>
      </c>
      <c r="QLW28" s="357">
        <f t="shared" si="185"/>
        <v>84786.4516</v>
      </c>
      <c r="QLX28" s="357">
        <f t="shared" si="185"/>
        <v>0</v>
      </c>
      <c r="QLY28" s="357">
        <f t="shared" si="185"/>
        <v>84786.4516</v>
      </c>
      <c r="QLZ28" s="357">
        <f t="shared" si="185"/>
        <v>0</v>
      </c>
      <c r="QMA28" s="357">
        <f t="shared" si="185"/>
        <v>84786.4516</v>
      </c>
      <c r="QMB28" s="357">
        <f t="shared" si="185"/>
        <v>0</v>
      </c>
      <c r="QMC28" s="357">
        <f t="shared" si="185"/>
        <v>84786.4516</v>
      </c>
      <c r="QMD28" s="357">
        <f t="shared" si="185"/>
        <v>0</v>
      </c>
      <c r="QME28" s="357">
        <f t="shared" si="185"/>
        <v>84786.4516</v>
      </c>
      <c r="QMF28" s="357">
        <f t="shared" si="185"/>
        <v>0</v>
      </c>
      <c r="QMG28" s="357">
        <f t="shared" si="185"/>
        <v>84786.4516</v>
      </c>
      <c r="QMH28" s="357">
        <f t="shared" si="185"/>
        <v>0</v>
      </c>
      <c r="QMI28" s="357">
        <f t="shared" si="185"/>
        <v>84786.4516</v>
      </c>
      <c r="QMJ28" s="357">
        <f t="shared" si="185"/>
        <v>0</v>
      </c>
      <c r="QMK28" s="357">
        <f t="shared" si="185"/>
        <v>84786.4516</v>
      </c>
      <c r="QML28" s="357">
        <f t="shared" si="185"/>
        <v>0</v>
      </c>
      <c r="QMM28" s="357">
        <f t="shared" si="185"/>
        <v>84786.4516</v>
      </c>
      <c r="QMN28" s="357">
        <f t="shared" si="185"/>
        <v>0</v>
      </c>
      <c r="QMO28" s="357">
        <f t="shared" si="185"/>
        <v>84786.4516</v>
      </c>
      <c r="QMP28" s="357">
        <f t="shared" si="185"/>
        <v>0</v>
      </c>
      <c r="QMQ28" s="357">
        <f t="shared" si="185"/>
        <v>84786.4516</v>
      </c>
      <c r="QMR28" s="357">
        <f t="shared" ref="QMR28:QPC28" si="186">+QMP28</f>
        <v>0</v>
      </c>
      <c r="QMS28" s="357">
        <f t="shared" si="186"/>
        <v>84786.4516</v>
      </c>
      <c r="QMT28" s="357">
        <f t="shared" si="186"/>
        <v>0</v>
      </c>
      <c r="QMU28" s="357">
        <f t="shared" si="186"/>
        <v>84786.4516</v>
      </c>
      <c r="QMV28" s="357">
        <f t="shared" si="186"/>
        <v>0</v>
      </c>
      <c r="QMW28" s="357">
        <f t="shared" si="186"/>
        <v>84786.4516</v>
      </c>
      <c r="QMX28" s="357">
        <f t="shared" si="186"/>
        <v>0</v>
      </c>
      <c r="QMY28" s="357">
        <f t="shared" si="186"/>
        <v>84786.4516</v>
      </c>
      <c r="QMZ28" s="357">
        <f t="shared" si="186"/>
        <v>0</v>
      </c>
      <c r="QNA28" s="357">
        <f t="shared" si="186"/>
        <v>84786.4516</v>
      </c>
      <c r="QNB28" s="357">
        <f t="shared" si="186"/>
        <v>0</v>
      </c>
      <c r="QNC28" s="357">
        <f t="shared" si="186"/>
        <v>84786.4516</v>
      </c>
      <c r="QND28" s="357">
        <f t="shared" si="186"/>
        <v>0</v>
      </c>
      <c r="QNE28" s="357">
        <f t="shared" si="186"/>
        <v>84786.4516</v>
      </c>
      <c r="QNF28" s="357">
        <f t="shared" si="186"/>
        <v>0</v>
      </c>
      <c r="QNG28" s="357">
        <f t="shared" si="186"/>
        <v>84786.4516</v>
      </c>
      <c r="QNH28" s="357">
        <f t="shared" si="186"/>
        <v>0</v>
      </c>
      <c r="QNI28" s="357">
        <f t="shared" si="186"/>
        <v>84786.4516</v>
      </c>
      <c r="QNJ28" s="357">
        <f t="shared" si="186"/>
        <v>0</v>
      </c>
      <c r="QNK28" s="357">
        <f t="shared" si="186"/>
        <v>84786.4516</v>
      </c>
      <c r="QNL28" s="357">
        <f t="shared" si="186"/>
        <v>0</v>
      </c>
      <c r="QNM28" s="357">
        <f t="shared" si="186"/>
        <v>84786.4516</v>
      </c>
      <c r="QNN28" s="357">
        <f t="shared" si="186"/>
        <v>0</v>
      </c>
      <c r="QNO28" s="357">
        <f t="shared" si="186"/>
        <v>84786.4516</v>
      </c>
      <c r="QNP28" s="357">
        <f t="shared" si="186"/>
        <v>0</v>
      </c>
      <c r="QNQ28" s="357">
        <f t="shared" si="186"/>
        <v>84786.4516</v>
      </c>
      <c r="QNR28" s="357">
        <f t="shared" si="186"/>
        <v>0</v>
      </c>
      <c r="QNS28" s="357">
        <f t="shared" si="186"/>
        <v>84786.4516</v>
      </c>
      <c r="QNT28" s="357">
        <f t="shared" si="186"/>
        <v>0</v>
      </c>
      <c r="QNU28" s="357">
        <f t="shared" si="186"/>
        <v>84786.4516</v>
      </c>
      <c r="QNV28" s="357">
        <f t="shared" si="186"/>
        <v>0</v>
      </c>
      <c r="QNW28" s="357">
        <f t="shared" si="186"/>
        <v>84786.4516</v>
      </c>
      <c r="QNX28" s="357">
        <f t="shared" si="186"/>
        <v>0</v>
      </c>
      <c r="QNY28" s="357">
        <f t="shared" si="186"/>
        <v>84786.4516</v>
      </c>
      <c r="QNZ28" s="357">
        <f t="shared" si="186"/>
        <v>0</v>
      </c>
      <c r="QOA28" s="357">
        <f t="shared" si="186"/>
        <v>84786.4516</v>
      </c>
      <c r="QOB28" s="357">
        <f t="shared" si="186"/>
        <v>0</v>
      </c>
      <c r="QOC28" s="357">
        <f t="shared" si="186"/>
        <v>84786.4516</v>
      </c>
      <c r="QOD28" s="357">
        <f t="shared" si="186"/>
        <v>0</v>
      </c>
      <c r="QOE28" s="357">
        <f t="shared" si="186"/>
        <v>84786.4516</v>
      </c>
      <c r="QOF28" s="357">
        <f t="shared" si="186"/>
        <v>0</v>
      </c>
      <c r="QOG28" s="357">
        <f t="shared" si="186"/>
        <v>84786.4516</v>
      </c>
      <c r="QOH28" s="357">
        <f t="shared" si="186"/>
        <v>0</v>
      </c>
      <c r="QOI28" s="357">
        <f t="shared" si="186"/>
        <v>84786.4516</v>
      </c>
      <c r="QOJ28" s="357">
        <f t="shared" si="186"/>
        <v>0</v>
      </c>
      <c r="QOK28" s="357">
        <f t="shared" si="186"/>
        <v>84786.4516</v>
      </c>
      <c r="QOL28" s="357">
        <f t="shared" si="186"/>
        <v>0</v>
      </c>
      <c r="QOM28" s="357">
        <f t="shared" si="186"/>
        <v>84786.4516</v>
      </c>
      <c r="QON28" s="357">
        <f t="shared" si="186"/>
        <v>0</v>
      </c>
      <c r="QOO28" s="357">
        <f t="shared" si="186"/>
        <v>84786.4516</v>
      </c>
      <c r="QOP28" s="357">
        <f t="shared" si="186"/>
        <v>0</v>
      </c>
      <c r="QOQ28" s="357">
        <f t="shared" si="186"/>
        <v>84786.4516</v>
      </c>
      <c r="QOR28" s="357">
        <f t="shared" si="186"/>
        <v>0</v>
      </c>
      <c r="QOS28" s="357">
        <f t="shared" si="186"/>
        <v>84786.4516</v>
      </c>
      <c r="QOT28" s="357">
        <f t="shared" si="186"/>
        <v>0</v>
      </c>
      <c r="QOU28" s="357">
        <f t="shared" si="186"/>
        <v>84786.4516</v>
      </c>
      <c r="QOV28" s="357">
        <f t="shared" si="186"/>
        <v>0</v>
      </c>
      <c r="QOW28" s="357">
        <f t="shared" si="186"/>
        <v>84786.4516</v>
      </c>
      <c r="QOX28" s="357">
        <f t="shared" si="186"/>
        <v>0</v>
      </c>
      <c r="QOY28" s="357">
        <f t="shared" si="186"/>
        <v>84786.4516</v>
      </c>
      <c r="QOZ28" s="357">
        <f t="shared" si="186"/>
        <v>0</v>
      </c>
      <c r="QPA28" s="357">
        <f t="shared" si="186"/>
        <v>84786.4516</v>
      </c>
      <c r="QPB28" s="357">
        <f t="shared" si="186"/>
        <v>0</v>
      </c>
      <c r="QPC28" s="357">
        <f t="shared" si="186"/>
        <v>84786.4516</v>
      </c>
      <c r="QPD28" s="357">
        <f t="shared" ref="QPD28:QRO28" si="187">+QPB28</f>
        <v>0</v>
      </c>
      <c r="QPE28" s="357">
        <f t="shared" si="187"/>
        <v>84786.4516</v>
      </c>
      <c r="QPF28" s="357">
        <f t="shared" si="187"/>
        <v>0</v>
      </c>
      <c r="QPG28" s="357">
        <f t="shared" si="187"/>
        <v>84786.4516</v>
      </c>
      <c r="QPH28" s="357">
        <f t="shared" si="187"/>
        <v>0</v>
      </c>
      <c r="QPI28" s="357">
        <f t="shared" si="187"/>
        <v>84786.4516</v>
      </c>
      <c r="QPJ28" s="357">
        <f t="shared" si="187"/>
        <v>0</v>
      </c>
      <c r="QPK28" s="357">
        <f t="shared" si="187"/>
        <v>84786.4516</v>
      </c>
      <c r="QPL28" s="357">
        <f t="shared" si="187"/>
        <v>0</v>
      </c>
      <c r="QPM28" s="357">
        <f t="shared" si="187"/>
        <v>84786.4516</v>
      </c>
      <c r="QPN28" s="357">
        <f t="shared" si="187"/>
        <v>0</v>
      </c>
      <c r="QPO28" s="357">
        <f t="shared" si="187"/>
        <v>84786.4516</v>
      </c>
      <c r="QPP28" s="357">
        <f t="shared" si="187"/>
        <v>0</v>
      </c>
      <c r="QPQ28" s="357">
        <f t="shared" si="187"/>
        <v>84786.4516</v>
      </c>
      <c r="QPR28" s="357">
        <f t="shared" si="187"/>
        <v>0</v>
      </c>
      <c r="QPS28" s="357">
        <f t="shared" si="187"/>
        <v>84786.4516</v>
      </c>
      <c r="QPT28" s="357">
        <f t="shared" si="187"/>
        <v>0</v>
      </c>
      <c r="QPU28" s="357">
        <f t="shared" si="187"/>
        <v>84786.4516</v>
      </c>
      <c r="QPV28" s="357">
        <f t="shared" si="187"/>
        <v>0</v>
      </c>
      <c r="QPW28" s="357">
        <f t="shared" si="187"/>
        <v>84786.4516</v>
      </c>
      <c r="QPX28" s="357">
        <f t="shared" si="187"/>
        <v>0</v>
      </c>
      <c r="QPY28" s="357">
        <f t="shared" si="187"/>
        <v>84786.4516</v>
      </c>
      <c r="QPZ28" s="357">
        <f t="shared" si="187"/>
        <v>0</v>
      </c>
      <c r="QQA28" s="357">
        <f t="shared" si="187"/>
        <v>84786.4516</v>
      </c>
      <c r="QQB28" s="357">
        <f t="shared" si="187"/>
        <v>0</v>
      </c>
      <c r="QQC28" s="357">
        <f t="shared" si="187"/>
        <v>84786.4516</v>
      </c>
      <c r="QQD28" s="357">
        <f t="shared" si="187"/>
        <v>0</v>
      </c>
      <c r="QQE28" s="357">
        <f t="shared" si="187"/>
        <v>84786.4516</v>
      </c>
      <c r="QQF28" s="357">
        <f t="shared" si="187"/>
        <v>0</v>
      </c>
      <c r="QQG28" s="357">
        <f t="shared" si="187"/>
        <v>84786.4516</v>
      </c>
      <c r="QQH28" s="357">
        <f t="shared" si="187"/>
        <v>0</v>
      </c>
      <c r="QQI28" s="357">
        <f t="shared" si="187"/>
        <v>84786.4516</v>
      </c>
      <c r="QQJ28" s="357">
        <f t="shared" si="187"/>
        <v>0</v>
      </c>
      <c r="QQK28" s="357">
        <f t="shared" si="187"/>
        <v>84786.4516</v>
      </c>
      <c r="QQL28" s="357">
        <f t="shared" si="187"/>
        <v>0</v>
      </c>
      <c r="QQM28" s="357">
        <f t="shared" si="187"/>
        <v>84786.4516</v>
      </c>
      <c r="QQN28" s="357">
        <f t="shared" si="187"/>
        <v>0</v>
      </c>
      <c r="QQO28" s="357">
        <f t="shared" si="187"/>
        <v>84786.4516</v>
      </c>
      <c r="QQP28" s="357">
        <f t="shared" si="187"/>
        <v>0</v>
      </c>
      <c r="QQQ28" s="357">
        <f t="shared" si="187"/>
        <v>84786.4516</v>
      </c>
      <c r="QQR28" s="357">
        <f t="shared" si="187"/>
        <v>0</v>
      </c>
      <c r="QQS28" s="357">
        <f t="shared" si="187"/>
        <v>84786.4516</v>
      </c>
      <c r="QQT28" s="357">
        <f t="shared" si="187"/>
        <v>0</v>
      </c>
      <c r="QQU28" s="357">
        <f t="shared" si="187"/>
        <v>84786.4516</v>
      </c>
      <c r="QQV28" s="357">
        <f t="shared" si="187"/>
        <v>0</v>
      </c>
      <c r="QQW28" s="357">
        <f t="shared" si="187"/>
        <v>84786.4516</v>
      </c>
      <c r="QQX28" s="357">
        <f t="shared" si="187"/>
        <v>0</v>
      </c>
      <c r="QQY28" s="357">
        <f t="shared" si="187"/>
        <v>84786.4516</v>
      </c>
      <c r="QQZ28" s="357">
        <f t="shared" si="187"/>
        <v>0</v>
      </c>
      <c r="QRA28" s="357">
        <f t="shared" si="187"/>
        <v>84786.4516</v>
      </c>
      <c r="QRB28" s="357">
        <f t="shared" si="187"/>
        <v>0</v>
      </c>
      <c r="QRC28" s="357">
        <f t="shared" si="187"/>
        <v>84786.4516</v>
      </c>
      <c r="QRD28" s="357">
        <f t="shared" si="187"/>
        <v>0</v>
      </c>
      <c r="QRE28" s="357">
        <f t="shared" si="187"/>
        <v>84786.4516</v>
      </c>
      <c r="QRF28" s="357">
        <f t="shared" si="187"/>
        <v>0</v>
      </c>
      <c r="QRG28" s="357">
        <f t="shared" si="187"/>
        <v>84786.4516</v>
      </c>
      <c r="QRH28" s="357">
        <f t="shared" si="187"/>
        <v>0</v>
      </c>
      <c r="QRI28" s="357">
        <f t="shared" si="187"/>
        <v>84786.4516</v>
      </c>
      <c r="QRJ28" s="357">
        <f t="shared" si="187"/>
        <v>0</v>
      </c>
      <c r="QRK28" s="357">
        <f t="shared" si="187"/>
        <v>84786.4516</v>
      </c>
      <c r="QRL28" s="357">
        <f t="shared" si="187"/>
        <v>0</v>
      </c>
      <c r="QRM28" s="357">
        <f t="shared" si="187"/>
        <v>84786.4516</v>
      </c>
      <c r="QRN28" s="357">
        <f t="shared" si="187"/>
        <v>0</v>
      </c>
      <c r="QRO28" s="357">
        <f t="shared" si="187"/>
        <v>84786.4516</v>
      </c>
      <c r="QRP28" s="357">
        <f t="shared" ref="QRP28:QUA28" si="188">+QRN28</f>
        <v>0</v>
      </c>
      <c r="QRQ28" s="357">
        <f t="shared" si="188"/>
        <v>84786.4516</v>
      </c>
      <c r="QRR28" s="357">
        <f t="shared" si="188"/>
        <v>0</v>
      </c>
      <c r="QRS28" s="357">
        <f t="shared" si="188"/>
        <v>84786.4516</v>
      </c>
      <c r="QRT28" s="357">
        <f t="shared" si="188"/>
        <v>0</v>
      </c>
      <c r="QRU28" s="357">
        <f t="shared" si="188"/>
        <v>84786.4516</v>
      </c>
      <c r="QRV28" s="357">
        <f t="shared" si="188"/>
        <v>0</v>
      </c>
      <c r="QRW28" s="357">
        <f t="shared" si="188"/>
        <v>84786.4516</v>
      </c>
      <c r="QRX28" s="357">
        <f t="shared" si="188"/>
        <v>0</v>
      </c>
      <c r="QRY28" s="357">
        <f t="shared" si="188"/>
        <v>84786.4516</v>
      </c>
      <c r="QRZ28" s="357">
        <f t="shared" si="188"/>
        <v>0</v>
      </c>
      <c r="QSA28" s="357">
        <f t="shared" si="188"/>
        <v>84786.4516</v>
      </c>
      <c r="QSB28" s="357">
        <f t="shared" si="188"/>
        <v>0</v>
      </c>
      <c r="QSC28" s="357">
        <f t="shared" si="188"/>
        <v>84786.4516</v>
      </c>
      <c r="QSD28" s="357">
        <f t="shared" si="188"/>
        <v>0</v>
      </c>
      <c r="QSE28" s="357">
        <f t="shared" si="188"/>
        <v>84786.4516</v>
      </c>
      <c r="QSF28" s="357">
        <f t="shared" si="188"/>
        <v>0</v>
      </c>
      <c r="QSG28" s="357">
        <f t="shared" si="188"/>
        <v>84786.4516</v>
      </c>
      <c r="QSH28" s="357">
        <f t="shared" si="188"/>
        <v>0</v>
      </c>
      <c r="QSI28" s="357">
        <f t="shared" si="188"/>
        <v>84786.4516</v>
      </c>
      <c r="QSJ28" s="357">
        <f t="shared" si="188"/>
        <v>0</v>
      </c>
      <c r="QSK28" s="357">
        <f t="shared" si="188"/>
        <v>84786.4516</v>
      </c>
      <c r="QSL28" s="357">
        <f t="shared" si="188"/>
        <v>0</v>
      </c>
      <c r="QSM28" s="357">
        <f t="shared" si="188"/>
        <v>84786.4516</v>
      </c>
      <c r="QSN28" s="357">
        <f t="shared" si="188"/>
        <v>0</v>
      </c>
      <c r="QSO28" s="357">
        <f t="shared" si="188"/>
        <v>84786.4516</v>
      </c>
      <c r="QSP28" s="357">
        <f t="shared" si="188"/>
        <v>0</v>
      </c>
      <c r="QSQ28" s="357">
        <f t="shared" si="188"/>
        <v>84786.4516</v>
      </c>
      <c r="QSR28" s="357">
        <f t="shared" si="188"/>
        <v>0</v>
      </c>
      <c r="QSS28" s="357">
        <f t="shared" si="188"/>
        <v>84786.4516</v>
      </c>
      <c r="QST28" s="357">
        <f t="shared" si="188"/>
        <v>0</v>
      </c>
      <c r="QSU28" s="357">
        <f t="shared" si="188"/>
        <v>84786.4516</v>
      </c>
      <c r="QSV28" s="357">
        <f t="shared" si="188"/>
        <v>0</v>
      </c>
      <c r="QSW28" s="357">
        <f t="shared" si="188"/>
        <v>84786.4516</v>
      </c>
      <c r="QSX28" s="357">
        <f t="shared" si="188"/>
        <v>0</v>
      </c>
      <c r="QSY28" s="357">
        <f t="shared" si="188"/>
        <v>84786.4516</v>
      </c>
      <c r="QSZ28" s="357">
        <f t="shared" si="188"/>
        <v>0</v>
      </c>
      <c r="QTA28" s="357">
        <f t="shared" si="188"/>
        <v>84786.4516</v>
      </c>
      <c r="QTB28" s="357">
        <f t="shared" si="188"/>
        <v>0</v>
      </c>
      <c r="QTC28" s="357">
        <f t="shared" si="188"/>
        <v>84786.4516</v>
      </c>
      <c r="QTD28" s="357">
        <f t="shared" si="188"/>
        <v>0</v>
      </c>
      <c r="QTE28" s="357">
        <f t="shared" si="188"/>
        <v>84786.4516</v>
      </c>
      <c r="QTF28" s="357">
        <f t="shared" si="188"/>
        <v>0</v>
      </c>
      <c r="QTG28" s="357">
        <f t="shared" si="188"/>
        <v>84786.4516</v>
      </c>
      <c r="QTH28" s="357">
        <f t="shared" si="188"/>
        <v>0</v>
      </c>
      <c r="QTI28" s="357">
        <f t="shared" si="188"/>
        <v>84786.4516</v>
      </c>
      <c r="QTJ28" s="357">
        <f t="shared" si="188"/>
        <v>0</v>
      </c>
      <c r="QTK28" s="357">
        <f t="shared" si="188"/>
        <v>84786.4516</v>
      </c>
      <c r="QTL28" s="357">
        <f t="shared" si="188"/>
        <v>0</v>
      </c>
      <c r="QTM28" s="357">
        <f t="shared" si="188"/>
        <v>84786.4516</v>
      </c>
      <c r="QTN28" s="357">
        <f t="shared" si="188"/>
        <v>0</v>
      </c>
      <c r="QTO28" s="357">
        <f t="shared" si="188"/>
        <v>84786.4516</v>
      </c>
      <c r="QTP28" s="357">
        <f t="shared" si="188"/>
        <v>0</v>
      </c>
      <c r="QTQ28" s="357">
        <f t="shared" si="188"/>
        <v>84786.4516</v>
      </c>
      <c r="QTR28" s="357">
        <f t="shared" si="188"/>
        <v>0</v>
      </c>
      <c r="QTS28" s="357">
        <f t="shared" si="188"/>
        <v>84786.4516</v>
      </c>
      <c r="QTT28" s="357">
        <f t="shared" si="188"/>
        <v>0</v>
      </c>
      <c r="QTU28" s="357">
        <f t="shared" si="188"/>
        <v>84786.4516</v>
      </c>
      <c r="QTV28" s="357">
        <f t="shared" si="188"/>
        <v>0</v>
      </c>
      <c r="QTW28" s="357">
        <f t="shared" si="188"/>
        <v>84786.4516</v>
      </c>
      <c r="QTX28" s="357">
        <f t="shared" si="188"/>
        <v>0</v>
      </c>
      <c r="QTY28" s="357">
        <f t="shared" si="188"/>
        <v>84786.4516</v>
      </c>
      <c r="QTZ28" s="357">
        <f t="shared" si="188"/>
        <v>0</v>
      </c>
      <c r="QUA28" s="357">
        <f t="shared" si="188"/>
        <v>84786.4516</v>
      </c>
      <c r="QUB28" s="357">
        <f t="shared" ref="QUB28:QWM28" si="189">+QTZ28</f>
        <v>0</v>
      </c>
      <c r="QUC28" s="357">
        <f t="shared" si="189"/>
        <v>84786.4516</v>
      </c>
      <c r="QUD28" s="357">
        <f t="shared" si="189"/>
        <v>0</v>
      </c>
      <c r="QUE28" s="357">
        <f t="shared" si="189"/>
        <v>84786.4516</v>
      </c>
      <c r="QUF28" s="357">
        <f t="shared" si="189"/>
        <v>0</v>
      </c>
      <c r="QUG28" s="357">
        <f t="shared" si="189"/>
        <v>84786.4516</v>
      </c>
      <c r="QUH28" s="357">
        <f t="shared" si="189"/>
        <v>0</v>
      </c>
      <c r="QUI28" s="357">
        <f t="shared" si="189"/>
        <v>84786.4516</v>
      </c>
      <c r="QUJ28" s="357">
        <f t="shared" si="189"/>
        <v>0</v>
      </c>
      <c r="QUK28" s="357">
        <f t="shared" si="189"/>
        <v>84786.4516</v>
      </c>
      <c r="QUL28" s="357">
        <f t="shared" si="189"/>
        <v>0</v>
      </c>
      <c r="QUM28" s="357">
        <f t="shared" si="189"/>
        <v>84786.4516</v>
      </c>
      <c r="QUN28" s="357">
        <f t="shared" si="189"/>
        <v>0</v>
      </c>
      <c r="QUO28" s="357">
        <f t="shared" si="189"/>
        <v>84786.4516</v>
      </c>
      <c r="QUP28" s="357">
        <f t="shared" si="189"/>
        <v>0</v>
      </c>
      <c r="QUQ28" s="357">
        <f t="shared" si="189"/>
        <v>84786.4516</v>
      </c>
      <c r="QUR28" s="357">
        <f t="shared" si="189"/>
        <v>0</v>
      </c>
      <c r="QUS28" s="357">
        <f t="shared" si="189"/>
        <v>84786.4516</v>
      </c>
      <c r="QUT28" s="357">
        <f t="shared" si="189"/>
        <v>0</v>
      </c>
      <c r="QUU28" s="357">
        <f t="shared" si="189"/>
        <v>84786.4516</v>
      </c>
      <c r="QUV28" s="357">
        <f t="shared" si="189"/>
        <v>0</v>
      </c>
      <c r="QUW28" s="357">
        <f t="shared" si="189"/>
        <v>84786.4516</v>
      </c>
      <c r="QUX28" s="357">
        <f t="shared" si="189"/>
        <v>0</v>
      </c>
      <c r="QUY28" s="357">
        <f t="shared" si="189"/>
        <v>84786.4516</v>
      </c>
      <c r="QUZ28" s="357">
        <f t="shared" si="189"/>
        <v>0</v>
      </c>
      <c r="QVA28" s="357">
        <f t="shared" si="189"/>
        <v>84786.4516</v>
      </c>
      <c r="QVB28" s="357">
        <f t="shared" si="189"/>
        <v>0</v>
      </c>
      <c r="QVC28" s="357">
        <f t="shared" si="189"/>
        <v>84786.4516</v>
      </c>
      <c r="QVD28" s="357">
        <f t="shared" si="189"/>
        <v>0</v>
      </c>
      <c r="QVE28" s="357">
        <f t="shared" si="189"/>
        <v>84786.4516</v>
      </c>
      <c r="QVF28" s="357">
        <f t="shared" si="189"/>
        <v>0</v>
      </c>
      <c r="QVG28" s="357">
        <f t="shared" si="189"/>
        <v>84786.4516</v>
      </c>
      <c r="QVH28" s="357">
        <f t="shared" si="189"/>
        <v>0</v>
      </c>
      <c r="QVI28" s="357">
        <f t="shared" si="189"/>
        <v>84786.4516</v>
      </c>
      <c r="QVJ28" s="357">
        <f t="shared" si="189"/>
        <v>0</v>
      </c>
      <c r="QVK28" s="357">
        <f t="shared" si="189"/>
        <v>84786.4516</v>
      </c>
      <c r="QVL28" s="357">
        <f t="shared" si="189"/>
        <v>0</v>
      </c>
      <c r="QVM28" s="357">
        <f t="shared" si="189"/>
        <v>84786.4516</v>
      </c>
      <c r="QVN28" s="357">
        <f t="shared" si="189"/>
        <v>0</v>
      </c>
      <c r="QVO28" s="357">
        <f t="shared" si="189"/>
        <v>84786.4516</v>
      </c>
      <c r="QVP28" s="357">
        <f t="shared" si="189"/>
        <v>0</v>
      </c>
      <c r="QVQ28" s="357">
        <f t="shared" si="189"/>
        <v>84786.4516</v>
      </c>
      <c r="QVR28" s="357">
        <f t="shared" si="189"/>
        <v>0</v>
      </c>
      <c r="QVS28" s="357">
        <f t="shared" si="189"/>
        <v>84786.4516</v>
      </c>
      <c r="QVT28" s="357">
        <f t="shared" si="189"/>
        <v>0</v>
      </c>
      <c r="QVU28" s="357">
        <f t="shared" si="189"/>
        <v>84786.4516</v>
      </c>
      <c r="QVV28" s="357">
        <f t="shared" si="189"/>
        <v>0</v>
      </c>
      <c r="QVW28" s="357">
        <f t="shared" si="189"/>
        <v>84786.4516</v>
      </c>
      <c r="QVX28" s="357">
        <f t="shared" si="189"/>
        <v>0</v>
      </c>
      <c r="QVY28" s="357">
        <f t="shared" si="189"/>
        <v>84786.4516</v>
      </c>
      <c r="QVZ28" s="357">
        <f t="shared" si="189"/>
        <v>0</v>
      </c>
      <c r="QWA28" s="357">
        <f t="shared" si="189"/>
        <v>84786.4516</v>
      </c>
      <c r="QWB28" s="357">
        <f t="shared" si="189"/>
        <v>0</v>
      </c>
      <c r="QWC28" s="357">
        <f t="shared" si="189"/>
        <v>84786.4516</v>
      </c>
      <c r="QWD28" s="357">
        <f t="shared" si="189"/>
        <v>0</v>
      </c>
      <c r="QWE28" s="357">
        <f t="shared" si="189"/>
        <v>84786.4516</v>
      </c>
      <c r="QWF28" s="357">
        <f t="shared" si="189"/>
        <v>0</v>
      </c>
      <c r="QWG28" s="357">
        <f t="shared" si="189"/>
        <v>84786.4516</v>
      </c>
      <c r="QWH28" s="357">
        <f t="shared" si="189"/>
        <v>0</v>
      </c>
      <c r="QWI28" s="357">
        <f t="shared" si="189"/>
        <v>84786.4516</v>
      </c>
      <c r="QWJ28" s="357">
        <f t="shared" si="189"/>
        <v>0</v>
      </c>
      <c r="QWK28" s="357">
        <f t="shared" si="189"/>
        <v>84786.4516</v>
      </c>
      <c r="QWL28" s="357">
        <f t="shared" si="189"/>
        <v>0</v>
      </c>
      <c r="QWM28" s="357">
        <f t="shared" si="189"/>
        <v>84786.4516</v>
      </c>
      <c r="QWN28" s="357">
        <f t="shared" ref="QWN28:QYY28" si="190">+QWL28</f>
        <v>0</v>
      </c>
      <c r="QWO28" s="357">
        <f t="shared" si="190"/>
        <v>84786.4516</v>
      </c>
      <c r="QWP28" s="357">
        <f t="shared" si="190"/>
        <v>0</v>
      </c>
      <c r="QWQ28" s="357">
        <f t="shared" si="190"/>
        <v>84786.4516</v>
      </c>
      <c r="QWR28" s="357">
        <f t="shared" si="190"/>
        <v>0</v>
      </c>
      <c r="QWS28" s="357">
        <f t="shared" si="190"/>
        <v>84786.4516</v>
      </c>
      <c r="QWT28" s="357">
        <f t="shared" si="190"/>
        <v>0</v>
      </c>
      <c r="QWU28" s="357">
        <f t="shared" si="190"/>
        <v>84786.4516</v>
      </c>
      <c r="QWV28" s="357">
        <f t="shared" si="190"/>
        <v>0</v>
      </c>
      <c r="QWW28" s="357">
        <f t="shared" si="190"/>
        <v>84786.4516</v>
      </c>
      <c r="QWX28" s="357">
        <f t="shared" si="190"/>
        <v>0</v>
      </c>
      <c r="QWY28" s="357">
        <f t="shared" si="190"/>
        <v>84786.4516</v>
      </c>
      <c r="QWZ28" s="357">
        <f t="shared" si="190"/>
        <v>0</v>
      </c>
      <c r="QXA28" s="357">
        <f t="shared" si="190"/>
        <v>84786.4516</v>
      </c>
      <c r="QXB28" s="357">
        <f t="shared" si="190"/>
        <v>0</v>
      </c>
      <c r="QXC28" s="357">
        <f t="shared" si="190"/>
        <v>84786.4516</v>
      </c>
      <c r="QXD28" s="357">
        <f t="shared" si="190"/>
        <v>0</v>
      </c>
      <c r="QXE28" s="357">
        <f t="shared" si="190"/>
        <v>84786.4516</v>
      </c>
      <c r="QXF28" s="357">
        <f t="shared" si="190"/>
        <v>0</v>
      </c>
      <c r="QXG28" s="357">
        <f t="shared" si="190"/>
        <v>84786.4516</v>
      </c>
      <c r="QXH28" s="357">
        <f t="shared" si="190"/>
        <v>0</v>
      </c>
      <c r="QXI28" s="357">
        <f t="shared" si="190"/>
        <v>84786.4516</v>
      </c>
      <c r="QXJ28" s="357">
        <f t="shared" si="190"/>
        <v>0</v>
      </c>
      <c r="QXK28" s="357">
        <f t="shared" si="190"/>
        <v>84786.4516</v>
      </c>
      <c r="QXL28" s="357">
        <f t="shared" si="190"/>
        <v>0</v>
      </c>
      <c r="QXM28" s="357">
        <f t="shared" si="190"/>
        <v>84786.4516</v>
      </c>
      <c r="QXN28" s="357">
        <f t="shared" si="190"/>
        <v>0</v>
      </c>
      <c r="QXO28" s="357">
        <f t="shared" si="190"/>
        <v>84786.4516</v>
      </c>
      <c r="QXP28" s="357">
        <f t="shared" si="190"/>
        <v>0</v>
      </c>
      <c r="QXQ28" s="357">
        <f t="shared" si="190"/>
        <v>84786.4516</v>
      </c>
      <c r="QXR28" s="357">
        <f t="shared" si="190"/>
        <v>0</v>
      </c>
      <c r="QXS28" s="357">
        <f t="shared" si="190"/>
        <v>84786.4516</v>
      </c>
      <c r="QXT28" s="357">
        <f t="shared" si="190"/>
        <v>0</v>
      </c>
      <c r="QXU28" s="357">
        <f t="shared" si="190"/>
        <v>84786.4516</v>
      </c>
      <c r="QXV28" s="357">
        <f t="shared" si="190"/>
        <v>0</v>
      </c>
      <c r="QXW28" s="357">
        <f t="shared" si="190"/>
        <v>84786.4516</v>
      </c>
      <c r="QXX28" s="357">
        <f t="shared" si="190"/>
        <v>0</v>
      </c>
      <c r="QXY28" s="357">
        <f t="shared" si="190"/>
        <v>84786.4516</v>
      </c>
      <c r="QXZ28" s="357">
        <f t="shared" si="190"/>
        <v>0</v>
      </c>
      <c r="QYA28" s="357">
        <f t="shared" si="190"/>
        <v>84786.4516</v>
      </c>
      <c r="QYB28" s="357">
        <f t="shared" si="190"/>
        <v>0</v>
      </c>
      <c r="QYC28" s="357">
        <f t="shared" si="190"/>
        <v>84786.4516</v>
      </c>
      <c r="QYD28" s="357">
        <f t="shared" si="190"/>
        <v>0</v>
      </c>
      <c r="QYE28" s="357">
        <f t="shared" si="190"/>
        <v>84786.4516</v>
      </c>
      <c r="QYF28" s="357">
        <f t="shared" si="190"/>
        <v>0</v>
      </c>
      <c r="QYG28" s="357">
        <f t="shared" si="190"/>
        <v>84786.4516</v>
      </c>
      <c r="QYH28" s="357">
        <f t="shared" si="190"/>
        <v>0</v>
      </c>
      <c r="QYI28" s="357">
        <f t="shared" si="190"/>
        <v>84786.4516</v>
      </c>
      <c r="QYJ28" s="357">
        <f t="shared" si="190"/>
        <v>0</v>
      </c>
      <c r="QYK28" s="357">
        <f t="shared" si="190"/>
        <v>84786.4516</v>
      </c>
      <c r="QYL28" s="357">
        <f t="shared" si="190"/>
        <v>0</v>
      </c>
      <c r="QYM28" s="357">
        <f t="shared" si="190"/>
        <v>84786.4516</v>
      </c>
      <c r="QYN28" s="357">
        <f t="shared" si="190"/>
        <v>0</v>
      </c>
      <c r="QYO28" s="357">
        <f t="shared" si="190"/>
        <v>84786.4516</v>
      </c>
      <c r="QYP28" s="357">
        <f t="shared" si="190"/>
        <v>0</v>
      </c>
      <c r="QYQ28" s="357">
        <f t="shared" si="190"/>
        <v>84786.4516</v>
      </c>
      <c r="QYR28" s="357">
        <f t="shared" si="190"/>
        <v>0</v>
      </c>
      <c r="QYS28" s="357">
        <f t="shared" si="190"/>
        <v>84786.4516</v>
      </c>
      <c r="QYT28" s="357">
        <f t="shared" si="190"/>
        <v>0</v>
      </c>
      <c r="QYU28" s="357">
        <f t="shared" si="190"/>
        <v>84786.4516</v>
      </c>
      <c r="QYV28" s="357">
        <f t="shared" si="190"/>
        <v>0</v>
      </c>
      <c r="QYW28" s="357">
        <f t="shared" si="190"/>
        <v>84786.4516</v>
      </c>
      <c r="QYX28" s="357">
        <f t="shared" si="190"/>
        <v>0</v>
      </c>
      <c r="QYY28" s="357">
        <f t="shared" si="190"/>
        <v>84786.4516</v>
      </c>
      <c r="QYZ28" s="357">
        <f t="shared" ref="QYZ28:RBK28" si="191">+QYX28</f>
        <v>0</v>
      </c>
      <c r="QZA28" s="357">
        <f t="shared" si="191"/>
        <v>84786.4516</v>
      </c>
      <c r="QZB28" s="357">
        <f t="shared" si="191"/>
        <v>0</v>
      </c>
      <c r="QZC28" s="357">
        <f t="shared" si="191"/>
        <v>84786.4516</v>
      </c>
      <c r="QZD28" s="357">
        <f t="shared" si="191"/>
        <v>0</v>
      </c>
      <c r="QZE28" s="357">
        <f t="shared" si="191"/>
        <v>84786.4516</v>
      </c>
      <c r="QZF28" s="357">
        <f t="shared" si="191"/>
        <v>0</v>
      </c>
      <c r="QZG28" s="357">
        <f t="shared" si="191"/>
        <v>84786.4516</v>
      </c>
      <c r="QZH28" s="357">
        <f t="shared" si="191"/>
        <v>0</v>
      </c>
      <c r="QZI28" s="357">
        <f t="shared" si="191"/>
        <v>84786.4516</v>
      </c>
      <c r="QZJ28" s="357">
        <f t="shared" si="191"/>
        <v>0</v>
      </c>
      <c r="QZK28" s="357">
        <f t="shared" si="191"/>
        <v>84786.4516</v>
      </c>
      <c r="QZL28" s="357">
        <f t="shared" si="191"/>
        <v>0</v>
      </c>
      <c r="QZM28" s="357">
        <f t="shared" si="191"/>
        <v>84786.4516</v>
      </c>
      <c r="QZN28" s="357">
        <f t="shared" si="191"/>
        <v>0</v>
      </c>
      <c r="QZO28" s="357">
        <f t="shared" si="191"/>
        <v>84786.4516</v>
      </c>
      <c r="QZP28" s="357">
        <f t="shared" si="191"/>
        <v>0</v>
      </c>
      <c r="QZQ28" s="357">
        <f t="shared" si="191"/>
        <v>84786.4516</v>
      </c>
      <c r="QZR28" s="357">
        <f t="shared" si="191"/>
        <v>0</v>
      </c>
      <c r="QZS28" s="357">
        <f t="shared" si="191"/>
        <v>84786.4516</v>
      </c>
      <c r="QZT28" s="357">
        <f t="shared" si="191"/>
        <v>0</v>
      </c>
      <c r="QZU28" s="357">
        <f t="shared" si="191"/>
        <v>84786.4516</v>
      </c>
      <c r="QZV28" s="357">
        <f t="shared" si="191"/>
        <v>0</v>
      </c>
      <c r="QZW28" s="357">
        <f t="shared" si="191"/>
        <v>84786.4516</v>
      </c>
      <c r="QZX28" s="357">
        <f t="shared" si="191"/>
        <v>0</v>
      </c>
      <c r="QZY28" s="357">
        <f t="shared" si="191"/>
        <v>84786.4516</v>
      </c>
      <c r="QZZ28" s="357">
        <f t="shared" si="191"/>
        <v>0</v>
      </c>
      <c r="RAA28" s="357">
        <f t="shared" si="191"/>
        <v>84786.4516</v>
      </c>
      <c r="RAB28" s="357">
        <f t="shared" si="191"/>
        <v>0</v>
      </c>
      <c r="RAC28" s="357">
        <f t="shared" si="191"/>
        <v>84786.4516</v>
      </c>
      <c r="RAD28" s="357">
        <f t="shared" si="191"/>
        <v>0</v>
      </c>
      <c r="RAE28" s="357">
        <f t="shared" si="191"/>
        <v>84786.4516</v>
      </c>
      <c r="RAF28" s="357">
        <f t="shared" si="191"/>
        <v>0</v>
      </c>
      <c r="RAG28" s="357">
        <f t="shared" si="191"/>
        <v>84786.4516</v>
      </c>
      <c r="RAH28" s="357">
        <f t="shared" si="191"/>
        <v>0</v>
      </c>
      <c r="RAI28" s="357">
        <f t="shared" si="191"/>
        <v>84786.4516</v>
      </c>
      <c r="RAJ28" s="357">
        <f t="shared" si="191"/>
        <v>0</v>
      </c>
      <c r="RAK28" s="357">
        <f t="shared" si="191"/>
        <v>84786.4516</v>
      </c>
      <c r="RAL28" s="357">
        <f t="shared" si="191"/>
        <v>0</v>
      </c>
      <c r="RAM28" s="357">
        <f t="shared" si="191"/>
        <v>84786.4516</v>
      </c>
      <c r="RAN28" s="357">
        <f t="shared" si="191"/>
        <v>0</v>
      </c>
      <c r="RAO28" s="357">
        <f t="shared" si="191"/>
        <v>84786.4516</v>
      </c>
      <c r="RAP28" s="357">
        <f t="shared" si="191"/>
        <v>0</v>
      </c>
      <c r="RAQ28" s="357">
        <f t="shared" si="191"/>
        <v>84786.4516</v>
      </c>
      <c r="RAR28" s="357">
        <f t="shared" si="191"/>
        <v>0</v>
      </c>
      <c r="RAS28" s="357">
        <f t="shared" si="191"/>
        <v>84786.4516</v>
      </c>
      <c r="RAT28" s="357">
        <f t="shared" si="191"/>
        <v>0</v>
      </c>
      <c r="RAU28" s="357">
        <f t="shared" si="191"/>
        <v>84786.4516</v>
      </c>
      <c r="RAV28" s="357">
        <f t="shared" si="191"/>
        <v>0</v>
      </c>
      <c r="RAW28" s="357">
        <f t="shared" si="191"/>
        <v>84786.4516</v>
      </c>
      <c r="RAX28" s="357">
        <f t="shared" si="191"/>
        <v>0</v>
      </c>
      <c r="RAY28" s="357">
        <f t="shared" si="191"/>
        <v>84786.4516</v>
      </c>
      <c r="RAZ28" s="357">
        <f t="shared" si="191"/>
        <v>0</v>
      </c>
      <c r="RBA28" s="357">
        <f t="shared" si="191"/>
        <v>84786.4516</v>
      </c>
      <c r="RBB28" s="357">
        <f t="shared" si="191"/>
        <v>0</v>
      </c>
      <c r="RBC28" s="357">
        <f t="shared" si="191"/>
        <v>84786.4516</v>
      </c>
      <c r="RBD28" s="357">
        <f t="shared" si="191"/>
        <v>0</v>
      </c>
      <c r="RBE28" s="357">
        <f t="shared" si="191"/>
        <v>84786.4516</v>
      </c>
      <c r="RBF28" s="357">
        <f t="shared" si="191"/>
        <v>0</v>
      </c>
      <c r="RBG28" s="357">
        <f t="shared" si="191"/>
        <v>84786.4516</v>
      </c>
      <c r="RBH28" s="357">
        <f t="shared" si="191"/>
        <v>0</v>
      </c>
      <c r="RBI28" s="357">
        <f t="shared" si="191"/>
        <v>84786.4516</v>
      </c>
      <c r="RBJ28" s="357">
        <f t="shared" si="191"/>
        <v>0</v>
      </c>
      <c r="RBK28" s="357">
        <f t="shared" si="191"/>
        <v>84786.4516</v>
      </c>
      <c r="RBL28" s="357">
        <f t="shared" ref="RBL28:RDW28" si="192">+RBJ28</f>
        <v>0</v>
      </c>
      <c r="RBM28" s="357">
        <f t="shared" si="192"/>
        <v>84786.4516</v>
      </c>
      <c r="RBN28" s="357">
        <f t="shared" si="192"/>
        <v>0</v>
      </c>
      <c r="RBO28" s="357">
        <f t="shared" si="192"/>
        <v>84786.4516</v>
      </c>
      <c r="RBP28" s="357">
        <f t="shared" si="192"/>
        <v>0</v>
      </c>
      <c r="RBQ28" s="357">
        <f t="shared" si="192"/>
        <v>84786.4516</v>
      </c>
      <c r="RBR28" s="357">
        <f t="shared" si="192"/>
        <v>0</v>
      </c>
      <c r="RBS28" s="357">
        <f t="shared" si="192"/>
        <v>84786.4516</v>
      </c>
      <c r="RBT28" s="357">
        <f t="shared" si="192"/>
        <v>0</v>
      </c>
      <c r="RBU28" s="357">
        <f t="shared" si="192"/>
        <v>84786.4516</v>
      </c>
      <c r="RBV28" s="357">
        <f t="shared" si="192"/>
        <v>0</v>
      </c>
      <c r="RBW28" s="357">
        <f t="shared" si="192"/>
        <v>84786.4516</v>
      </c>
      <c r="RBX28" s="357">
        <f t="shared" si="192"/>
        <v>0</v>
      </c>
      <c r="RBY28" s="357">
        <f t="shared" si="192"/>
        <v>84786.4516</v>
      </c>
      <c r="RBZ28" s="357">
        <f t="shared" si="192"/>
        <v>0</v>
      </c>
      <c r="RCA28" s="357">
        <f t="shared" si="192"/>
        <v>84786.4516</v>
      </c>
      <c r="RCB28" s="357">
        <f t="shared" si="192"/>
        <v>0</v>
      </c>
      <c r="RCC28" s="357">
        <f t="shared" si="192"/>
        <v>84786.4516</v>
      </c>
      <c r="RCD28" s="357">
        <f t="shared" si="192"/>
        <v>0</v>
      </c>
      <c r="RCE28" s="357">
        <f t="shared" si="192"/>
        <v>84786.4516</v>
      </c>
      <c r="RCF28" s="357">
        <f t="shared" si="192"/>
        <v>0</v>
      </c>
      <c r="RCG28" s="357">
        <f t="shared" si="192"/>
        <v>84786.4516</v>
      </c>
      <c r="RCH28" s="357">
        <f t="shared" si="192"/>
        <v>0</v>
      </c>
      <c r="RCI28" s="357">
        <f t="shared" si="192"/>
        <v>84786.4516</v>
      </c>
      <c r="RCJ28" s="357">
        <f t="shared" si="192"/>
        <v>0</v>
      </c>
      <c r="RCK28" s="357">
        <f t="shared" si="192"/>
        <v>84786.4516</v>
      </c>
      <c r="RCL28" s="357">
        <f t="shared" si="192"/>
        <v>0</v>
      </c>
      <c r="RCM28" s="357">
        <f t="shared" si="192"/>
        <v>84786.4516</v>
      </c>
      <c r="RCN28" s="357">
        <f t="shared" si="192"/>
        <v>0</v>
      </c>
      <c r="RCO28" s="357">
        <f t="shared" si="192"/>
        <v>84786.4516</v>
      </c>
      <c r="RCP28" s="357">
        <f t="shared" si="192"/>
        <v>0</v>
      </c>
      <c r="RCQ28" s="357">
        <f t="shared" si="192"/>
        <v>84786.4516</v>
      </c>
      <c r="RCR28" s="357">
        <f t="shared" si="192"/>
        <v>0</v>
      </c>
      <c r="RCS28" s="357">
        <f t="shared" si="192"/>
        <v>84786.4516</v>
      </c>
      <c r="RCT28" s="357">
        <f t="shared" si="192"/>
        <v>0</v>
      </c>
      <c r="RCU28" s="357">
        <f t="shared" si="192"/>
        <v>84786.4516</v>
      </c>
      <c r="RCV28" s="357">
        <f t="shared" si="192"/>
        <v>0</v>
      </c>
      <c r="RCW28" s="357">
        <f t="shared" si="192"/>
        <v>84786.4516</v>
      </c>
      <c r="RCX28" s="357">
        <f t="shared" si="192"/>
        <v>0</v>
      </c>
      <c r="RCY28" s="357">
        <f t="shared" si="192"/>
        <v>84786.4516</v>
      </c>
      <c r="RCZ28" s="357">
        <f t="shared" si="192"/>
        <v>0</v>
      </c>
      <c r="RDA28" s="357">
        <f t="shared" si="192"/>
        <v>84786.4516</v>
      </c>
      <c r="RDB28" s="357">
        <f t="shared" si="192"/>
        <v>0</v>
      </c>
      <c r="RDC28" s="357">
        <f t="shared" si="192"/>
        <v>84786.4516</v>
      </c>
      <c r="RDD28" s="357">
        <f t="shared" si="192"/>
        <v>0</v>
      </c>
      <c r="RDE28" s="357">
        <f t="shared" si="192"/>
        <v>84786.4516</v>
      </c>
      <c r="RDF28" s="357">
        <f t="shared" si="192"/>
        <v>0</v>
      </c>
      <c r="RDG28" s="357">
        <f t="shared" si="192"/>
        <v>84786.4516</v>
      </c>
      <c r="RDH28" s="357">
        <f t="shared" si="192"/>
        <v>0</v>
      </c>
      <c r="RDI28" s="357">
        <f t="shared" si="192"/>
        <v>84786.4516</v>
      </c>
      <c r="RDJ28" s="357">
        <f t="shared" si="192"/>
        <v>0</v>
      </c>
      <c r="RDK28" s="357">
        <f t="shared" si="192"/>
        <v>84786.4516</v>
      </c>
      <c r="RDL28" s="357">
        <f t="shared" si="192"/>
        <v>0</v>
      </c>
      <c r="RDM28" s="357">
        <f t="shared" si="192"/>
        <v>84786.4516</v>
      </c>
      <c r="RDN28" s="357">
        <f t="shared" si="192"/>
        <v>0</v>
      </c>
      <c r="RDO28" s="357">
        <f t="shared" si="192"/>
        <v>84786.4516</v>
      </c>
      <c r="RDP28" s="357">
        <f t="shared" si="192"/>
        <v>0</v>
      </c>
      <c r="RDQ28" s="357">
        <f t="shared" si="192"/>
        <v>84786.4516</v>
      </c>
      <c r="RDR28" s="357">
        <f t="shared" si="192"/>
        <v>0</v>
      </c>
      <c r="RDS28" s="357">
        <f t="shared" si="192"/>
        <v>84786.4516</v>
      </c>
      <c r="RDT28" s="357">
        <f t="shared" si="192"/>
        <v>0</v>
      </c>
      <c r="RDU28" s="357">
        <f t="shared" si="192"/>
        <v>84786.4516</v>
      </c>
      <c r="RDV28" s="357">
        <f t="shared" si="192"/>
        <v>0</v>
      </c>
      <c r="RDW28" s="357">
        <f t="shared" si="192"/>
        <v>84786.4516</v>
      </c>
      <c r="RDX28" s="357">
        <f t="shared" ref="RDX28:RGI28" si="193">+RDV28</f>
        <v>0</v>
      </c>
      <c r="RDY28" s="357">
        <f t="shared" si="193"/>
        <v>84786.4516</v>
      </c>
      <c r="RDZ28" s="357">
        <f t="shared" si="193"/>
        <v>0</v>
      </c>
      <c r="REA28" s="357">
        <f t="shared" si="193"/>
        <v>84786.4516</v>
      </c>
      <c r="REB28" s="357">
        <f t="shared" si="193"/>
        <v>0</v>
      </c>
      <c r="REC28" s="357">
        <f t="shared" si="193"/>
        <v>84786.4516</v>
      </c>
      <c r="RED28" s="357">
        <f t="shared" si="193"/>
        <v>0</v>
      </c>
      <c r="REE28" s="357">
        <f t="shared" si="193"/>
        <v>84786.4516</v>
      </c>
      <c r="REF28" s="357">
        <f t="shared" si="193"/>
        <v>0</v>
      </c>
      <c r="REG28" s="357">
        <f t="shared" si="193"/>
        <v>84786.4516</v>
      </c>
      <c r="REH28" s="357">
        <f t="shared" si="193"/>
        <v>0</v>
      </c>
      <c r="REI28" s="357">
        <f t="shared" si="193"/>
        <v>84786.4516</v>
      </c>
      <c r="REJ28" s="357">
        <f t="shared" si="193"/>
        <v>0</v>
      </c>
      <c r="REK28" s="357">
        <f t="shared" si="193"/>
        <v>84786.4516</v>
      </c>
      <c r="REL28" s="357">
        <f t="shared" si="193"/>
        <v>0</v>
      </c>
      <c r="REM28" s="357">
        <f t="shared" si="193"/>
        <v>84786.4516</v>
      </c>
      <c r="REN28" s="357">
        <f t="shared" si="193"/>
        <v>0</v>
      </c>
      <c r="REO28" s="357">
        <f t="shared" si="193"/>
        <v>84786.4516</v>
      </c>
      <c r="REP28" s="357">
        <f t="shared" si="193"/>
        <v>0</v>
      </c>
      <c r="REQ28" s="357">
        <f t="shared" si="193"/>
        <v>84786.4516</v>
      </c>
      <c r="RER28" s="357">
        <f t="shared" si="193"/>
        <v>0</v>
      </c>
      <c r="RES28" s="357">
        <f t="shared" si="193"/>
        <v>84786.4516</v>
      </c>
      <c r="RET28" s="357">
        <f t="shared" si="193"/>
        <v>0</v>
      </c>
      <c r="REU28" s="357">
        <f t="shared" si="193"/>
        <v>84786.4516</v>
      </c>
      <c r="REV28" s="357">
        <f t="shared" si="193"/>
        <v>0</v>
      </c>
      <c r="REW28" s="357">
        <f t="shared" si="193"/>
        <v>84786.4516</v>
      </c>
      <c r="REX28" s="357">
        <f t="shared" si="193"/>
        <v>0</v>
      </c>
      <c r="REY28" s="357">
        <f t="shared" si="193"/>
        <v>84786.4516</v>
      </c>
      <c r="REZ28" s="357">
        <f t="shared" si="193"/>
        <v>0</v>
      </c>
      <c r="RFA28" s="357">
        <f t="shared" si="193"/>
        <v>84786.4516</v>
      </c>
      <c r="RFB28" s="357">
        <f t="shared" si="193"/>
        <v>0</v>
      </c>
      <c r="RFC28" s="357">
        <f t="shared" si="193"/>
        <v>84786.4516</v>
      </c>
      <c r="RFD28" s="357">
        <f t="shared" si="193"/>
        <v>0</v>
      </c>
      <c r="RFE28" s="357">
        <f t="shared" si="193"/>
        <v>84786.4516</v>
      </c>
      <c r="RFF28" s="357">
        <f t="shared" si="193"/>
        <v>0</v>
      </c>
      <c r="RFG28" s="357">
        <f t="shared" si="193"/>
        <v>84786.4516</v>
      </c>
      <c r="RFH28" s="357">
        <f t="shared" si="193"/>
        <v>0</v>
      </c>
      <c r="RFI28" s="357">
        <f t="shared" si="193"/>
        <v>84786.4516</v>
      </c>
      <c r="RFJ28" s="357">
        <f t="shared" si="193"/>
        <v>0</v>
      </c>
      <c r="RFK28" s="357">
        <f t="shared" si="193"/>
        <v>84786.4516</v>
      </c>
      <c r="RFL28" s="357">
        <f t="shared" si="193"/>
        <v>0</v>
      </c>
      <c r="RFM28" s="357">
        <f t="shared" si="193"/>
        <v>84786.4516</v>
      </c>
      <c r="RFN28" s="357">
        <f t="shared" si="193"/>
        <v>0</v>
      </c>
      <c r="RFO28" s="357">
        <f t="shared" si="193"/>
        <v>84786.4516</v>
      </c>
      <c r="RFP28" s="357">
        <f t="shared" si="193"/>
        <v>0</v>
      </c>
      <c r="RFQ28" s="357">
        <f t="shared" si="193"/>
        <v>84786.4516</v>
      </c>
      <c r="RFR28" s="357">
        <f t="shared" si="193"/>
        <v>0</v>
      </c>
      <c r="RFS28" s="357">
        <f t="shared" si="193"/>
        <v>84786.4516</v>
      </c>
      <c r="RFT28" s="357">
        <f t="shared" si="193"/>
        <v>0</v>
      </c>
      <c r="RFU28" s="357">
        <f t="shared" si="193"/>
        <v>84786.4516</v>
      </c>
      <c r="RFV28" s="357">
        <f t="shared" si="193"/>
        <v>0</v>
      </c>
      <c r="RFW28" s="357">
        <f t="shared" si="193"/>
        <v>84786.4516</v>
      </c>
      <c r="RFX28" s="357">
        <f t="shared" si="193"/>
        <v>0</v>
      </c>
      <c r="RFY28" s="357">
        <f t="shared" si="193"/>
        <v>84786.4516</v>
      </c>
      <c r="RFZ28" s="357">
        <f t="shared" si="193"/>
        <v>0</v>
      </c>
      <c r="RGA28" s="357">
        <f t="shared" si="193"/>
        <v>84786.4516</v>
      </c>
      <c r="RGB28" s="357">
        <f t="shared" si="193"/>
        <v>0</v>
      </c>
      <c r="RGC28" s="357">
        <f t="shared" si="193"/>
        <v>84786.4516</v>
      </c>
      <c r="RGD28" s="357">
        <f t="shared" si="193"/>
        <v>0</v>
      </c>
      <c r="RGE28" s="357">
        <f t="shared" si="193"/>
        <v>84786.4516</v>
      </c>
      <c r="RGF28" s="357">
        <f t="shared" si="193"/>
        <v>0</v>
      </c>
      <c r="RGG28" s="357">
        <f t="shared" si="193"/>
        <v>84786.4516</v>
      </c>
      <c r="RGH28" s="357">
        <f t="shared" si="193"/>
        <v>0</v>
      </c>
      <c r="RGI28" s="357">
        <f t="shared" si="193"/>
        <v>84786.4516</v>
      </c>
      <c r="RGJ28" s="357">
        <f t="shared" ref="RGJ28:RIU28" si="194">+RGH28</f>
        <v>0</v>
      </c>
      <c r="RGK28" s="357">
        <f t="shared" si="194"/>
        <v>84786.4516</v>
      </c>
      <c r="RGL28" s="357">
        <f t="shared" si="194"/>
        <v>0</v>
      </c>
      <c r="RGM28" s="357">
        <f t="shared" si="194"/>
        <v>84786.4516</v>
      </c>
      <c r="RGN28" s="357">
        <f t="shared" si="194"/>
        <v>0</v>
      </c>
      <c r="RGO28" s="357">
        <f t="shared" si="194"/>
        <v>84786.4516</v>
      </c>
      <c r="RGP28" s="357">
        <f t="shared" si="194"/>
        <v>0</v>
      </c>
      <c r="RGQ28" s="357">
        <f t="shared" si="194"/>
        <v>84786.4516</v>
      </c>
      <c r="RGR28" s="357">
        <f t="shared" si="194"/>
        <v>0</v>
      </c>
      <c r="RGS28" s="357">
        <f t="shared" si="194"/>
        <v>84786.4516</v>
      </c>
      <c r="RGT28" s="357">
        <f t="shared" si="194"/>
        <v>0</v>
      </c>
      <c r="RGU28" s="357">
        <f t="shared" si="194"/>
        <v>84786.4516</v>
      </c>
      <c r="RGV28" s="357">
        <f t="shared" si="194"/>
        <v>0</v>
      </c>
      <c r="RGW28" s="357">
        <f t="shared" si="194"/>
        <v>84786.4516</v>
      </c>
      <c r="RGX28" s="357">
        <f t="shared" si="194"/>
        <v>0</v>
      </c>
      <c r="RGY28" s="357">
        <f t="shared" si="194"/>
        <v>84786.4516</v>
      </c>
      <c r="RGZ28" s="357">
        <f t="shared" si="194"/>
        <v>0</v>
      </c>
      <c r="RHA28" s="357">
        <f t="shared" si="194"/>
        <v>84786.4516</v>
      </c>
      <c r="RHB28" s="357">
        <f t="shared" si="194"/>
        <v>0</v>
      </c>
      <c r="RHC28" s="357">
        <f t="shared" si="194"/>
        <v>84786.4516</v>
      </c>
      <c r="RHD28" s="357">
        <f t="shared" si="194"/>
        <v>0</v>
      </c>
      <c r="RHE28" s="357">
        <f t="shared" si="194"/>
        <v>84786.4516</v>
      </c>
      <c r="RHF28" s="357">
        <f t="shared" si="194"/>
        <v>0</v>
      </c>
      <c r="RHG28" s="357">
        <f t="shared" si="194"/>
        <v>84786.4516</v>
      </c>
      <c r="RHH28" s="357">
        <f t="shared" si="194"/>
        <v>0</v>
      </c>
      <c r="RHI28" s="357">
        <f t="shared" si="194"/>
        <v>84786.4516</v>
      </c>
      <c r="RHJ28" s="357">
        <f t="shared" si="194"/>
        <v>0</v>
      </c>
      <c r="RHK28" s="357">
        <f t="shared" si="194"/>
        <v>84786.4516</v>
      </c>
      <c r="RHL28" s="357">
        <f t="shared" si="194"/>
        <v>0</v>
      </c>
      <c r="RHM28" s="357">
        <f t="shared" si="194"/>
        <v>84786.4516</v>
      </c>
      <c r="RHN28" s="357">
        <f t="shared" si="194"/>
        <v>0</v>
      </c>
      <c r="RHO28" s="357">
        <f t="shared" si="194"/>
        <v>84786.4516</v>
      </c>
      <c r="RHP28" s="357">
        <f t="shared" si="194"/>
        <v>0</v>
      </c>
      <c r="RHQ28" s="357">
        <f t="shared" si="194"/>
        <v>84786.4516</v>
      </c>
      <c r="RHR28" s="357">
        <f t="shared" si="194"/>
        <v>0</v>
      </c>
      <c r="RHS28" s="357">
        <f t="shared" si="194"/>
        <v>84786.4516</v>
      </c>
      <c r="RHT28" s="357">
        <f t="shared" si="194"/>
        <v>0</v>
      </c>
      <c r="RHU28" s="357">
        <f t="shared" si="194"/>
        <v>84786.4516</v>
      </c>
      <c r="RHV28" s="357">
        <f t="shared" si="194"/>
        <v>0</v>
      </c>
      <c r="RHW28" s="357">
        <f t="shared" si="194"/>
        <v>84786.4516</v>
      </c>
      <c r="RHX28" s="357">
        <f t="shared" si="194"/>
        <v>0</v>
      </c>
      <c r="RHY28" s="357">
        <f t="shared" si="194"/>
        <v>84786.4516</v>
      </c>
      <c r="RHZ28" s="357">
        <f t="shared" si="194"/>
        <v>0</v>
      </c>
      <c r="RIA28" s="357">
        <f t="shared" si="194"/>
        <v>84786.4516</v>
      </c>
      <c r="RIB28" s="357">
        <f t="shared" si="194"/>
        <v>0</v>
      </c>
      <c r="RIC28" s="357">
        <f t="shared" si="194"/>
        <v>84786.4516</v>
      </c>
      <c r="RID28" s="357">
        <f t="shared" si="194"/>
        <v>0</v>
      </c>
      <c r="RIE28" s="357">
        <f t="shared" si="194"/>
        <v>84786.4516</v>
      </c>
      <c r="RIF28" s="357">
        <f t="shared" si="194"/>
        <v>0</v>
      </c>
      <c r="RIG28" s="357">
        <f t="shared" si="194"/>
        <v>84786.4516</v>
      </c>
      <c r="RIH28" s="357">
        <f t="shared" si="194"/>
        <v>0</v>
      </c>
      <c r="RII28" s="357">
        <f t="shared" si="194"/>
        <v>84786.4516</v>
      </c>
      <c r="RIJ28" s="357">
        <f t="shared" si="194"/>
        <v>0</v>
      </c>
      <c r="RIK28" s="357">
        <f t="shared" si="194"/>
        <v>84786.4516</v>
      </c>
      <c r="RIL28" s="357">
        <f t="shared" si="194"/>
        <v>0</v>
      </c>
      <c r="RIM28" s="357">
        <f t="shared" si="194"/>
        <v>84786.4516</v>
      </c>
      <c r="RIN28" s="357">
        <f t="shared" si="194"/>
        <v>0</v>
      </c>
      <c r="RIO28" s="357">
        <f t="shared" si="194"/>
        <v>84786.4516</v>
      </c>
      <c r="RIP28" s="357">
        <f t="shared" si="194"/>
        <v>0</v>
      </c>
      <c r="RIQ28" s="357">
        <f t="shared" si="194"/>
        <v>84786.4516</v>
      </c>
      <c r="RIR28" s="357">
        <f t="shared" si="194"/>
        <v>0</v>
      </c>
      <c r="RIS28" s="357">
        <f t="shared" si="194"/>
        <v>84786.4516</v>
      </c>
      <c r="RIT28" s="357">
        <f t="shared" si="194"/>
        <v>0</v>
      </c>
      <c r="RIU28" s="357">
        <f t="shared" si="194"/>
        <v>84786.4516</v>
      </c>
      <c r="RIV28" s="357">
        <f t="shared" ref="RIV28:RLG28" si="195">+RIT28</f>
        <v>0</v>
      </c>
      <c r="RIW28" s="357">
        <f t="shared" si="195"/>
        <v>84786.4516</v>
      </c>
      <c r="RIX28" s="357">
        <f t="shared" si="195"/>
        <v>0</v>
      </c>
      <c r="RIY28" s="357">
        <f t="shared" si="195"/>
        <v>84786.4516</v>
      </c>
      <c r="RIZ28" s="357">
        <f t="shared" si="195"/>
        <v>0</v>
      </c>
      <c r="RJA28" s="357">
        <f t="shared" si="195"/>
        <v>84786.4516</v>
      </c>
      <c r="RJB28" s="357">
        <f t="shared" si="195"/>
        <v>0</v>
      </c>
      <c r="RJC28" s="357">
        <f t="shared" si="195"/>
        <v>84786.4516</v>
      </c>
      <c r="RJD28" s="357">
        <f t="shared" si="195"/>
        <v>0</v>
      </c>
      <c r="RJE28" s="357">
        <f t="shared" si="195"/>
        <v>84786.4516</v>
      </c>
      <c r="RJF28" s="357">
        <f t="shared" si="195"/>
        <v>0</v>
      </c>
      <c r="RJG28" s="357">
        <f t="shared" si="195"/>
        <v>84786.4516</v>
      </c>
      <c r="RJH28" s="357">
        <f t="shared" si="195"/>
        <v>0</v>
      </c>
      <c r="RJI28" s="357">
        <f t="shared" si="195"/>
        <v>84786.4516</v>
      </c>
      <c r="RJJ28" s="357">
        <f t="shared" si="195"/>
        <v>0</v>
      </c>
      <c r="RJK28" s="357">
        <f t="shared" si="195"/>
        <v>84786.4516</v>
      </c>
      <c r="RJL28" s="357">
        <f t="shared" si="195"/>
        <v>0</v>
      </c>
      <c r="RJM28" s="357">
        <f t="shared" si="195"/>
        <v>84786.4516</v>
      </c>
      <c r="RJN28" s="357">
        <f t="shared" si="195"/>
        <v>0</v>
      </c>
      <c r="RJO28" s="357">
        <f t="shared" si="195"/>
        <v>84786.4516</v>
      </c>
      <c r="RJP28" s="357">
        <f t="shared" si="195"/>
        <v>0</v>
      </c>
      <c r="RJQ28" s="357">
        <f t="shared" si="195"/>
        <v>84786.4516</v>
      </c>
      <c r="RJR28" s="357">
        <f t="shared" si="195"/>
        <v>0</v>
      </c>
      <c r="RJS28" s="357">
        <f t="shared" si="195"/>
        <v>84786.4516</v>
      </c>
      <c r="RJT28" s="357">
        <f t="shared" si="195"/>
        <v>0</v>
      </c>
      <c r="RJU28" s="357">
        <f t="shared" si="195"/>
        <v>84786.4516</v>
      </c>
      <c r="RJV28" s="357">
        <f t="shared" si="195"/>
        <v>0</v>
      </c>
      <c r="RJW28" s="357">
        <f t="shared" si="195"/>
        <v>84786.4516</v>
      </c>
      <c r="RJX28" s="357">
        <f t="shared" si="195"/>
        <v>0</v>
      </c>
      <c r="RJY28" s="357">
        <f t="shared" si="195"/>
        <v>84786.4516</v>
      </c>
      <c r="RJZ28" s="357">
        <f t="shared" si="195"/>
        <v>0</v>
      </c>
      <c r="RKA28" s="357">
        <f t="shared" si="195"/>
        <v>84786.4516</v>
      </c>
      <c r="RKB28" s="357">
        <f t="shared" si="195"/>
        <v>0</v>
      </c>
      <c r="RKC28" s="357">
        <f t="shared" si="195"/>
        <v>84786.4516</v>
      </c>
      <c r="RKD28" s="357">
        <f t="shared" si="195"/>
        <v>0</v>
      </c>
      <c r="RKE28" s="357">
        <f t="shared" si="195"/>
        <v>84786.4516</v>
      </c>
      <c r="RKF28" s="357">
        <f t="shared" si="195"/>
        <v>0</v>
      </c>
      <c r="RKG28" s="357">
        <f t="shared" si="195"/>
        <v>84786.4516</v>
      </c>
      <c r="RKH28" s="357">
        <f t="shared" si="195"/>
        <v>0</v>
      </c>
      <c r="RKI28" s="357">
        <f t="shared" si="195"/>
        <v>84786.4516</v>
      </c>
      <c r="RKJ28" s="357">
        <f t="shared" si="195"/>
        <v>0</v>
      </c>
      <c r="RKK28" s="357">
        <f t="shared" si="195"/>
        <v>84786.4516</v>
      </c>
      <c r="RKL28" s="357">
        <f t="shared" si="195"/>
        <v>0</v>
      </c>
      <c r="RKM28" s="357">
        <f t="shared" si="195"/>
        <v>84786.4516</v>
      </c>
      <c r="RKN28" s="357">
        <f t="shared" si="195"/>
        <v>0</v>
      </c>
      <c r="RKO28" s="357">
        <f t="shared" si="195"/>
        <v>84786.4516</v>
      </c>
      <c r="RKP28" s="357">
        <f t="shared" si="195"/>
        <v>0</v>
      </c>
      <c r="RKQ28" s="357">
        <f t="shared" si="195"/>
        <v>84786.4516</v>
      </c>
      <c r="RKR28" s="357">
        <f t="shared" si="195"/>
        <v>0</v>
      </c>
      <c r="RKS28" s="357">
        <f t="shared" si="195"/>
        <v>84786.4516</v>
      </c>
      <c r="RKT28" s="357">
        <f t="shared" si="195"/>
        <v>0</v>
      </c>
      <c r="RKU28" s="357">
        <f t="shared" si="195"/>
        <v>84786.4516</v>
      </c>
      <c r="RKV28" s="357">
        <f t="shared" si="195"/>
        <v>0</v>
      </c>
      <c r="RKW28" s="357">
        <f t="shared" si="195"/>
        <v>84786.4516</v>
      </c>
      <c r="RKX28" s="357">
        <f t="shared" si="195"/>
        <v>0</v>
      </c>
      <c r="RKY28" s="357">
        <f t="shared" si="195"/>
        <v>84786.4516</v>
      </c>
      <c r="RKZ28" s="357">
        <f t="shared" si="195"/>
        <v>0</v>
      </c>
      <c r="RLA28" s="357">
        <f t="shared" si="195"/>
        <v>84786.4516</v>
      </c>
      <c r="RLB28" s="357">
        <f t="shared" si="195"/>
        <v>0</v>
      </c>
      <c r="RLC28" s="357">
        <f t="shared" si="195"/>
        <v>84786.4516</v>
      </c>
      <c r="RLD28" s="357">
        <f t="shared" si="195"/>
        <v>0</v>
      </c>
      <c r="RLE28" s="357">
        <f t="shared" si="195"/>
        <v>84786.4516</v>
      </c>
      <c r="RLF28" s="357">
        <f t="shared" si="195"/>
        <v>0</v>
      </c>
      <c r="RLG28" s="357">
        <f t="shared" si="195"/>
        <v>84786.4516</v>
      </c>
      <c r="RLH28" s="357">
        <f t="shared" ref="RLH28:RNS28" si="196">+RLF28</f>
        <v>0</v>
      </c>
      <c r="RLI28" s="357">
        <f t="shared" si="196"/>
        <v>84786.4516</v>
      </c>
      <c r="RLJ28" s="357">
        <f t="shared" si="196"/>
        <v>0</v>
      </c>
      <c r="RLK28" s="357">
        <f t="shared" si="196"/>
        <v>84786.4516</v>
      </c>
      <c r="RLL28" s="357">
        <f t="shared" si="196"/>
        <v>0</v>
      </c>
      <c r="RLM28" s="357">
        <f t="shared" si="196"/>
        <v>84786.4516</v>
      </c>
      <c r="RLN28" s="357">
        <f t="shared" si="196"/>
        <v>0</v>
      </c>
      <c r="RLO28" s="357">
        <f t="shared" si="196"/>
        <v>84786.4516</v>
      </c>
      <c r="RLP28" s="357">
        <f t="shared" si="196"/>
        <v>0</v>
      </c>
      <c r="RLQ28" s="357">
        <f t="shared" si="196"/>
        <v>84786.4516</v>
      </c>
      <c r="RLR28" s="357">
        <f t="shared" si="196"/>
        <v>0</v>
      </c>
      <c r="RLS28" s="357">
        <f t="shared" si="196"/>
        <v>84786.4516</v>
      </c>
      <c r="RLT28" s="357">
        <f t="shared" si="196"/>
        <v>0</v>
      </c>
      <c r="RLU28" s="357">
        <f t="shared" si="196"/>
        <v>84786.4516</v>
      </c>
      <c r="RLV28" s="357">
        <f t="shared" si="196"/>
        <v>0</v>
      </c>
      <c r="RLW28" s="357">
        <f t="shared" si="196"/>
        <v>84786.4516</v>
      </c>
      <c r="RLX28" s="357">
        <f t="shared" si="196"/>
        <v>0</v>
      </c>
      <c r="RLY28" s="357">
        <f t="shared" si="196"/>
        <v>84786.4516</v>
      </c>
      <c r="RLZ28" s="357">
        <f t="shared" si="196"/>
        <v>0</v>
      </c>
      <c r="RMA28" s="357">
        <f t="shared" si="196"/>
        <v>84786.4516</v>
      </c>
      <c r="RMB28" s="357">
        <f t="shared" si="196"/>
        <v>0</v>
      </c>
      <c r="RMC28" s="357">
        <f t="shared" si="196"/>
        <v>84786.4516</v>
      </c>
      <c r="RMD28" s="357">
        <f t="shared" si="196"/>
        <v>0</v>
      </c>
      <c r="RME28" s="357">
        <f t="shared" si="196"/>
        <v>84786.4516</v>
      </c>
      <c r="RMF28" s="357">
        <f t="shared" si="196"/>
        <v>0</v>
      </c>
      <c r="RMG28" s="357">
        <f t="shared" si="196"/>
        <v>84786.4516</v>
      </c>
      <c r="RMH28" s="357">
        <f t="shared" si="196"/>
        <v>0</v>
      </c>
      <c r="RMI28" s="357">
        <f t="shared" si="196"/>
        <v>84786.4516</v>
      </c>
      <c r="RMJ28" s="357">
        <f t="shared" si="196"/>
        <v>0</v>
      </c>
      <c r="RMK28" s="357">
        <f t="shared" si="196"/>
        <v>84786.4516</v>
      </c>
      <c r="RML28" s="357">
        <f t="shared" si="196"/>
        <v>0</v>
      </c>
      <c r="RMM28" s="357">
        <f t="shared" si="196"/>
        <v>84786.4516</v>
      </c>
      <c r="RMN28" s="357">
        <f t="shared" si="196"/>
        <v>0</v>
      </c>
      <c r="RMO28" s="357">
        <f t="shared" si="196"/>
        <v>84786.4516</v>
      </c>
      <c r="RMP28" s="357">
        <f t="shared" si="196"/>
        <v>0</v>
      </c>
      <c r="RMQ28" s="357">
        <f t="shared" si="196"/>
        <v>84786.4516</v>
      </c>
      <c r="RMR28" s="357">
        <f t="shared" si="196"/>
        <v>0</v>
      </c>
      <c r="RMS28" s="357">
        <f t="shared" si="196"/>
        <v>84786.4516</v>
      </c>
      <c r="RMT28" s="357">
        <f t="shared" si="196"/>
        <v>0</v>
      </c>
      <c r="RMU28" s="357">
        <f t="shared" si="196"/>
        <v>84786.4516</v>
      </c>
      <c r="RMV28" s="357">
        <f t="shared" si="196"/>
        <v>0</v>
      </c>
      <c r="RMW28" s="357">
        <f t="shared" si="196"/>
        <v>84786.4516</v>
      </c>
      <c r="RMX28" s="357">
        <f t="shared" si="196"/>
        <v>0</v>
      </c>
      <c r="RMY28" s="357">
        <f t="shared" si="196"/>
        <v>84786.4516</v>
      </c>
      <c r="RMZ28" s="357">
        <f t="shared" si="196"/>
        <v>0</v>
      </c>
      <c r="RNA28" s="357">
        <f t="shared" si="196"/>
        <v>84786.4516</v>
      </c>
      <c r="RNB28" s="357">
        <f t="shared" si="196"/>
        <v>0</v>
      </c>
      <c r="RNC28" s="357">
        <f t="shared" si="196"/>
        <v>84786.4516</v>
      </c>
      <c r="RND28" s="357">
        <f t="shared" si="196"/>
        <v>0</v>
      </c>
      <c r="RNE28" s="357">
        <f t="shared" si="196"/>
        <v>84786.4516</v>
      </c>
      <c r="RNF28" s="357">
        <f t="shared" si="196"/>
        <v>0</v>
      </c>
      <c r="RNG28" s="357">
        <f t="shared" si="196"/>
        <v>84786.4516</v>
      </c>
      <c r="RNH28" s="357">
        <f t="shared" si="196"/>
        <v>0</v>
      </c>
      <c r="RNI28" s="357">
        <f t="shared" si="196"/>
        <v>84786.4516</v>
      </c>
      <c r="RNJ28" s="357">
        <f t="shared" si="196"/>
        <v>0</v>
      </c>
      <c r="RNK28" s="357">
        <f t="shared" si="196"/>
        <v>84786.4516</v>
      </c>
      <c r="RNL28" s="357">
        <f t="shared" si="196"/>
        <v>0</v>
      </c>
      <c r="RNM28" s="357">
        <f t="shared" si="196"/>
        <v>84786.4516</v>
      </c>
      <c r="RNN28" s="357">
        <f t="shared" si="196"/>
        <v>0</v>
      </c>
      <c r="RNO28" s="357">
        <f t="shared" si="196"/>
        <v>84786.4516</v>
      </c>
      <c r="RNP28" s="357">
        <f t="shared" si="196"/>
        <v>0</v>
      </c>
      <c r="RNQ28" s="357">
        <f t="shared" si="196"/>
        <v>84786.4516</v>
      </c>
      <c r="RNR28" s="357">
        <f t="shared" si="196"/>
        <v>0</v>
      </c>
      <c r="RNS28" s="357">
        <f t="shared" si="196"/>
        <v>84786.4516</v>
      </c>
      <c r="RNT28" s="357">
        <f t="shared" ref="RNT28:RQE28" si="197">+RNR28</f>
        <v>0</v>
      </c>
      <c r="RNU28" s="357">
        <f t="shared" si="197"/>
        <v>84786.4516</v>
      </c>
      <c r="RNV28" s="357">
        <f t="shared" si="197"/>
        <v>0</v>
      </c>
      <c r="RNW28" s="357">
        <f t="shared" si="197"/>
        <v>84786.4516</v>
      </c>
      <c r="RNX28" s="357">
        <f t="shared" si="197"/>
        <v>0</v>
      </c>
      <c r="RNY28" s="357">
        <f t="shared" si="197"/>
        <v>84786.4516</v>
      </c>
      <c r="RNZ28" s="357">
        <f t="shared" si="197"/>
        <v>0</v>
      </c>
      <c r="ROA28" s="357">
        <f t="shared" si="197"/>
        <v>84786.4516</v>
      </c>
      <c r="ROB28" s="357">
        <f t="shared" si="197"/>
        <v>0</v>
      </c>
      <c r="ROC28" s="357">
        <f t="shared" si="197"/>
        <v>84786.4516</v>
      </c>
      <c r="ROD28" s="357">
        <f t="shared" si="197"/>
        <v>0</v>
      </c>
      <c r="ROE28" s="357">
        <f t="shared" si="197"/>
        <v>84786.4516</v>
      </c>
      <c r="ROF28" s="357">
        <f t="shared" si="197"/>
        <v>0</v>
      </c>
      <c r="ROG28" s="357">
        <f t="shared" si="197"/>
        <v>84786.4516</v>
      </c>
      <c r="ROH28" s="357">
        <f t="shared" si="197"/>
        <v>0</v>
      </c>
      <c r="ROI28" s="357">
        <f t="shared" si="197"/>
        <v>84786.4516</v>
      </c>
      <c r="ROJ28" s="357">
        <f t="shared" si="197"/>
        <v>0</v>
      </c>
      <c r="ROK28" s="357">
        <f t="shared" si="197"/>
        <v>84786.4516</v>
      </c>
      <c r="ROL28" s="357">
        <f t="shared" si="197"/>
        <v>0</v>
      </c>
      <c r="ROM28" s="357">
        <f t="shared" si="197"/>
        <v>84786.4516</v>
      </c>
      <c r="RON28" s="357">
        <f t="shared" si="197"/>
        <v>0</v>
      </c>
      <c r="ROO28" s="357">
        <f t="shared" si="197"/>
        <v>84786.4516</v>
      </c>
      <c r="ROP28" s="357">
        <f t="shared" si="197"/>
        <v>0</v>
      </c>
      <c r="ROQ28" s="357">
        <f t="shared" si="197"/>
        <v>84786.4516</v>
      </c>
      <c r="ROR28" s="357">
        <f t="shared" si="197"/>
        <v>0</v>
      </c>
      <c r="ROS28" s="357">
        <f t="shared" si="197"/>
        <v>84786.4516</v>
      </c>
      <c r="ROT28" s="357">
        <f t="shared" si="197"/>
        <v>0</v>
      </c>
      <c r="ROU28" s="357">
        <f t="shared" si="197"/>
        <v>84786.4516</v>
      </c>
      <c r="ROV28" s="357">
        <f t="shared" si="197"/>
        <v>0</v>
      </c>
      <c r="ROW28" s="357">
        <f t="shared" si="197"/>
        <v>84786.4516</v>
      </c>
      <c r="ROX28" s="357">
        <f t="shared" si="197"/>
        <v>0</v>
      </c>
      <c r="ROY28" s="357">
        <f t="shared" si="197"/>
        <v>84786.4516</v>
      </c>
      <c r="ROZ28" s="357">
        <f t="shared" si="197"/>
        <v>0</v>
      </c>
      <c r="RPA28" s="357">
        <f t="shared" si="197"/>
        <v>84786.4516</v>
      </c>
      <c r="RPB28" s="357">
        <f t="shared" si="197"/>
        <v>0</v>
      </c>
      <c r="RPC28" s="357">
        <f t="shared" si="197"/>
        <v>84786.4516</v>
      </c>
      <c r="RPD28" s="357">
        <f t="shared" si="197"/>
        <v>0</v>
      </c>
      <c r="RPE28" s="357">
        <f t="shared" si="197"/>
        <v>84786.4516</v>
      </c>
      <c r="RPF28" s="357">
        <f t="shared" si="197"/>
        <v>0</v>
      </c>
      <c r="RPG28" s="357">
        <f t="shared" si="197"/>
        <v>84786.4516</v>
      </c>
      <c r="RPH28" s="357">
        <f t="shared" si="197"/>
        <v>0</v>
      </c>
      <c r="RPI28" s="357">
        <f t="shared" si="197"/>
        <v>84786.4516</v>
      </c>
      <c r="RPJ28" s="357">
        <f t="shared" si="197"/>
        <v>0</v>
      </c>
      <c r="RPK28" s="357">
        <f t="shared" si="197"/>
        <v>84786.4516</v>
      </c>
      <c r="RPL28" s="357">
        <f t="shared" si="197"/>
        <v>0</v>
      </c>
      <c r="RPM28" s="357">
        <f t="shared" si="197"/>
        <v>84786.4516</v>
      </c>
      <c r="RPN28" s="357">
        <f t="shared" si="197"/>
        <v>0</v>
      </c>
      <c r="RPO28" s="357">
        <f t="shared" si="197"/>
        <v>84786.4516</v>
      </c>
      <c r="RPP28" s="357">
        <f t="shared" si="197"/>
        <v>0</v>
      </c>
      <c r="RPQ28" s="357">
        <f t="shared" si="197"/>
        <v>84786.4516</v>
      </c>
      <c r="RPR28" s="357">
        <f t="shared" si="197"/>
        <v>0</v>
      </c>
      <c r="RPS28" s="357">
        <f t="shared" si="197"/>
        <v>84786.4516</v>
      </c>
      <c r="RPT28" s="357">
        <f t="shared" si="197"/>
        <v>0</v>
      </c>
      <c r="RPU28" s="357">
        <f t="shared" si="197"/>
        <v>84786.4516</v>
      </c>
      <c r="RPV28" s="357">
        <f t="shared" si="197"/>
        <v>0</v>
      </c>
      <c r="RPW28" s="357">
        <f t="shared" si="197"/>
        <v>84786.4516</v>
      </c>
      <c r="RPX28" s="357">
        <f t="shared" si="197"/>
        <v>0</v>
      </c>
      <c r="RPY28" s="357">
        <f t="shared" si="197"/>
        <v>84786.4516</v>
      </c>
      <c r="RPZ28" s="357">
        <f t="shared" si="197"/>
        <v>0</v>
      </c>
      <c r="RQA28" s="357">
        <f t="shared" si="197"/>
        <v>84786.4516</v>
      </c>
      <c r="RQB28" s="357">
        <f t="shared" si="197"/>
        <v>0</v>
      </c>
      <c r="RQC28" s="357">
        <f t="shared" si="197"/>
        <v>84786.4516</v>
      </c>
      <c r="RQD28" s="357">
        <f t="shared" si="197"/>
        <v>0</v>
      </c>
      <c r="RQE28" s="357">
        <f t="shared" si="197"/>
        <v>84786.4516</v>
      </c>
      <c r="RQF28" s="357">
        <f t="shared" ref="RQF28:RSQ28" si="198">+RQD28</f>
        <v>0</v>
      </c>
      <c r="RQG28" s="357">
        <f t="shared" si="198"/>
        <v>84786.4516</v>
      </c>
      <c r="RQH28" s="357">
        <f t="shared" si="198"/>
        <v>0</v>
      </c>
      <c r="RQI28" s="357">
        <f t="shared" si="198"/>
        <v>84786.4516</v>
      </c>
      <c r="RQJ28" s="357">
        <f t="shared" si="198"/>
        <v>0</v>
      </c>
      <c r="RQK28" s="357">
        <f t="shared" si="198"/>
        <v>84786.4516</v>
      </c>
      <c r="RQL28" s="357">
        <f t="shared" si="198"/>
        <v>0</v>
      </c>
      <c r="RQM28" s="357">
        <f t="shared" si="198"/>
        <v>84786.4516</v>
      </c>
      <c r="RQN28" s="357">
        <f t="shared" si="198"/>
        <v>0</v>
      </c>
      <c r="RQO28" s="357">
        <f t="shared" si="198"/>
        <v>84786.4516</v>
      </c>
      <c r="RQP28" s="357">
        <f t="shared" si="198"/>
        <v>0</v>
      </c>
      <c r="RQQ28" s="357">
        <f t="shared" si="198"/>
        <v>84786.4516</v>
      </c>
      <c r="RQR28" s="357">
        <f t="shared" si="198"/>
        <v>0</v>
      </c>
      <c r="RQS28" s="357">
        <f t="shared" si="198"/>
        <v>84786.4516</v>
      </c>
      <c r="RQT28" s="357">
        <f t="shared" si="198"/>
        <v>0</v>
      </c>
      <c r="RQU28" s="357">
        <f t="shared" si="198"/>
        <v>84786.4516</v>
      </c>
      <c r="RQV28" s="357">
        <f t="shared" si="198"/>
        <v>0</v>
      </c>
      <c r="RQW28" s="357">
        <f t="shared" si="198"/>
        <v>84786.4516</v>
      </c>
      <c r="RQX28" s="357">
        <f t="shared" si="198"/>
        <v>0</v>
      </c>
      <c r="RQY28" s="357">
        <f t="shared" si="198"/>
        <v>84786.4516</v>
      </c>
      <c r="RQZ28" s="357">
        <f t="shared" si="198"/>
        <v>0</v>
      </c>
      <c r="RRA28" s="357">
        <f t="shared" si="198"/>
        <v>84786.4516</v>
      </c>
      <c r="RRB28" s="357">
        <f t="shared" si="198"/>
        <v>0</v>
      </c>
      <c r="RRC28" s="357">
        <f t="shared" si="198"/>
        <v>84786.4516</v>
      </c>
      <c r="RRD28" s="357">
        <f t="shared" si="198"/>
        <v>0</v>
      </c>
      <c r="RRE28" s="357">
        <f t="shared" si="198"/>
        <v>84786.4516</v>
      </c>
      <c r="RRF28" s="357">
        <f t="shared" si="198"/>
        <v>0</v>
      </c>
      <c r="RRG28" s="357">
        <f t="shared" si="198"/>
        <v>84786.4516</v>
      </c>
      <c r="RRH28" s="357">
        <f t="shared" si="198"/>
        <v>0</v>
      </c>
      <c r="RRI28" s="357">
        <f t="shared" si="198"/>
        <v>84786.4516</v>
      </c>
      <c r="RRJ28" s="357">
        <f t="shared" si="198"/>
        <v>0</v>
      </c>
      <c r="RRK28" s="357">
        <f t="shared" si="198"/>
        <v>84786.4516</v>
      </c>
      <c r="RRL28" s="357">
        <f t="shared" si="198"/>
        <v>0</v>
      </c>
      <c r="RRM28" s="357">
        <f t="shared" si="198"/>
        <v>84786.4516</v>
      </c>
      <c r="RRN28" s="357">
        <f t="shared" si="198"/>
        <v>0</v>
      </c>
      <c r="RRO28" s="357">
        <f t="shared" si="198"/>
        <v>84786.4516</v>
      </c>
      <c r="RRP28" s="357">
        <f t="shared" si="198"/>
        <v>0</v>
      </c>
      <c r="RRQ28" s="357">
        <f t="shared" si="198"/>
        <v>84786.4516</v>
      </c>
      <c r="RRR28" s="357">
        <f t="shared" si="198"/>
        <v>0</v>
      </c>
      <c r="RRS28" s="357">
        <f t="shared" si="198"/>
        <v>84786.4516</v>
      </c>
      <c r="RRT28" s="357">
        <f t="shared" si="198"/>
        <v>0</v>
      </c>
      <c r="RRU28" s="357">
        <f t="shared" si="198"/>
        <v>84786.4516</v>
      </c>
      <c r="RRV28" s="357">
        <f t="shared" si="198"/>
        <v>0</v>
      </c>
      <c r="RRW28" s="357">
        <f t="shared" si="198"/>
        <v>84786.4516</v>
      </c>
      <c r="RRX28" s="357">
        <f t="shared" si="198"/>
        <v>0</v>
      </c>
      <c r="RRY28" s="357">
        <f t="shared" si="198"/>
        <v>84786.4516</v>
      </c>
      <c r="RRZ28" s="357">
        <f t="shared" si="198"/>
        <v>0</v>
      </c>
      <c r="RSA28" s="357">
        <f t="shared" si="198"/>
        <v>84786.4516</v>
      </c>
      <c r="RSB28" s="357">
        <f t="shared" si="198"/>
        <v>0</v>
      </c>
      <c r="RSC28" s="357">
        <f t="shared" si="198"/>
        <v>84786.4516</v>
      </c>
      <c r="RSD28" s="357">
        <f t="shared" si="198"/>
        <v>0</v>
      </c>
      <c r="RSE28" s="357">
        <f t="shared" si="198"/>
        <v>84786.4516</v>
      </c>
      <c r="RSF28" s="357">
        <f t="shared" si="198"/>
        <v>0</v>
      </c>
      <c r="RSG28" s="357">
        <f t="shared" si="198"/>
        <v>84786.4516</v>
      </c>
      <c r="RSH28" s="357">
        <f t="shared" si="198"/>
        <v>0</v>
      </c>
      <c r="RSI28" s="357">
        <f t="shared" si="198"/>
        <v>84786.4516</v>
      </c>
      <c r="RSJ28" s="357">
        <f t="shared" si="198"/>
        <v>0</v>
      </c>
      <c r="RSK28" s="357">
        <f t="shared" si="198"/>
        <v>84786.4516</v>
      </c>
      <c r="RSL28" s="357">
        <f t="shared" si="198"/>
        <v>0</v>
      </c>
      <c r="RSM28" s="357">
        <f t="shared" si="198"/>
        <v>84786.4516</v>
      </c>
      <c r="RSN28" s="357">
        <f t="shared" si="198"/>
        <v>0</v>
      </c>
      <c r="RSO28" s="357">
        <f t="shared" si="198"/>
        <v>84786.4516</v>
      </c>
      <c r="RSP28" s="357">
        <f t="shared" si="198"/>
        <v>0</v>
      </c>
      <c r="RSQ28" s="357">
        <f t="shared" si="198"/>
        <v>84786.4516</v>
      </c>
      <c r="RSR28" s="357">
        <f t="shared" ref="RSR28:RVC28" si="199">+RSP28</f>
        <v>0</v>
      </c>
      <c r="RSS28" s="357">
        <f t="shared" si="199"/>
        <v>84786.4516</v>
      </c>
      <c r="RST28" s="357">
        <f t="shared" si="199"/>
        <v>0</v>
      </c>
      <c r="RSU28" s="357">
        <f t="shared" si="199"/>
        <v>84786.4516</v>
      </c>
      <c r="RSV28" s="357">
        <f t="shared" si="199"/>
        <v>0</v>
      </c>
      <c r="RSW28" s="357">
        <f t="shared" si="199"/>
        <v>84786.4516</v>
      </c>
      <c r="RSX28" s="357">
        <f t="shared" si="199"/>
        <v>0</v>
      </c>
      <c r="RSY28" s="357">
        <f t="shared" si="199"/>
        <v>84786.4516</v>
      </c>
      <c r="RSZ28" s="357">
        <f t="shared" si="199"/>
        <v>0</v>
      </c>
      <c r="RTA28" s="357">
        <f t="shared" si="199"/>
        <v>84786.4516</v>
      </c>
      <c r="RTB28" s="357">
        <f t="shared" si="199"/>
        <v>0</v>
      </c>
      <c r="RTC28" s="357">
        <f t="shared" si="199"/>
        <v>84786.4516</v>
      </c>
      <c r="RTD28" s="357">
        <f t="shared" si="199"/>
        <v>0</v>
      </c>
      <c r="RTE28" s="357">
        <f t="shared" si="199"/>
        <v>84786.4516</v>
      </c>
      <c r="RTF28" s="357">
        <f t="shared" si="199"/>
        <v>0</v>
      </c>
      <c r="RTG28" s="357">
        <f t="shared" si="199"/>
        <v>84786.4516</v>
      </c>
      <c r="RTH28" s="357">
        <f t="shared" si="199"/>
        <v>0</v>
      </c>
      <c r="RTI28" s="357">
        <f t="shared" si="199"/>
        <v>84786.4516</v>
      </c>
      <c r="RTJ28" s="357">
        <f t="shared" si="199"/>
        <v>0</v>
      </c>
      <c r="RTK28" s="357">
        <f t="shared" si="199"/>
        <v>84786.4516</v>
      </c>
      <c r="RTL28" s="357">
        <f t="shared" si="199"/>
        <v>0</v>
      </c>
      <c r="RTM28" s="357">
        <f t="shared" si="199"/>
        <v>84786.4516</v>
      </c>
      <c r="RTN28" s="357">
        <f t="shared" si="199"/>
        <v>0</v>
      </c>
      <c r="RTO28" s="357">
        <f t="shared" si="199"/>
        <v>84786.4516</v>
      </c>
      <c r="RTP28" s="357">
        <f t="shared" si="199"/>
        <v>0</v>
      </c>
      <c r="RTQ28" s="357">
        <f t="shared" si="199"/>
        <v>84786.4516</v>
      </c>
      <c r="RTR28" s="357">
        <f t="shared" si="199"/>
        <v>0</v>
      </c>
      <c r="RTS28" s="357">
        <f t="shared" si="199"/>
        <v>84786.4516</v>
      </c>
      <c r="RTT28" s="357">
        <f t="shared" si="199"/>
        <v>0</v>
      </c>
      <c r="RTU28" s="357">
        <f t="shared" si="199"/>
        <v>84786.4516</v>
      </c>
      <c r="RTV28" s="357">
        <f t="shared" si="199"/>
        <v>0</v>
      </c>
      <c r="RTW28" s="357">
        <f t="shared" si="199"/>
        <v>84786.4516</v>
      </c>
      <c r="RTX28" s="357">
        <f t="shared" si="199"/>
        <v>0</v>
      </c>
      <c r="RTY28" s="357">
        <f t="shared" si="199"/>
        <v>84786.4516</v>
      </c>
      <c r="RTZ28" s="357">
        <f t="shared" si="199"/>
        <v>0</v>
      </c>
      <c r="RUA28" s="357">
        <f t="shared" si="199"/>
        <v>84786.4516</v>
      </c>
      <c r="RUB28" s="357">
        <f t="shared" si="199"/>
        <v>0</v>
      </c>
      <c r="RUC28" s="357">
        <f t="shared" si="199"/>
        <v>84786.4516</v>
      </c>
      <c r="RUD28" s="357">
        <f t="shared" si="199"/>
        <v>0</v>
      </c>
      <c r="RUE28" s="357">
        <f t="shared" si="199"/>
        <v>84786.4516</v>
      </c>
      <c r="RUF28" s="357">
        <f t="shared" si="199"/>
        <v>0</v>
      </c>
      <c r="RUG28" s="357">
        <f t="shared" si="199"/>
        <v>84786.4516</v>
      </c>
      <c r="RUH28" s="357">
        <f t="shared" si="199"/>
        <v>0</v>
      </c>
      <c r="RUI28" s="357">
        <f t="shared" si="199"/>
        <v>84786.4516</v>
      </c>
      <c r="RUJ28" s="357">
        <f t="shared" si="199"/>
        <v>0</v>
      </c>
      <c r="RUK28" s="357">
        <f t="shared" si="199"/>
        <v>84786.4516</v>
      </c>
      <c r="RUL28" s="357">
        <f t="shared" si="199"/>
        <v>0</v>
      </c>
      <c r="RUM28" s="357">
        <f t="shared" si="199"/>
        <v>84786.4516</v>
      </c>
      <c r="RUN28" s="357">
        <f t="shared" si="199"/>
        <v>0</v>
      </c>
      <c r="RUO28" s="357">
        <f t="shared" si="199"/>
        <v>84786.4516</v>
      </c>
      <c r="RUP28" s="357">
        <f t="shared" si="199"/>
        <v>0</v>
      </c>
      <c r="RUQ28" s="357">
        <f t="shared" si="199"/>
        <v>84786.4516</v>
      </c>
      <c r="RUR28" s="357">
        <f t="shared" si="199"/>
        <v>0</v>
      </c>
      <c r="RUS28" s="357">
        <f t="shared" si="199"/>
        <v>84786.4516</v>
      </c>
      <c r="RUT28" s="357">
        <f t="shared" si="199"/>
        <v>0</v>
      </c>
      <c r="RUU28" s="357">
        <f t="shared" si="199"/>
        <v>84786.4516</v>
      </c>
      <c r="RUV28" s="357">
        <f t="shared" si="199"/>
        <v>0</v>
      </c>
      <c r="RUW28" s="357">
        <f t="shared" si="199"/>
        <v>84786.4516</v>
      </c>
      <c r="RUX28" s="357">
        <f t="shared" si="199"/>
        <v>0</v>
      </c>
      <c r="RUY28" s="357">
        <f t="shared" si="199"/>
        <v>84786.4516</v>
      </c>
      <c r="RUZ28" s="357">
        <f t="shared" si="199"/>
        <v>0</v>
      </c>
      <c r="RVA28" s="357">
        <f t="shared" si="199"/>
        <v>84786.4516</v>
      </c>
      <c r="RVB28" s="357">
        <f t="shared" si="199"/>
        <v>0</v>
      </c>
      <c r="RVC28" s="357">
        <f t="shared" si="199"/>
        <v>84786.4516</v>
      </c>
      <c r="RVD28" s="357">
        <f t="shared" ref="RVD28:RXO28" si="200">+RVB28</f>
        <v>0</v>
      </c>
      <c r="RVE28" s="357">
        <f t="shared" si="200"/>
        <v>84786.4516</v>
      </c>
      <c r="RVF28" s="357">
        <f t="shared" si="200"/>
        <v>0</v>
      </c>
      <c r="RVG28" s="357">
        <f t="shared" si="200"/>
        <v>84786.4516</v>
      </c>
      <c r="RVH28" s="357">
        <f t="shared" si="200"/>
        <v>0</v>
      </c>
      <c r="RVI28" s="357">
        <f t="shared" si="200"/>
        <v>84786.4516</v>
      </c>
      <c r="RVJ28" s="357">
        <f t="shared" si="200"/>
        <v>0</v>
      </c>
      <c r="RVK28" s="357">
        <f t="shared" si="200"/>
        <v>84786.4516</v>
      </c>
      <c r="RVL28" s="357">
        <f t="shared" si="200"/>
        <v>0</v>
      </c>
      <c r="RVM28" s="357">
        <f t="shared" si="200"/>
        <v>84786.4516</v>
      </c>
      <c r="RVN28" s="357">
        <f t="shared" si="200"/>
        <v>0</v>
      </c>
      <c r="RVO28" s="357">
        <f t="shared" si="200"/>
        <v>84786.4516</v>
      </c>
      <c r="RVP28" s="357">
        <f t="shared" si="200"/>
        <v>0</v>
      </c>
      <c r="RVQ28" s="357">
        <f t="shared" si="200"/>
        <v>84786.4516</v>
      </c>
      <c r="RVR28" s="357">
        <f t="shared" si="200"/>
        <v>0</v>
      </c>
      <c r="RVS28" s="357">
        <f t="shared" si="200"/>
        <v>84786.4516</v>
      </c>
      <c r="RVT28" s="357">
        <f t="shared" si="200"/>
        <v>0</v>
      </c>
      <c r="RVU28" s="357">
        <f t="shared" si="200"/>
        <v>84786.4516</v>
      </c>
      <c r="RVV28" s="357">
        <f t="shared" si="200"/>
        <v>0</v>
      </c>
      <c r="RVW28" s="357">
        <f t="shared" si="200"/>
        <v>84786.4516</v>
      </c>
      <c r="RVX28" s="357">
        <f t="shared" si="200"/>
        <v>0</v>
      </c>
      <c r="RVY28" s="357">
        <f t="shared" si="200"/>
        <v>84786.4516</v>
      </c>
      <c r="RVZ28" s="357">
        <f t="shared" si="200"/>
        <v>0</v>
      </c>
      <c r="RWA28" s="357">
        <f t="shared" si="200"/>
        <v>84786.4516</v>
      </c>
      <c r="RWB28" s="357">
        <f t="shared" si="200"/>
        <v>0</v>
      </c>
      <c r="RWC28" s="357">
        <f t="shared" si="200"/>
        <v>84786.4516</v>
      </c>
      <c r="RWD28" s="357">
        <f t="shared" si="200"/>
        <v>0</v>
      </c>
      <c r="RWE28" s="357">
        <f t="shared" si="200"/>
        <v>84786.4516</v>
      </c>
      <c r="RWF28" s="357">
        <f t="shared" si="200"/>
        <v>0</v>
      </c>
      <c r="RWG28" s="357">
        <f t="shared" si="200"/>
        <v>84786.4516</v>
      </c>
      <c r="RWH28" s="357">
        <f t="shared" si="200"/>
        <v>0</v>
      </c>
      <c r="RWI28" s="357">
        <f t="shared" si="200"/>
        <v>84786.4516</v>
      </c>
      <c r="RWJ28" s="357">
        <f t="shared" si="200"/>
        <v>0</v>
      </c>
      <c r="RWK28" s="357">
        <f t="shared" si="200"/>
        <v>84786.4516</v>
      </c>
      <c r="RWL28" s="357">
        <f t="shared" si="200"/>
        <v>0</v>
      </c>
      <c r="RWM28" s="357">
        <f t="shared" si="200"/>
        <v>84786.4516</v>
      </c>
      <c r="RWN28" s="357">
        <f t="shared" si="200"/>
        <v>0</v>
      </c>
      <c r="RWO28" s="357">
        <f t="shared" si="200"/>
        <v>84786.4516</v>
      </c>
      <c r="RWP28" s="357">
        <f t="shared" si="200"/>
        <v>0</v>
      </c>
      <c r="RWQ28" s="357">
        <f t="shared" si="200"/>
        <v>84786.4516</v>
      </c>
      <c r="RWR28" s="357">
        <f t="shared" si="200"/>
        <v>0</v>
      </c>
      <c r="RWS28" s="357">
        <f t="shared" si="200"/>
        <v>84786.4516</v>
      </c>
      <c r="RWT28" s="357">
        <f t="shared" si="200"/>
        <v>0</v>
      </c>
      <c r="RWU28" s="357">
        <f t="shared" si="200"/>
        <v>84786.4516</v>
      </c>
      <c r="RWV28" s="357">
        <f t="shared" si="200"/>
        <v>0</v>
      </c>
      <c r="RWW28" s="357">
        <f t="shared" si="200"/>
        <v>84786.4516</v>
      </c>
      <c r="RWX28" s="357">
        <f t="shared" si="200"/>
        <v>0</v>
      </c>
      <c r="RWY28" s="357">
        <f t="shared" si="200"/>
        <v>84786.4516</v>
      </c>
      <c r="RWZ28" s="357">
        <f t="shared" si="200"/>
        <v>0</v>
      </c>
      <c r="RXA28" s="357">
        <f t="shared" si="200"/>
        <v>84786.4516</v>
      </c>
      <c r="RXB28" s="357">
        <f t="shared" si="200"/>
        <v>0</v>
      </c>
      <c r="RXC28" s="357">
        <f t="shared" si="200"/>
        <v>84786.4516</v>
      </c>
      <c r="RXD28" s="357">
        <f t="shared" si="200"/>
        <v>0</v>
      </c>
      <c r="RXE28" s="357">
        <f t="shared" si="200"/>
        <v>84786.4516</v>
      </c>
      <c r="RXF28" s="357">
        <f t="shared" si="200"/>
        <v>0</v>
      </c>
      <c r="RXG28" s="357">
        <f t="shared" si="200"/>
        <v>84786.4516</v>
      </c>
      <c r="RXH28" s="357">
        <f t="shared" si="200"/>
        <v>0</v>
      </c>
      <c r="RXI28" s="357">
        <f t="shared" si="200"/>
        <v>84786.4516</v>
      </c>
      <c r="RXJ28" s="357">
        <f t="shared" si="200"/>
        <v>0</v>
      </c>
      <c r="RXK28" s="357">
        <f t="shared" si="200"/>
        <v>84786.4516</v>
      </c>
      <c r="RXL28" s="357">
        <f t="shared" si="200"/>
        <v>0</v>
      </c>
      <c r="RXM28" s="357">
        <f t="shared" si="200"/>
        <v>84786.4516</v>
      </c>
      <c r="RXN28" s="357">
        <f t="shared" si="200"/>
        <v>0</v>
      </c>
      <c r="RXO28" s="357">
        <f t="shared" si="200"/>
        <v>84786.4516</v>
      </c>
      <c r="RXP28" s="357">
        <f t="shared" ref="RXP28:SAA28" si="201">+RXN28</f>
        <v>0</v>
      </c>
      <c r="RXQ28" s="357">
        <f t="shared" si="201"/>
        <v>84786.4516</v>
      </c>
      <c r="RXR28" s="357">
        <f t="shared" si="201"/>
        <v>0</v>
      </c>
      <c r="RXS28" s="357">
        <f t="shared" si="201"/>
        <v>84786.4516</v>
      </c>
      <c r="RXT28" s="357">
        <f t="shared" si="201"/>
        <v>0</v>
      </c>
      <c r="RXU28" s="357">
        <f t="shared" si="201"/>
        <v>84786.4516</v>
      </c>
      <c r="RXV28" s="357">
        <f t="shared" si="201"/>
        <v>0</v>
      </c>
      <c r="RXW28" s="357">
        <f t="shared" si="201"/>
        <v>84786.4516</v>
      </c>
      <c r="RXX28" s="357">
        <f t="shared" si="201"/>
        <v>0</v>
      </c>
      <c r="RXY28" s="357">
        <f t="shared" si="201"/>
        <v>84786.4516</v>
      </c>
      <c r="RXZ28" s="357">
        <f t="shared" si="201"/>
        <v>0</v>
      </c>
      <c r="RYA28" s="357">
        <f t="shared" si="201"/>
        <v>84786.4516</v>
      </c>
      <c r="RYB28" s="357">
        <f t="shared" si="201"/>
        <v>0</v>
      </c>
      <c r="RYC28" s="357">
        <f t="shared" si="201"/>
        <v>84786.4516</v>
      </c>
      <c r="RYD28" s="357">
        <f t="shared" si="201"/>
        <v>0</v>
      </c>
      <c r="RYE28" s="357">
        <f t="shared" si="201"/>
        <v>84786.4516</v>
      </c>
      <c r="RYF28" s="357">
        <f t="shared" si="201"/>
        <v>0</v>
      </c>
      <c r="RYG28" s="357">
        <f t="shared" si="201"/>
        <v>84786.4516</v>
      </c>
      <c r="RYH28" s="357">
        <f t="shared" si="201"/>
        <v>0</v>
      </c>
      <c r="RYI28" s="357">
        <f t="shared" si="201"/>
        <v>84786.4516</v>
      </c>
      <c r="RYJ28" s="357">
        <f t="shared" si="201"/>
        <v>0</v>
      </c>
      <c r="RYK28" s="357">
        <f t="shared" si="201"/>
        <v>84786.4516</v>
      </c>
      <c r="RYL28" s="357">
        <f t="shared" si="201"/>
        <v>0</v>
      </c>
      <c r="RYM28" s="357">
        <f t="shared" si="201"/>
        <v>84786.4516</v>
      </c>
      <c r="RYN28" s="357">
        <f t="shared" si="201"/>
        <v>0</v>
      </c>
      <c r="RYO28" s="357">
        <f t="shared" si="201"/>
        <v>84786.4516</v>
      </c>
      <c r="RYP28" s="357">
        <f t="shared" si="201"/>
        <v>0</v>
      </c>
      <c r="RYQ28" s="357">
        <f t="shared" si="201"/>
        <v>84786.4516</v>
      </c>
      <c r="RYR28" s="357">
        <f t="shared" si="201"/>
        <v>0</v>
      </c>
      <c r="RYS28" s="357">
        <f t="shared" si="201"/>
        <v>84786.4516</v>
      </c>
      <c r="RYT28" s="357">
        <f t="shared" si="201"/>
        <v>0</v>
      </c>
      <c r="RYU28" s="357">
        <f t="shared" si="201"/>
        <v>84786.4516</v>
      </c>
      <c r="RYV28" s="357">
        <f t="shared" si="201"/>
        <v>0</v>
      </c>
      <c r="RYW28" s="357">
        <f t="shared" si="201"/>
        <v>84786.4516</v>
      </c>
      <c r="RYX28" s="357">
        <f t="shared" si="201"/>
        <v>0</v>
      </c>
      <c r="RYY28" s="357">
        <f t="shared" si="201"/>
        <v>84786.4516</v>
      </c>
      <c r="RYZ28" s="357">
        <f t="shared" si="201"/>
        <v>0</v>
      </c>
      <c r="RZA28" s="357">
        <f t="shared" si="201"/>
        <v>84786.4516</v>
      </c>
      <c r="RZB28" s="357">
        <f t="shared" si="201"/>
        <v>0</v>
      </c>
      <c r="RZC28" s="357">
        <f t="shared" si="201"/>
        <v>84786.4516</v>
      </c>
      <c r="RZD28" s="357">
        <f t="shared" si="201"/>
        <v>0</v>
      </c>
      <c r="RZE28" s="357">
        <f t="shared" si="201"/>
        <v>84786.4516</v>
      </c>
      <c r="RZF28" s="357">
        <f t="shared" si="201"/>
        <v>0</v>
      </c>
      <c r="RZG28" s="357">
        <f t="shared" si="201"/>
        <v>84786.4516</v>
      </c>
      <c r="RZH28" s="357">
        <f t="shared" si="201"/>
        <v>0</v>
      </c>
      <c r="RZI28" s="357">
        <f t="shared" si="201"/>
        <v>84786.4516</v>
      </c>
      <c r="RZJ28" s="357">
        <f t="shared" si="201"/>
        <v>0</v>
      </c>
      <c r="RZK28" s="357">
        <f t="shared" si="201"/>
        <v>84786.4516</v>
      </c>
      <c r="RZL28" s="357">
        <f t="shared" si="201"/>
        <v>0</v>
      </c>
      <c r="RZM28" s="357">
        <f t="shared" si="201"/>
        <v>84786.4516</v>
      </c>
      <c r="RZN28" s="357">
        <f t="shared" si="201"/>
        <v>0</v>
      </c>
      <c r="RZO28" s="357">
        <f t="shared" si="201"/>
        <v>84786.4516</v>
      </c>
      <c r="RZP28" s="357">
        <f t="shared" si="201"/>
        <v>0</v>
      </c>
      <c r="RZQ28" s="357">
        <f t="shared" si="201"/>
        <v>84786.4516</v>
      </c>
      <c r="RZR28" s="357">
        <f t="shared" si="201"/>
        <v>0</v>
      </c>
      <c r="RZS28" s="357">
        <f t="shared" si="201"/>
        <v>84786.4516</v>
      </c>
      <c r="RZT28" s="357">
        <f t="shared" si="201"/>
        <v>0</v>
      </c>
      <c r="RZU28" s="357">
        <f t="shared" si="201"/>
        <v>84786.4516</v>
      </c>
      <c r="RZV28" s="357">
        <f t="shared" si="201"/>
        <v>0</v>
      </c>
      <c r="RZW28" s="357">
        <f t="shared" si="201"/>
        <v>84786.4516</v>
      </c>
      <c r="RZX28" s="357">
        <f t="shared" si="201"/>
        <v>0</v>
      </c>
      <c r="RZY28" s="357">
        <f t="shared" si="201"/>
        <v>84786.4516</v>
      </c>
      <c r="RZZ28" s="357">
        <f t="shared" si="201"/>
        <v>0</v>
      </c>
      <c r="SAA28" s="357">
        <f t="shared" si="201"/>
        <v>84786.4516</v>
      </c>
      <c r="SAB28" s="357">
        <f t="shared" ref="SAB28:SCM28" si="202">+RZZ28</f>
        <v>0</v>
      </c>
      <c r="SAC28" s="357">
        <f t="shared" si="202"/>
        <v>84786.4516</v>
      </c>
      <c r="SAD28" s="357">
        <f t="shared" si="202"/>
        <v>0</v>
      </c>
      <c r="SAE28" s="357">
        <f t="shared" si="202"/>
        <v>84786.4516</v>
      </c>
      <c r="SAF28" s="357">
        <f t="shared" si="202"/>
        <v>0</v>
      </c>
      <c r="SAG28" s="357">
        <f t="shared" si="202"/>
        <v>84786.4516</v>
      </c>
      <c r="SAH28" s="357">
        <f t="shared" si="202"/>
        <v>0</v>
      </c>
      <c r="SAI28" s="357">
        <f t="shared" si="202"/>
        <v>84786.4516</v>
      </c>
      <c r="SAJ28" s="357">
        <f t="shared" si="202"/>
        <v>0</v>
      </c>
      <c r="SAK28" s="357">
        <f t="shared" si="202"/>
        <v>84786.4516</v>
      </c>
      <c r="SAL28" s="357">
        <f t="shared" si="202"/>
        <v>0</v>
      </c>
      <c r="SAM28" s="357">
        <f t="shared" si="202"/>
        <v>84786.4516</v>
      </c>
      <c r="SAN28" s="357">
        <f t="shared" si="202"/>
        <v>0</v>
      </c>
      <c r="SAO28" s="357">
        <f t="shared" si="202"/>
        <v>84786.4516</v>
      </c>
      <c r="SAP28" s="357">
        <f t="shared" si="202"/>
        <v>0</v>
      </c>
      <c r="SAQ28" s="357">
        <f t="shared" si="202"/>
        <v>84786.4516</v>
      </c>
      <c r="SAR28" s="357">
        <f t="shared" si="202"/>
        <v>0</v>
      </c>
      <c r="SAS28" s="357">
        <f t="shared" si="202"/>
        <v>84786.4516</v>
      </c>
      <c r="SAT28" s="357">
        <f t="shared" si="202"/>
        <v>0</v>
      </c>
      <c r="SAU28" s="357">
        <f t="shared" si="202"/>
        <v>84786.4516</v>
      </c>
      <c r="SAV28" s="357">
        <f t="shared" si="202"/>
        <v>0</v>
      </c>
      <c r="SAW28" s="357">
        <f t="shared" si="202"/>
        <v>84786.4516</v>
      </c>
      <c r="SAX28" s="357">
        <f t="shared" si="202"/>
        <v>0</v>
      </c>
      <c r="SAY28" s="357">
        <f t="shared" si="202"/>
        <v>84786.4516</v>
      </c>
      <c r="SAZ28" s="357">
        <f t="shared" si="202"/>
        <v>0</v>
      </c>
      <c r="SBA28" s="357">
        <f t="shared" si="202"/>
        <v>84786.4516</v>
      </c>
      <c r="SBB28" s="357">
        <f t="shared" si="202"/>
        <v>0</v>
      </c>
      <c r="SBC28" s="357">
        <f t="shared" si="202"/>
        <v>84786.4516</v>
      </c>
      <c r="SBD28" s="357">
        <f t="shared" si="202"/>
        <v>0</v>
      </c>
      <c r="SBE28" s="357">
        <f t="shared" si="202"/>
        <v>84786.4516</v>
      </c>
      <c r="SBF28" s="357">
        <f t="shared" si="202"/>
        <v>0</v>
      </c>
      <c r="SBG28" s="357">
        <f t="shared" si="202"/>
        <v>84786.4516</v>
      </c>
      <c r="SBH28" s="357">
        <f t="shared" si="202"/>
        <v>0</v>
      </c>
      <c r="SBI28" s="357">
        <f t="shared" si="202"/>
        <v>84786.4516</v>
      </c>
      <c r="SBJ28" s="357">
        <f t="shared" si="202"/>
        <v>0</v>
      </c>
      <c r="SBK28" s="357">
        <f t="shared" si="202"/>
        <v>84786.4516</v>
      </c>
      <c r="SBL28" s="357">
        <f t="shared" si="202"/>
        <v>0</v>
      </c>
      <c r="SBM28" s="357">
        <f t="shared" si="202"/>
        <v>84786.4516</v>
      </c>
      <c r="SBN28" s="357">
        <f t="shared" si="202"/>
        <v>0</v>
      </c>
      <c r="SBO28" s="357">
        <f t="shared" si="202"/>
        <v>84786.4516</v>
      </c>
      <c r="SBP28" s="357">
        <f t="shared" si="202"/>
        <v>0</v>
      </c>
      <c r="SBQ28" s="357">
        <f t="shared" si="202"/>
        <v>84786.4516</v>
      </c>
      <c r="SBR28" s="357">
        <f t="shared" si="202"/>
        <v>0</v>
      </c>
      <c r="SBS28" s="357">
        <f t="shared" si="202"/>
        <v>84786.4516</v>
      </c>
      <c r="SBT28" s="357">
        <f t="shared" si="202"/>
        <v>0</v>
      </c>
      <c r="SBU28" s="357">
        <f t="shared" si="202"/>
        <v>84786.4516</v>
      </c>
      <c r="SBV28" s="357">
        <f t="shared" si="202"/>
        <v>0</v>
      </c>
      <c r="SBW28" s="357">
        <f t="shared" si="202"/>
        <v>84786.4516</v>
      </c>
      <c r="SBX28" s="357">
        <f t="shared" si="202"/>
        <v>0</v>
      </c>
      <c r="SBY28" s="357">
        <f t="shared" si="202"/>
        <v>84786.4516</v>
      </c>
      <c r="SBZ28" s="357">
        <f t="shared" si="202"/>
        <v>0</v>
      </c>
      <c r="SCA28" s="357">
        <f t="shared" si="202"/>
        <v>84786.4516</v>
      </c>
      <c r="SCB28" s="357">
        <f t="shared" si="202"/>
        <v>0</v>
      </c>
      <c r="SCC28" s="357">
        <f t="shared" si="202"/>
        <v>84786.4516</v>
      </c>
      <c r="SCD28" s="357">
        <f t="shared" si="202"/>
        <v>0</v>
      </c>
      <c r="SCE28" s="357">
        <f t="shared" si="202"/>
        <v>84786.4516</v>
      </c>
      <c r="SCF28" s="357">
        <f t="shared" si="202"/>
        <v>0</v>
      </c>
      <c r="SCG28" s="357">
        <f t="shared" si="202"/>
        <v>84786.4516</v>
      </c>
      <c r="SCH28" s="357">
        <f t="shared" si="202"/>
        <v>0</v>
      </c>
      <c r="SCI28" s="357">
        <f t="shared" si="202"/>
        <v>84786.4516</v>
      </c>
      <c r="SCJ28" s="357">
        <f t="shared" si="202"/>
        <v>0</v>
      </c>
      <c r="SCK28" s="357">
        <f t="shared" si="202"/>
        <v>84786.4516</v>
      </c>
      <c r="SCL28" s="357">
        <f t="shared" si="202"/>
        <v>0</v>
      </c>
      <c r="SCM28" s="357">
        <f t="shared" si="202"/>
        <v>84786.4516</v>
      </c>
      <c r="SCN28" s="357">
        <f t="shared" ref="SCN28:SEY28" si="203">+SCL28</f>
        <v>0</v>
      </c>
      <c r="SCO28" s="357">
        <f t="shared" si="203"/>
        <v>84786.4516</v>
      </c>
      <c r="SCP28" s="357">
        <f t="shared" si="203"/>
        <v>0</v>
      </c>
      <c r="SCQ28" s="357">
        <f t="shared" si="203"/>
        <v>84786.4516</v>
      </c>
      <c r="SCR28" s="357">
        <f t="shared" si="203"/>
        <v>0</v>
      </c>
      <c r="SCS28" s="357">
        <f t="shared" si="203"/>
        <v>84786.4516</v>
      </c>
      <c r="SCT28" s="357">
        <f t="shared" si="203"/>
        <v>0</v>
      </c>
      <c r="SCU28" s="357">
        <f t="shared" si="203"/>
        <v>84786.4516</v>
      </c>
      <c r="SCV28" s="357">
        <f t="shared" si="203"/>
        <v>0</v>
      </c>
      <c r="SCW28" s="357">
        <f t="shared" si="203"/>
        <v>84786.4516</v>
      </c>
      <c r="SCX28" s="357">
        <f t="shared" si="203"/>
        <v>0</v>
      </c>
      <c r="SCY28" s="357">
        <f t="shared" si="203"/>
        <v>84786.4516</v>
      </c>
      <c r="SCZ28" s="357">
        <f t="shared" si="203"/>
        <v>0</v>
      </c>
      <c r="SDA28" s="357">
        <f t="shared" si="203"/>
        <v>84786.4516</v>
      </c>
      <c r="SDB28" s="357">
        <f t="shared" si="203"/>
        <v>0</v>
      </c>
      <c r="SDC28" s="357">
        <f t="shared" si="203"/>
        <v>84786.4516</v>
      </c>
      <c r="SDD28" s="357">
        <f t="shared" si="203"/>
        <v>0</v>
      </c>
      <c r="SDE28" s="357">
        <f t="shared" si="203"/>
        <v>84786.4516</v>
      </c>
      <c r="SDF28" s="357">
        <f t="shared" si="203"/>
        <v>0</v>
      </c>
      <c r="SDG28" s="357">
        <f t="shared" si="203"/>
        <v>84786.4516</v>
      </c>
      <c r="SDH28" s="357">
        <f t="shared" si="203"/>
        <v>0</v>
      </c>
      <c r="SDI28" s="357">
        <f t="shared" si="203"/>
        <v>84786.4516</v>
      </c>
      <c r="SDJ28" s="357">
        <f t="shared" si="203"/>
        <v>0</v>
      </c>
      <c r="SDK28" s="357">
        <f t="shared" si="203"/>
        <v>84786.4516</v>
      </c>
      <c r="SDL28" s="357">
        <f t="shared" si="203"/>
        <v>0</v>
      </c>
      <c r="SDM28" s="357">
        <f t="shared" si="203"/>
        <v>84786.4516</v>
      </c>
      <c r="SDN28" s="357">
        <f t="shared" si="203"/>
        <v>0</v>
      </c>
      <c r="SDO28" s="357">
        <f t="shared" si="203"/>
        <v>84786.4516</v>
      </c>
      <c r="SDP28" s="357">
        <f t="shared" si="203"/>
        <v>0</v>
      </c>
      <c r="SDQ28" s="357">
        <f t="shared" si="203"/>
        <v>84786.4516</v>
      </c>
      <c r="SDR28" s="357">
        <f t="shared" si="203"/>
        <v>0</v>
      </c>
      <c r="SDS28" s="357">
        <f t="shared" si="203"/>
        <v>84786.4516</v>
      </c>
      <c r="SDT28" s="357">
        <f t="shared" si="203"/>
        <v>0</v>
      </c>
      <c r="SDU28" s="357">
        <f t="shared" si="203"/>
        <v>84786.4516</v>
      </c>
      <c r="SDV28" s="357">
        <f t="shared" si="203"/>
        <v>0</v>
      </c>
      <c r="SDW28" s="357">
        <f t="shared" si="203"/>
        <v>84786.4516</v>
      </c>
      <c r="SDX28" s="357">
        <f t="shared" si="203"/>
        <v>0</v>
      </c>
      <c r="SDY28" s="357">
        <f t="shared" si="203"/>
        <v>84786.4516</v>
      </c>
      <c r="SDZ28" s="357">
        <f t="shared" si="203"/>
        <v>0</v>
      </c>
      <c r="SEA28" s="357">
        <f t="shared" si="203"/>
        <v>84786.4516</v>
      </c>
      <c r="SEB28" s="357">
        <f t="shared" si="203"/>
        <v>0</v>
      </c>
      <c r="SEC28" s="357">
        <f t="shared" si="203"/>
        <v>84786.4516</v>
      </c>
      <c r="SED28" s="357">
        <f t="shared" si="203"/>
        <v>0</v>
      </c>
      <c r="SEE28" s="357">
        <f t="shared" si="203"/>
        <v>84786.4516</v>
      </c>
      <c r="SEF28" s="357">
        <f t="shared" si="203"/>
        <v>0</v>
      </c>
      <c r="SEG28" s="357">
        <f t="shared" si="203"/>
        <v>84786.4516</v>
      </c>
      <c r="SEH28" s="357">
        <f t="shared" si="203"/>
        <v>0</v>
      </c>
      <c r="SEI28" s="357">
        <f t="shared" si="203"/>
        <v>84786.4516</v>
      </c>
      <c r="SEJ28" s="357">
        <f t="shared" si="203"/>
        <v>0</v>
      </c>
      <c r="SEK28" s="357">
        <f t="shared" si="203"/>
        <v>84786.4516</v>
      </c>
      <c r="SEL28" s="357">
        <f t="shared" si="203"/>
        <v>0</v>
      </c>
      <c r="SEM28" s="357">
        <f t="shared" si="203"/>
        <v>84786.4516</v>
      </c>
      <c r="SEN28" s="357">
        <f t="shared" si="203"/>
        <v>0</v>
      </c>
      <c r="SEO28" s="357">
        <f t="shared" si="203"/>
        <v>84786.4516</v>
      </c>
      <c r="SEP28" s="357">
        <f t="shared" si="203"/>
        <v>0</v>
      </c>
      <c r="SEQ28" s="357">
        <f t="shared" si="203"/>
        <v>84786.4516</v>
      </c>
      <c r="SER28" s="357">
        <f t="shared" si="203"/>
        <v>0</v>
      </c>
      <c r="SES28" s="357">
        <f t="shared" si="203"/>
        <v>84786.4516</v>
      </c>
      <c r="SET28" s="357">
        <f t="shared" si="203"/>
        <v>0</v>
      </c>
      <c r="SEU28" s="357">
        <f t="shared" si="203"/>
        <v>84786.4516</v>
      </c>
      <c r="SEV28" s="357">
        <f t="shared" si="203"/>
        <v>0</v>
      </c>
      <c r="SEW28" s="357">
        <f t="shared" si="203"/>
        <v>84786.4516</v>
      </c>
      <c r="SEX28" s="357">
        <f t="shared" si="203"/>
        <v>0</v>
      </c>
      <c r="SEY28" s="357">
        <f t="shared" si="203"/>
        <v>84786.4516</v>
      </c>
      <c r="SEZ28" s="357">
        <f t="shared" ref="SEZ28:SHK28" si="204">+SEX28</f>
        <v>0</v>
      </c>
      <c r="SFA28" s="357">
        <f t="shared" si="204"/>
        <v>84786.4516</v>
      </c>
      <c r="SFB28" s="357">
        <f t="shared" si="204"/>
        <v>0</v>
      </c>
      <c r="SFC28" s="357">
        <f t="shared" si="204"/>
        <v>84786.4516</v>
      </c>
      <c r="SFD28" s="357">
        <f t="shared" si="204"/>
        <v>0</v>
      </c>
      <c r="SFE28" s="357">
        <f t="shared" si="204"/>
        <v>84786.4516</v>
      </c>
      <c r="SFF28" s="357">
        <f t="shared" si="204"/>
        <v>0</v>
      </c>
      <c r="SFG28" s="357">
        <f t="shared" si="204"/>
        <v>84786.4516</v>
      </c>
      <c r="SFH28" s="357">
        <f t="shared" si="204"/>
        <v>0</v>
      </c>
      <c r="SFI28" s="357">
        <f t="shared" si="204"/>
        <v>84786.4516</v>
      </c>
      <c r="SFJ28" s="357">
        <f t="shared" si="204"/>
        <v>0</v>
      </c>
      <c r="SFK28" s="357">
        <f t="shared" si="204"/>
        <v>84786.4516</v>
      </c>
      <c r="SFL28" s="357">
        <f t="shared" si="204"/>
        <v>0</v>
      </c>
      <c r="SFM28" s="357">
        <f t="shared" si="204"/>
        <v>84786.4516</v>
      </c>
      <c r="SFN28" s="357">
        <f t="shared" si="204"/>
        <v>0</v>
      </c>
      <c r="SFO28" s="357">
        <f t="shared" si="204"/>
        <v>84786.4516</v>
      </c>
      <c r="SFP28" s="357">
        <f t="shared" si="204"/>
        <v>0</v>
      </c>
      <c r="SFQ28" s="357">
        <f t="shared" si="204"/>
        <v>84786.4516</v>
      </c>
      <c r="SFR28" s="357">
        <f t="shared" si="204"/>
        <v>0</v>
      </c>
      <c r="SFS28" s="357">
        <f t="shared" si="204"/>
        <v>84786.4516</v>
      </c>
      <c r="SFT28" s="357">
        <f t="shared" si="204"/>
        <v>0</v>
      </c>
      <c r="SFU28" s="357">
        <f t="shared" si="204"/>
        <v>84786.4516</v>
      </c>
      <c r="SFV28" s="357">
        <f t="shared" si="204"/>
        <v>0</v>
      </c>
      <c r="SFW28" s="357">
        <f t="shared" si="204"/>
        <v>84786.4516</v>
      </c>
      <c r="SFX28" s="357">
        <f t="shared" si="204"/>
        <v>0</v>
      </c>
      <c r="SFY28" s="357">
        <f t="shared" si="204"/>
        <v>84786.4516</v>
      </c>
      <c r="SFZ28" s="357">
        <f t="shared" si="204"/>
        <v>0</v>
      </c>
      <c r="SGA28" s="357">
        <f t="shared" si="204"/>
        <v>84786.4516</v>
      </c>
      <c r="SGB28" s="357">
        <f t="shared" si="204"/>
        <v>0</v>
      </c>
      <c r="SGC28" s="357">
        <f t="shared" si="204"/>
        <v>84786.4516</v>
      </c>
      <c r="SGD28" s="357">
        <f t="shared" si="204"/>
        <v>0</v>
      </c>
      <c r="SGE28" s="357">
        <f t="shared" si="204"/>
        <v>84786.4516</v>
      </c>
      <c r="SGF28" s="357">
        <f t="shared" si="204"/>
        <v>0</v>
      </c>
      <c r="SGG28" s="357">
        <f t="shared" si="204"/>
        <v>84786.4516</v>
      </c>
      <c r="SGH28" s="357">
        <f t="shared" si="204"/>
        <v>0</v>
      </c>
      <c r="SGI28" s="357">
        <f t="shared" si="204"/>
        <v>84786.4516</v>
      </c>
      <c r="SGJ28" s="357">
        <f t="shared" si="204"/>
        <v>0</v>
      </c>
      <c r="SGK28" s="357">
        <f t="shared" si="204"/>
        <v>84786.4516</v>
      </c>
      <c r="SGL28" s="357">
        <f t="shared" si="204"/>
        <v>0</v>
      </c>
      <c r="SGM28" s="357">
        <f t="shared" si="204"/>
        <v>84786.4516</v>
      </c>
      <c r="SGN28" s="357">
        <f t="shared" si="204"/>
        <v>0</v>
      </c>
      <c r="SGO28" s="357">
        <f t="shared" si="204"/>
        <v>84786.4516</v>
      </c>
      <c r="SGP28" s="357">
        <f t="shared" si="204"/>
        <v>0</v>
      </c>
      <c r="SGQ28" s="357">
        <f t="shared" si="204"/>
        <v>84786.4516</v>
      </c>
      <c r="SGR28" s="357">
        <f t="shared" si="204"/>
        <v>0</v>
      </c>
      <c r="SGS28" s="357">
        <f t="shared" si="204"/>
        <v>84786.4516</v>
      </c>
      <c r="SGT28" s="357">
        <f t="shared" si="204"/>
        <v>0</v>
      </c>
      <c r="SGU28" s="357">
        <f t="shared" si="204"/>
        <v>84786.4516</v>
      </c>
      <c r="SGV28" s="357">
        <f t="shared" si="204"/>
        <v>0</v>
      </c>
      <c r="SGW28" s="357">
        <f t="shared" si="204"/>
        <v>84786.4516</v>
      </c>
      <c r="SGX28" s="357">
        <f t="shared" si="204"/>
        <v>0</v>
      </c>
      <c r="SGY28" s="357">
        <f t="shared" si="204"/>
        <v>84786.4516</v>
      </c>
      <c r="SGZ28" s="357">
        <f t="shared" si="204"/>
        <v>0</v>
      </c>
      <c r="SHA28" s="357">
        <f t="shared" si="204"/>
        <v>84786.4516</v>
      </c>
      <c r="SHB28" s="357">
        <f t="shared" si="204"/>
        <v>0</v>
      </c>
      <c r="SHC28" s="357">
        <f t="shared" si="204"/>
        <v>84786.4516</v>
      </c>
      <c r="SHD28" s="357">
        <f t="shared" si="204"/>
        <v>0</v>
      </c>
      <c r="SHE28" s="357">
        <f t="shared" si="204"/>
        <v>84786.4516</v>
      </c>
      <c r="SHF28" s="357">
        <f t="shared" si="204"/>
        <v>0</v>
      </c>
      <c r="SHG28" s="357">
        <f t="shared" si="204"/>
        <v>84786.4516</v>
      </c>
      <c r="SHH28" s="357">
        <f t="shared" si="204"/>
        <v>0</v>
      </c>
      <c r="SHI28" s="357">
        <f t="shared" si="204"/>
        <v>84786.4516</v>
      </c>
      <c r="SHJ28" s="357">
        <f t="shared" si="204"/>
        <v>0</v>
      </c>
      <c r="SHK28" s="357">
        <f t="shared" si="204"/>
        <v>84786.4516</v>
      </c>
      <c r="SHL28" s="357">
        <f t="shared" ref="SHL28:SJW28" si="205">+SHJ28</f>
        <v>0</v>
      </c>
      <c r="SHM28" s="357">
        <f t="shared" si="205"/>
        <v>84786.4516</v>
      </c>
      <c r="SHN28" s="357">
        <f t="shared" si="205"/>
        <v>0</v>
      </c>
      <c r="SHO28" s="357">
        <f t="shared" si="205"/>
        <v>84786.4516</v>
      </c>
      <c r="SHP28" s="357">
        <f t="shared" si="205"/>
        <v>0</v>
      </c>
      <c r="SHQ28" s="357">
        <f t="shared" si="205"/>
        <v>84786.4516</v>
      </c>
      <c r="SHR28" s="357">
        <f t="shared" si="205"/>
        <v>0</v>
      </c>
      <c r="SHS28" s="357">
        <f t="shared" si="205"/>
        <v>84786.4516</v>
      </c>
      <c r="SHT28" s="357">
        <f t="shared" si="205"/>
        <v>0</v>
      </c>
      <c r="SHU28" s="357">
        <f t="shared" si="205"/>
        <v>84786.4516</v>
      </c>
      <c r="SHV28" s="357">
        <f t="shared" si="205"/>
        <v>0</v>
      </c>
      <c r="SHW28" s="357">
        <f t="shared" si="205"/>
        <v>84786.4516</v>
      </c>
      <c r="SHX28" s="357">
        <f t="shared" si="205"/>
        <v>0</v>
      </c>
      <c r="SHY28" s="357">
        <f t="shared" si="205"/>
        <v>84786.4516</v>
      </c>
      <c r="SHZ28" s="357">
        <f t="shared" si="205"/>
        <v>0</v>
      </c>
      <c r="SIA28" s="357">
        <f t="shared" si="205"/>
        <v>84786.4516</v>
      </c>
      <c r="SIB28" s="357">
        <f t="shared" si="205"/>
        <v>0</v>
      </c>
      <c r="SIC28" s="357">
        <f t="shared" si="205"/>
        <v>84786.4516</v>
      </c>
      <c r="SID28" s="357">
        <f t="shared" si="205"/>
        <v>0</v>
      </c>
      <c r="SIE28" s="357">
        <f t="shared" si="205"/>
        <v>84786.4516</v>
      </c>
      <c r="SIF28" s="357">
        <f t="shared" si="205"/>
        <v>0</v>
      </c>
      <c r="SIG28" s="357">
        <f t="shared" si="205"/>
        <v>84786.4516</v>
      </c>
      <c r="SIH28" s="357">
        <f t="shared" si="205"/>
        <v>0</v>
      </c>
      <c r="SII28" s="357">
        <f t="shared" si="205"/>
        <v>84786.4516</v>
      </c>
      <c r="SIJ28" s="357">
        <f t="shared" si="205"/>
        <v>0</v>
      </c>
      <c r="SIK28" s="357">
        <f t="shared" si="205"/>
        <v>84786.4516</v>
      </c>
      <c r="SIL28" s="357">
        <f t="shared" si="205"/>
        <v>0</v>
      </c>
      <c r="SIM28" s="357">
        <f t="shared" si="205"/>
        <v>84786.4516</v>
      </c>
      <c r="SIN28" s="357">
        <f t="shared" si="205"/>
        <v>0</v>
      </c>
      <c r="SIO28" s="357">
        <f t="shared" si="205"/>
        <v>84786.4516</v>
      </c>
      <c r="SIP28" s="357">
        <f t="shared" si="205"/>
        <v>0</v>
      </c>
      <c r="SIQ28" s="357">
        <f t="shared" si="205"/>
        <v>84786.4516</v>
      </c>
      <c r="SIR28" s="357">
        <f t="shared" si="205"/>
        <v>0</v>
      </c>
      <c r="SIS28" s="357">
        <f t="shared" si="205"/>
        <v>84786.4516</v>
      </c>
      <c r="SIT28" s="357">
        <f t="shared" si="205"/>
        <v>0</v>
      </c>
      <c r="SIU28" s="357">
        <f t="shared" si="205"/>
        <v>84786.4516</v>
      </c>
      <c r="SIV28" s="357">
        <f t="shared" si="205"/>
        <v>0</v>
      </c>
      <c r="SIW28" s="357">
        <f t="shared" si="205"/>
        <v>84786.4516</v>
      </c>
      <c r="SIX28" s="357">
        <f t="shared" si="205"/>
        <v>0</v>
      </c>
      <c r="SIY28" s="357">
        <f t="shared" si="205"/>
        <v>84786.4516</v>
      </c>
      <c r="SIZ28" s="357">
        <f t="shared" si="205"/>
        <v>0</v>
      </c>
      <c r="SJA28" s="357">
        <f t="shared" si="205"/>
        <v>84786.4516</v>
      </c>
      <c r="SJB28" s="357">
        <f t="shared" si="205"/>
        <v>0</v>
      </c>
      <c r="SJC28" s="357">
        <f t="shared" si="205"/>
        <v>84786.4516</v>
      </c>
      <c r="SJD28" s="357">
        <f t="shared" si="205"/>
        <v>0</v>
      </c>
      <c r="SJE28" s="357">
        <f t="shared" si="205"/>
        <v>84786.4516</v>
      </c>
      <c r="SJF28" s="357">
        <f t="shared" si="205"/>
        <v>0</v>
      </c>
      <c r="SJG28" s="357">
        <f t="shared" si="205"/>
        <v>84786.4516</v>
      </c>
      <c r="SJH28" s="357">
        <f t="shared" si="205"/>
        <v>0</v>
      </c>
      <c r="SJI28" s="357">
        <f t="shared" si="205"/>
        <v>84786.4516</v>
      </c>
      <c r="SJJ28" s="357">
        <f t="shared" si="205"/>
        <v>0</v>
      </c>
      <c r="SJK28" s="357">
        <f t="shared" si="205"/>
        <v>84786.4516</v>
      </c>
      <c r="SJL28" s="357">
        <f t="shared" si="205"/>
        <v>0</v>
      </c>
      <c r="SJM28" s="357">
        <f t="shared" si="205"/>
        <v>84786.4516</v>
      </c>
      <c r="SJN28" s="357">
        <f t="shared" si="205"/>
        <v>0</v>
      </c>
      <c r="SJO28" s="357">
        <f t="shared" si="205"/>
        <v>84786.4516</v>
      </c>
      <c r="SJP28" s="357">
        <f t="shared" si="205"/>
        <v>0</v>
      </c>
      <c r="SJQ28" s="357">
        <f t="shared" si="205"/>
        <v>84786.4516</v>
      </c>
      <c r="SJR28" s="357">
        <f t="shared" si="205"/>
        <v>0</v>
      </c>
      <c r="SJS28" s="357">
        <f t="shared" si="205"/>
        <v>84786.4516</v>
      </c>
      <c r="SJT28" s="357">
        <f t="shared" si="205"/>
        <v>0</v>
      </c>
      <c r="SJU28" s="357">
        <f t="shared" si="205"/>
        <v>84786.4516</v>
      </c>
      <c r="SJV28" s="357">
        <f t="shared" si="205"/>
        <v>0</v>
      </c>
      <c r="SJW28" s="357">
        <f t="shared" si="205"/>
        <v>84786.4516</v>
      </c>
      <c r="SJX28" s="357">
        <f t="shared" ref="SJX28:SMI28" si="206">+SJV28</f>
        <v>0</v>
      </c>
      <c r="SJY28" s="357">
        <f t="shared" si="206"/>
        <v>84786.4516</v>
      </c>
      <c r="SJZ28" s="357">
        <f t="shared" si="206"/>
        <v>0</v>
      </c>
      <c r="SKA28" s="357">
        <f t="shared" si="206"/>
        <v>84786.4516</v>
      </c>
      <c r="SKB28" s="357">
        <f t="shared" si="206"/>
        <v>0</v>
      </c>
      <c r="SKC28" s="357">
        <f t="shared" si="206"/>
        <v>84786.4516</v>
      </c>
      <c r="SKD28" s="357">
        <f t="shared" si="206"/>
        <v>0</v>
      </c>
      <c r="SKE28" s="357">
        <f t="shared" si="206"/>
        <v>84786.4516</v>
      </c>
      <c r="SKF28" s="357">
        <f t="shared" si="206"/>
        <v>0</v>
      </c>
      <c r="SKG28" s="357">
        <f t="shared" si="206"/>
        <v>84786.4516</v>
      </c>
      <c r="SKH28" s="357">
        <f t="shared" si="206"/>
        <v>0</v>
      </c>
      <c r="SKI28" s="357">
        <f t="shared" si="206"/>
        <v>84786.4516</v>
      </c>
      <c r="SKJ28" s="357">
        <f t="shared" si="206"/>
        <v>0</v>
      </c>
      <c r="SKK28" s="357">
        <f t="shared" si="206"/>
        <v>84786.4516</v>
      </c>
      <c r="SKL28" s="357">
        <f t="shared" si="206"/>
        <v>0</v>
      </c>
      <c r="SKM28" s="357">
        <f t="shared" si="206"/>
        <v>84786.4516</v>
      </c>
      <c r="SKN28" s="357">
        <f t="shared" si="206"/>
        <v>0</v>
      </c>
      <c r="SKO28" s="357">
        <f t="shared" si="206"/>
        <v>84786.4516</v>
      </c>
      <c r="SKP28" s="357">
        <f t="shared" si="206"/>
        <v>0</v>
      </c>
      <c r="SKQ28" s="357">
        <f t="shared" si="206"/>
        <v>84786.4516</v>
      </c>
      <c r="SKR28" s="357">
        <f t="shared" si="206"/>
        <v>0</v>
      </c>
      <c r="SKS28" s="357">
        <f t="shared" si="206"/>
        <v>84786.4516</v>
      </c>
      <c r="SKT28" s="357">
        <f t="shared" si="206"/>
        <v>0</v>
      </c>
      <c r="SKU28" s="357">
        <f t="shared" si="206"/>
        <v>84786.4516</v>
      </c>
      <c r="SKV28" s="357">
        <f t="shared" si="206"/>
        <v>0</v>
      </c>
      <c r="SKW28" s="357">
        <f t="shared" si="206"/>
        <v>84786.4516</v>
      </c>
      <c r="SKX28" s="357">
        <f t="shared" si="206"/>
        <v>0</v>
      </c>
      <c r="SKY28" s="357">
        <f t="shared" si="206"/>
        <v>84786.4516</v>
      </c>
      <c r="SKZ28" s="357">
        <f t="shared" si="206"/>
        <v>0</v>
      </c>
      <c r="SLA28" s="357">
        <f t="shared" si="206"/>
        <v>84786.4516</v>
      </c>
      <c r="SLB28" s="357">
        <f t="shared" si="206"/>
        <v>0</v>
      </c>
      <c r="SLC28" s="357">
        <f t="shared" si="206"/>
        <v>84786.4516</v>
      </c>
      <c r="SLD28" s="357">
        <f t="shared" si="206"/>
        <v>0</v>
      </c>
      <c r="SLE28" s="357">
        <f t="shared" si="206"/>
        <v>84786.4516</v>
      </c>
      <c r="SLF28" s="357">
        <f t="shared" si="206"/>
        <v>0</v>
      </c>
      <c r="SLG28" s="357">
        <f t="shared" si="206"/>
        <v>84786.4516</v>
      </c>
      <c r="SLH28" s="357">
        <f t="shared" si="206"/>
        <v>0</v>
      </c>
      <c r="SLI28" s="357">
        <f t="shared" si="206"/>
        <v>84786.4516</v>
      </c>
      <c r="SLJ28" s="357">
        <f t="shared" si="206"/>
        <v>0</v>
      </c>
      <c r="SLK28" s="357">
        <f t="shared" si="206"/>
        <v>84786.4516</v>
      </c>
      <c r="SLL28" s="357">
        <f t="shared" si="206"/>
        <v>0</v>
      </c>
      <c r="SLM28" s="357">
        <f t="shared" si="206"/>
        <v>84786.4516</v>
      </c>
      <c r="SLN28" s="357">
        <f t="shared" si="206"/>
        <v>0</v>
      </c>
      <c r="SLO28" s="357">
        <f t="shared" si="206"/>
        <v>84786.4516</v>
      </c>
      <c r="SLP28" s="357">
        <f t="shared" si="206"/>
        <v>0</v>
      </c>
      <c r="SLQ28" s="357">
        <f t="shared" si="206"/>
        <v>84786.4516</v>
      </c>
      <c r="SLR28" s="357">
        <f t="shared" si="206"/>
        <v>0</v>
      </c>
      <c r="SLS28" s="357">
        <f t="shared" si="206"/>
        <v>84786.4516</v>
      </c>
      <c r="SLT28" s="357">
        <f t="shared" si="206"/>
        <v>0</v>
      </c>
      <c r="SLU28" s="357">
        <f t="shared" si="206"/>
        <v>84786.4516</v>
      </c>
      <c r="SLV28" s="357">
        <f t="shared" si="206"/>
        <v>0</v>
      </c>
      <c r="SLW28" s="357">
        <f t="shared" si="206"/>
        <v>84786.4516</v>
      </c>
      <c r="SLX28" s="357">
        <f t="shared" si="206"/>
        <v>0</v>
      </c>
      <c r="SLY28" s="357">
        <f t="shared" si="206"/>
        <v>84786.4516</v>
      </c>
      <c r="SLZ28" s="357">
        <f t="shared" si="206"/>
        <v>0</v>
      </c>
      <c r="SMA28" s="357">
        <f t="shared" si="206"/>
        <v>84786.4516</v>
      </c>
      <c r="SMB28" s="357">
        <f t="shared" si="206"/>
        <v>0</v>
      </c>
      <c r="SMC28" s="357">
        <f t="shared" si="206"/>
        <v>84786.4516</v>
      </c>
      <c r="SMD28" s="357">
        <f t="shared" si="206"/>
        <v>0</v>
      </c>
      <c r="SME28" s="357">
        <f t="shared" si="206"/>
        <v>84786.4516</v>
      </c>
      <c r="SMF28" s="357">
        <f t="shared" si="206"/>
        <v>0</v>
      </c>
      <c r="SMG28" s="357">
        <f t="shared" si="206"/>
        <v>84786.4516</v>
      </c>
      <c r="SMH28" s="357">
        <f t="shared" si="206"/>
        <v>0</v>
      </c>
      <c r="SMI28" s="357">
        <f t="shared" si="206"/>
        <v>84786.4516</v>
      </c>
      <c r="SMJ28" s="357">
        <f t="shared" ref="SMJ28:SOU28" si="207">+SMH28</f>
        <v>0</v>
      </c>
      <c r="SMK28" s="357">
        <f t="shared" si="207"/>
        <v>84786.4516</v>
      </c>
      <c r="SML28" s="357">
        <f t="shared" si="207"/>
        <v>0</v>
      </c>
      <c r="SMM28" s="357">
        <f t="shared" si="207"/>
        <v>84786.4516</v>
      </c>
      <c r="SMN28" s="357">
        <f t="shared" si="207"/>
        <v>0</v>
      </c>
      <c r="SMO28" s="357">
        <f t="shared" si="207"/>
        <v>84786.4516</v>
      </c>
      <c r="SMP28" s="357">
        <f t="shared" si="207"/>
        <v>0</v>
      </c>
      <c r="SMQ28" s="357">
        <f t="shared" si="207"/>
        <v>84786.4516</v>
      </c>
      <c r="SMR28" s="357">
        <f t="shared" si="207"/>
        <v>0</v>
      </c>
      <c r="SMS28" s="357">
        <f t="shared" si="207"/>
        <v>84786.4516</v>
      </c>
      <c r="SMT28" s="357">
        <f t="shared" si="207"/>
        <v>0</v>
      </c>
      <c r="SMU28" s="357">
        <f t="shared" si="207"/>
        <v>84786.4516</v>
      </c>
      <c r="SMV28" s="357">
        <f t="shared" si="207"/>
        <v>0</v>
      </c>
      <c r="SMW28" s="357">
        <f t="shared" si="207"/>
        <v>84786.4516</v>
      </c>
      <c r="SMX28" s="357">
        <f t="shared" si="207"/>
        <v>0</v>
      </c>
      <c r="SMY28" s="357">
        <f t="shared" si="207"/>
        <v>84786.4516</v>
      </c>
      <c r="SMZ28" s="357">
        <f t="shared" si="207"/>
        <v>0</v>
      </c>
      <c r="SNA28" s="357">
        <f t="shared" si="207"/>
        <v>84786.4516</v>
      </c>
      <c r="SNB28" s="357">
        <f t="shared" si="207"/>
        <v>0</v>
      </c>
      <c r="SNC28" s="357">
        <f t="shared" si="207"/>
        <v>84786.4516</v>
      </c>
      <c r="SND28" s="357">
        <f t="shared" si="207"/>
        <v>0</v>
      </c>
      <c r="SNE28" s="357">
        <f t="shared" si="207"/>
        <v>84786.4516</v>
      </c>
      <c r="SNF28" s="357">
        <f t="shared" si="207"/>
        <v>0</v>
      </c>
      <c r="SNG28" s="357">
        <f t="shared" si="207"/>
        <v>84786.4516</v>
      </c>
      <c r="SNH28" s="357">
        <f t="shared" si="207"/>
        <v>0</v>
      </c>
      <c r="SNI28" s="357">
        <f t="shared" si="207"/>
        <v>84786.4516</v>
      </c>
      <c r="SNJ28" s="357">
        <f t="shared" si="207"/>
        <v>0</v>
      </c>
      <c r="SNK28" s="357">
        <f t="shared" si="207"/>
        <v>84786.4516</v>
      </c>
      <c r="SNL28" s="357">
        <f t="shared" si="207"/>
        <v>0</v>
      </c>
      <c r="SNM28" s="357">
        <f t="shared" si="207"/>
        <v>84786.4516</v>
      </c>
      <c r="SNN28" s="357">
        <f t="shared" si="207"/>
        <v>0</v>
      </c>
      <c r="SNO28" s="357">
        <f t="shared" si="207"/>
        <v>84786.4516</v>
      </c>
      <c r="SNP28" s="357">
        <f t="shared" si="207"/>
        <v>0</v>
      </c>
      <c r="SNQ28" s="357">
        <f t="shared" si="207"/>
        <v>84786.4516</v>
      </c>
      <c r="SNR28" s="357">
        <f t="shared" si="207"/>
        <v>0</v>
      </c>
      <c r="SNS28" s="357">
        <f t="shared" si="207"/>
        <v>84786.4516</v>
      </c>
      <c r="SNT28" s="357">
        <f t="shared" si="207"/>
        <v>0</v>
      </c>
      <c r="SNU28" s="357">
        <f t="shared" si="207"/>
        <v>84786.4516</v>
      </c>
      <c r="SNV28" s="357">
        <f t="shared" si="207"/>
        <v>0</v>
      </c>
      <c r="SNW28" s="357">
        <f t="shared" si="207"/>
        <v>84786.4516</v>
      </c>
      <c r="SNX28" s="357">
        <f t="shared" si="207"/>
        <v>0</v>
      </c>
      <c r="SNY28" s="357">
        <f t="shared" si="207"/>
        <v>84786.4516</v>
      </c>
      <c r="SNZ28" s="357">
        <f t="shared" si="207"/>
        <v>0</v>
      </c>
      <c r="SOA28" s="357">
        <f t="shared" si="207"/>
        <v>84786.4516</v>
      </c>
      <c r="SOB28" s="357">
        <f t="shared" si="207"/>
        <v>0</v>
      </c>
      <c r="SOC28" s="357">
        <f t="shared" si="207"/>
        <v>84786.4516</v>
      </c>
      <c r="SOD28" s="357">
        <f t="shared" si="207"/>
        <v>0</v>
      </c>
      <c r="SOE28" s="357">
        <f t="shared" si="207"/>
        <v>84786.4516</v>
      </c>
      <c r="SOF28" s="357">
        <f t="shared" si="207"/>
        <v>0</v>
      </c>
      <c r="SOG28" s="357">
        <f t="shared" si="207"/>
        <v>84786.4516</v>
      </c>
      <c r="SOH28" s="357">
        <f t="shared" si="207"/>
        <v>0</v>
      </c>
      <c r="SOI28" s="357">
        <f t="shared" si="207"/>
        <v>84786.4516</v>
      </c>
      <c r="SOJ28" s="357">
        <f t="shared" si="207"/>
        <v>0</v>
      </c>
      <c r="SOK28" s="357">
        <f t="shared" si="207"/>
        <v>84786.4516</v>
      </c>
      <c r="SOL28" s="357">
        <f t="shared" si="207"/>
        <v>0</v>
      </c>
      <c r="SOM28" s="357">
        <f t="shared" si="207"/>
        <v>84786.4516</v>
      </c>
      <c r="SON28" s="357">
        <f t="shared" si="207"/>
        <v>0</v>
      </c>
      <c r="SOO28" s="357">
        <f t="shared" si="207"/>
        <v>84786.4516</v>
      </c>
      <c r="SOP28" s="357">
        <f t="shared" si="207"/>
        <v>0</v>
      </c>
      <c r="SOQ28" s="357">
        <f t="shared" si="207"/>
        <v>84786.4516</v>
      </c>
      <c r="SOR28" s="357">
        <f t="shared" si="207"/>
        <v>0</v>
      </c>
      <c r="SOS28" s="357">
        <f t="shared" si="207"/>
        <v>84786.4516</v>
      </c>
      <c r="SOT28" s="357">
        <f t="shared" si="207"/>
        <v>0</v>
      </c>
      <c r="SOU28" s="357">
        <f t="shared" si="207"/>
        <v>84786.4516</v>
      </c>
      <c r="SOV28" s="357">
        <f t="shared" ref="SOV28:SRG28" si="208">+SOT28</f>
        <v>0</v>
      </c>
      <c r="SOW28" s="357">
        <f t="shared" si="208"/>
        <v>84786.4516</v>
      </c>
      <c r="SOX28" s="357">
        <f t="shared" si="208"/>
        <v>0</v>
      </c>
      <c r="SOY28" s="357">
        <f t="shared" si="208"/>
        <v>84786.4516</v>
      </c>
      <c r="SOZ28" s="357">
        <f t="shared" si="208"/>
        <v>0</v>
      </c>
      <c r="SPA28" s="357">
        <f t="shared" si="208"/>
        <v>84786.4516</v>
      </c>
      <c r="SPB28" s="357">
        <f t="shared" si="208"/>
        <v>0</v>
      </c>
      <c r="SPC28" s="357">
        <f t="shared" si="208"/>
        <v>84786.4516</v>
      </c>
      <c r="SPD28" s="357">
        <f t="shared" si="208"/>
        <v>0</v>
      </c>
      <c r="SPE28" s="357">
        <f t="shared" si="208"/>
        <v>84786.4516</v>
      </c>
      <c r="SPF28" s="357">
        <f t="shared" si="208"/>
        <v>0</v>
      </c>
      <c r="SPG28" s="357">
        <f t="shared" si="208"/>
        <v>84786.4516</v>
      </c>
      <c r="SPH28" s="357">
        <f t="shared" si="208"/>
        <v>0</v>
      </c>
      <c r="SPI28" s="357">
        <f t="shared" si="208"/>
        <v>84786.4516</v>
      </c>
      <c r="SPJ28" s="357">
        <f t="shared" si="208"/>
        <v>0</v>
      </c>
      <c r="SPK28" s="357">
        <f t="shared" si="208"/>
        <v>84786.4516</v>
      </c>
      <c r="SPL28" s="357">
        <f t="shared" si="208"/>
        <v>0</v>
      </c>
      <c r="SPM28" s="357">
        <f t="shared" si="208"/>
        <v>84786.4516</v>
      </c>
      <c r="SPN28" s="357">
        <f t="shared" si="208"/>
        <v>0</v>
      </c>
      <c r="SPO28" s="357">
        <f t="shared" si="208"/>
        <v>84786.4516</v>
      </c>
      <c r="SPP28" s="357">
        <f t="shared" si="208"/>
        <v>0</v>
      </c>
      <c r="SPQ28" s="357">
        <f t="shared" si="208"/>
        <v>84786.4516</v>
      </c>
      <c r="SPR28" s="357">
        <f t="shared" si="208"/>
        <v>0</v>
      </c>
      <c r="SPS28" s="357">
        <f t="shared" si="208"/>
        <v>84786.4516</v>
      </c>
      <c r="SPT28" s="357">
        <f t="shared" si="208"/>
        <v>0</v>
      </c>
      <c r="SPU28" s="357">
        <f t="shared" si="208"/>
        <v>84786.4516</v>
      </c>
      <c r="SPV28" s="357">
        <f t="shared" si="208"/>
        <v>0</v>
      </c>
      <c r="SPW28" s="357">
        <f t="shared" si="208"/>
        <v>84786.4516</v>
      </c>
      <c r="SPX28" s="357">
        <f t="shared" si="208"/>
        <v>0</v>
      </c>
      <c r="SPY28" s="357">
        <f t="shared" si="208"/>
        <v>84786.4516</v>
      </c>
      <c r="SPZ28" s="357">
        <f t="shared" si="208"/>
        <v>0</v>
      </c>
      <c r="SQA28" s="357">
        <f t="shared" si="208"/>
        <v>84786.4516</v>
      </c>
      <c r="SQB28" s="357">
        <f t="shared" si="208"/>
        <v>0</v>
      </c>
      <c r="SQC28" s="357">
        <f t="shared" si="208"/>
        <v>84786.4516</v>
      </c>
      <c r="SQD28" s="357">
        <f t="shared" si="208"/>
        <v>0</v>
      </c>
      <c r="SQE28" s="357">
        <f t="shared" si="208"/>
        <v>84786.4516</v>
      </c>
      <c r="SQF28" s="357">
        <f t="shared" si="208"/>
        <v>0</v>
      </c>
      <c r="SQG28" s="357">
        <f t="shared" si="208"/>
        <v>84786.4516</v>
      </c>
      <c r="SQH28" s="357">
        <f t="shared" si="208"/>
        <v>0</v>
      </c>
      <c r="SQI28" s="357">
        <f t="shared" si="208"/>
        <v>84786.4516</v>
      </c>
      <c r="SQJ28" s="357">
        <f t="shared" si="208"/>
        <v>0</v>
      </c>
      <c r="SQK28" s="357">
        <f t="shared" si="208"/>
        <v>84786.4516</v>
      </c>
      <c r="SQL28" s="357">
        <f t="shared" si="208"/>
        <v>0</v>
      </c>
      <c r="SQM28" s="357">
        <f t="shared" si="208"/>
        <v>84786.4516</v>
      </c>
      <c r="SQN28" s="357">
        <f t="shared" si="208"/>
        <v>0</v>
      </c>
      <c r="SQO28" s="357">
        <f t="shared" si="208"/>
        <v>84786.4516</v>
      </c>
      <c r="SQP28" s="357">
        <f t="shared" si="208"/>
        <v>0</v>
      </c>
      <c r="SQQ28" s="357">
        <f t="shared" si="208"/>
        <v>84786.4516</v>
      </c>
      <c r="SQR28" s="357">
        <f t="shared" si="208"/>
        <v>0</v>
      </c>
      <c r="SQS28" s="357">
        <f t="shared" si="208"/>
        <v>84786.4516</v>
      </c>
      <c r="SQT28" s="357">
        <f t="shared" si="208"/>
        <v>0</v>
      </c>
      <c r="SQU28" s="357">
        <f t="shared" si="208"/>
        <v>84786.4516</v>
      </c>
      <c r="SQV28" s="357">
        <f t="shared" si="208"/>
        <v>0</v>
      </c>
      <c r="SQW28" s="357">
        <f t="shared" si="208"/>
        <v>84786.4516</v>
      </c>
      <c r="SQX28" s="357">
        <f t="shared" si="208"/>
        <v>0</v>
      </c>
      <c r="SQY28" s="357">
        <f t="shared" si="208"/>
        <v>84786.4516</v>
      </c>
      <c r="SQZ28" s="357">
        <f t="shared" si="208"/>
        <v>0</v>
      </c>
      <c r="SRA28" s="357">
        <f t="shared" si="208"/>
        <v>84786.4516</v>
      </c>
      <c r="SRB28" s="357">
        <f t="shared" si="208"/>
        <v>0</v>
      </c>
      <c r="SRC28" s="357">
        <f t="shared" si="208"/>
        <v>84786.4516</v>
      </c>
      <c r="SRD28" s="357">
        <f t="shared" si="208"/>
        <v>0</v>
      </c>
      <c r="SRE28" s="357">
        <f t="shared" si="208"/>
        <v>84786.4516</v>
      </c>
      <c r="SRF28" s="357">
        <f t="shared" si="208"/>
        <v>0</v>
      </c>
      <c r="SRG28" s="357">
        <f t="shared" si="208"/>
        <v>84786.4516</v>
      </c>
      <c r="SRH28" s="357">
        <f t="shared" ref="SRH28:STS28" si="209">+SRF28</f>
        <v>0</v>
      </c>
      <c r="SRI28" s="357">
        <f t="shared" si="209"/>
        <v>84786.4516</v>
      </c>
      <c r="SRJ28" s="357">
        <f t="shared" si="209"/>
        <v>0</v>
      </c>
      <c r="SRK28" s="357">
        <f t="shared" si="209"/>
        <v>84786.4516</v>
      </c>
      <c r="SRL28" s="357">
        <f t="shared" si="209"/>
        <v>0</v>
      </c>
      <c r="SRM28" s="357">
        <f t="shared" si="209"/>
        <v>84786.4516</v>
      </c>
      <c r="SRN28" s="357">
        <f t="shared" si="209"/>
        <v>0</v>
      </c>
      <c r="SRO28" s="357">
        <f t="shared" si="209"/>
        <v>84786.4516</v>
      </c>
      <c r="SRP28" s="357">
        <f t="shared" si="209"/>
        <v>0</v>
      </c>
      <c r="SRQ28" s="357">
        <f t="shared" si="209"/>
        <v>84786.4516</v>
      </c>
      <c r="SRR28" s="357">
        <f t="shared" si="209"/>
        <v>0</v>
      </c>
      <c r="SRS28" s="357">
        <f t="shared" si="209"/>
        <v>84786.4516</v>
      </c>
      <c r="SRT28" s="357">
        <f t="shared" si="209"/>
        <v>0</v>
      </c>
      <c r="SRU28" s="357">
        <f t="shared" si="209"/>
        <v>84786.4516</v>
      </c>
      <c r="SRV28" s="357">
        <f t="shared" si="209"/>
        <v>0</v>
      </c>
      <c r="SRW28" s="357">
        <f t="shared" si="209"/>
        <v>84786.4516</v>
      </c>
      <c r="SRX28" s="357">
        <f t="shared" si="209"/>
        <v>0</v>
      </c>
      <c r="SRY28" s="357">
        <f t="shared" si="209"/>
        <v>84786.4516</v>
      </c>
      <c r="SRZ28" s="357">
        <f t="shared" si="209"/>
        <v>0</v>
      </c>
      <c r="SSA28" s="357">
        <f t="shared" si="209"/>
        <v>84786.4516</v>
      </c>
      <c r="SSB28" s="357">
        <f t="shared" si="209"/>
        <v>0</v>
      </c>
      <c r="SSC28" s="357">
        <f t="shared" si="209"/>
        <v>84786.4516</v>
      </c>
      <c r="SSD28" s="357">
        <f t="shared" si="209"/>
        <v>0</v>
      </c>
      <c r="SSE28" s="357">
        <f t="shared" si="209"/>
        <v>84786.4516</v>
      </c>
      <c r="SSF28" s="357">
        <f t="shared" si="209"/>
        <v>0</v>
      </c>
      <c r="SSG28" s="357">
        <f t="shared" si="209"/>
        <v>84786.4516</v>
      </c>
      <c r="SSH28" s="357">
        <f t="shared" si="209"/>
        <v>0</v>
      </c>
      <c r="SSI28" s="357">
        <f t="shared" si="209"/>
        <v>84786.4516</v>
      </c>
      <c r="SSJ28" s="357">
        <f t="shared" si="209"/>
        <v>0</v>
      </c>
      <c r="SSK28" s="357">
        <f t="shared" si="209"/>
        <v>84786.4516</v>
      </c>
      <c r="SSL28" s="357">
        <f t="shared" si="209"/>
        <v>0</v>
      </c>
      <c r="SSM28" s="357">
        <f t="shared" si="209"/>
        <v>84786.4516</v>
      </c>
      <c r="SSN28" s="357">
        <f t="shared" si="209"/>
        <v>0</v>
      </c>
      <c r="SSO28" s="357">
        <f t="shared" si="209"/>
        <v>84786.4516</v>
      </c>
      <c r="SSP28" s="357">
        <f t="shared" si="209"/>
        <v>0</v>
      </c>
      <c r="SSQ28" s="357">
        <f t="shared" si="209"/>
        <v>84786.4516</v>
      </c>
      <c r="SSR28" s="357">
        <f t="shared" si="209"/>
        <v>0</v>
      </c>
      <c r="SSS28" s="357">
        <f t="shared" si="209"/>
        <v>84786.4516</v>
      </c>
      <c r="SST28" s="357">
        <f t="shared" si="209"/>
        <v>0</v>
      </c>
      <c r="SSU28" s="357">
        <f t="shared" si="209"/>
        <v>84786.4516</v>
      </c>
      <c r="SSV28" s="357">
        <f t="shared" si="209"/>
        <v>0</v>
      </c>
      <c r="SSW28" s="357">
        <f t="shared" si="209"/>
        <v>84786.4516</v>
      </c>
      <c r="SSX28" s="357">
        <f t="shared" si="209"/>
        <v>0</v>
      </c>
      <c r="SSY28" s="357">
        <f t="shared" si="209"/>
        <v>84786.4516</v>
      </c>
      <c r="SSZ28" s="357">
        <f t="shared" si="209"/>
        <v>0</v>
      </c>
      <c r="STA28" s="357">
        <f t="shared" si="209"/>
        <v>84786.4516</v>
      </c>
      <c r="STB28" s="357">
        <f t="shared" si="209"/>
        <v>0</v>
      </c>
      <c r="STC28" s="357">
        <f t="shared" si="209"/>
        <v>84786.4516</v>
      </c>
      <c r="STD28" s="357">
        <f t="shared" si="209"/>
        <v>0</v>
      </c>
      <c r="STE28" s="357">
        <f t="shared" si="209"/>
        <v>84786.4516</v>
      </c>
      <c r="STF28" s="357">
        <f t="shared" si="209"/>
        <v>0</v>
      </c>
      <c r="STG28" s="357">
        <f t="shared" si="209"/>
        <v>84786.4516</v>
      </c>
      <c r="STH28" s="357">
        <f t="shared" si="209"/>
        <v>0</v>
      </c>
      <c r="STI28" s="357">
        <f t="shared" si="209"/>
        <v>84786.4516</v>
      </c>
      <c r="STJ28" s="357">
        <f t="shared" si="209"/>
        <v>0</v>
      </c>
      <c r="STK28" s="357">
        <f t="shared" si="209"/>
        <v>84786.4516</v>
      </c>
      <c r="STL28" s="357">
        <f t="shared" si="209"/>
        <v>0</v>
      </c>
      <c r="STM28" s="357">
        <f t="shared" si="209"/>
        <v>84786.4516</v>
      </c>
      <c r="STN28" s="357">
        <f t="shared" si="209"/>
        <v>0</v>
      </c>
      <c r="STO28" s="357">
        <f t="shared" si="209"/>
        <v>84786.4516</v>
      </c>
      <c r="STP28" s="357">
        <f t="shared" si="209"/>
        <v>0</v>
      </c>
      <c r="STQ28" s="357">
        <f t="shared" si="209"/>
        <v>84786.4516</v>
      </c>
      <c r="STR28" s="357">
        <f t="shared" si="209"/>
        <v>0</v>
      </c>
      <c r="STS28" s="357">
        <f t="shared" si="209"/>
        <v>84786.4516</v>
      </c>
      <c r="STT28" s="357">
        <f t="shared" ref="STT28:SWE28" si="210">+STR28</f>
        <v>0</v>
      </c>
      <c r="STU28" s="357">
        <f t="shared" si="210"/>
        <v>84786.4516</v>
      </c>
      <c r="STV28" s="357">
        <f t="shared" si="210"/>
        <v>0</v>
      </c>
      <c r="STW28" s="357">
        <f t="shared" si="210"/>
        <v>84786.4516</v>
      </c>
      <c r="STX28" s="357">
        <f t="shared" si="210"/>
        <v>0</v>
      </c>
      <c r="STY28" s="357">
        <f t="shared" si="210"/>
        <v>84786.4516</v>
      </c>
      <c r="STZ28" s="357">
        <f t="shared" si="210"/>
        <v>0</v>
      </c>
      <c r="SUA28" s="357">
        <f t="shared" si="210"/>
        <v>84786.4516</v>
      </c>
      <c r="SUB28" s="357">
        <f t="shared" si="210"/>
        <v>0</v>
      </c>
      <c r="SUC28" s="357">
        <f t="shared" si="210"/>
        <v>84786.4516</v>
      </c>
      <c r="SUD28" s="357">
        <f t="shared" si="210"/>
        <v>0</v>
      </c>
      <c r="SUE28" s="357">
        <f t="shared" si="210"/>
        <v>84786.4516</v>
      </c>
      <c r="SUF28" s="357">
        <f t="shared" si="210"/>
        <v>0</v>
      </c>
      <c r="SUG28" s="357">
        <f t="shared" si="210"/>
        <v>84786.4516</v>
      </c>
      <c r="SUH28" s="357">
        <f t="shared" si="210"/>
        <v>0</v>
      </c>
      <c r="SUI28" s="357">
        <f t="shared" si="210"/>
        <v>84786.4516</v>
      </c>
      <c r="SUJ28" s="357">
        <f t="shared" si="210"/>
        <v>0</v>
      </c>
      <c r="SUK28" s="357">
        <f t="shared" si="210"/>
        <v>84786.4516</v>
      </c>
      <c r="SUL28" s="357">
        <f t="shared" si="210"/>
        <v>0</v>
      </c>
      <c r="SUM28" s="357">
        <f t="shared" si="210"/>
        <v>84786.4516</v>
      </c>
      <c r="SUN28" s="357">
        <f t="shared" si="210"/>
        <v>0</v>
      </c>
      <c r="SUO28" s="357">
        <f t="shared" si="210"/>
        <v>84786.4516</v>
      </c>
      <c r="SUP28" s="357">
        <f t="shared" si="210"/>
        <v>0</v>
      </c>
      <c r="SUQ28" s="357">
        <f t="shared" si="210"/>
        <v>84786.4516</v>
      </c>
      <c r="SUR28" s="357">
        <f t="shared" si="210"/>
        <v>0</v>
      </c>
      <c r="SUS28" s="357">
        <f t="shared" si="210"/>
        <v>84786.4516</v>
      </c>
      <c r="SUT28" s="357">
        <f t="shared" si="210"/>
        <v>0</v>
      </c>
      <c r="SUU28" s="357">
        <f t="shared" si="210"/>
        <v>84786.4516</v>
      </c>
      <c r="SUV28" s="357">
        <f t="shared" si="210"/>
        <v>0</v>
      </c>
      <c r="SUW28" s="357">
        <f t="shared" si="210"/>
        <v>84786.4516</v>
      </c>
      <c r="SUX28" s="357">
        <f t="shared" si="210"/>
        <v>0</v>
      </c>
      <c r="SUY28" s="357">
        <f t="shared" si="210"/>
        <v>84786.4516</v>
      </c>
      <c r="SUZ28" s="357">
        <f t="shared" si="210"/>
        <v>0</v>
      </c>
      <c r="SVA28" s="357">
        <f t="shared" si="210"/>
        <v>84786.4516</v>
      </c>
      <c r="SVB28" s="357">
        <f t="shared" si="210"/>
        <v>0</v>
      </c>
      <c r="SVC28" s="357">
        <f t="shared" si="210"/>
        <v>84786.4516</v>
      </c>
      <c r="SVD28" s="357">
        <f t="shared" si="210"/>
        <v>0</v>
      </c>
      <c r="SVE28" s="357">
        <f t="shared" si="210"/>
        <v>84786.4516</v>
      </c>
      <c r="SVF28" s="357">
        <f t="shared" si="210"/>
        <v>0</v>
      </c>
      <c r="SVG28" s="357">
        <f t="shared" si="210"/>
        <v>84786.4516</v>
      </c>
      <c r="SVH28" s="357">
        <f t="shared" si="210"/>
        <v>0</v>
      </c>
      <c r="SVI28" s="357">
        <f t="shared" si="210"/>
        <v>84786.4516</v>
      </c>
      <c r="SVJ28" s="357">
        <f t="shared" si="210"/>
        <v>0</v>
      </c>
      <c r="SVK28" s="357">
        <f t="shared" si="210"/>
        <v>84786.4516</v>
      </c>
      <c r="SVL28" s="357">
        <f t="shared" si="210"/>
        <v>0</v>
      </c>
      <c r="SVM28" s="357">
        <f t="shared" si="210"/>
        <v>84786.4516</v>
      </c>
      <c r="SVN28" s="357">
        <f t="shared" si="210"/>
        <v>0</v>
      </c>
      <c r="SVO28" s="357">
        <f t="shared" si="210"/>
        <v>84786.4516</v>
      </c>
      <c r="SVP28" s="357">
        <f t="shared" si="210"/>
        <v>0</v>
      </c>
      <c r="SVQ28" s="357">
        <f t="shared" si="210"/>
        <v>84786.4516</v>
      </c>
      <c r="SVR28" s="357">
        <f t="shared" si="210"/>
        <v>0</v>
      </c>
      <c r="SVS28" s="357">
        <f t="shared" si="210"/>
        <v>84786.4516</v>
      </c>
      <c r="SVT28" s="357">
        <f t="shared" si="210"/>
        <v>0</v>
      </c>
      <c r="SVU28" s="357">
        <f t="shared" si="210"/>
        <v>84786.4516</v>
      </c>
      <c r="SVV28" s="357">
        <f t="shared" si="210"/>
        <v>0</v>
      </c>
      <c r="SVW28" s="357">
        <f t="shared" si="210"/>
        <v>84786.4516</v>
      </c>
      <c r="SVX28" s="357">
        <f t="shared" si="210"/>
        <v>0</v>
      </c>
      <c r="SVY28" s="357">
        <f t="shared" si="210"/>
        <v>84786.4516</v>
      </c>
      <c r="SVZ28" s="357">
        <f t="shared" si="210"/>
        <v>0</v>
      </c>
      <c r="SWA28" s="357">
        <f t="shared" si="210"/>
        <v>84786.4516</v>
      </c>
      <c r="SWB28" s="357">
        <f t="shared" si="210"/>
        <v>0</v>
      </c>
      <c r="SWC28" s="357">
        <f t="shared" si="210"/>
        <v>84786.4516</v>
      </c>
      <c r="SWD28" s="357">
        <f t="shared" si="210"/>
        <v>0</v>
      </c>
      <c r="SWE28" s="357">
        <f t="shared" si="210"/>
        <v>84786.4516</v>
      </c>
      <c r="SWF28" s="357">
        <f t="shared" ref="SWF28:SYQ28" si="211">+SWD28</f>
        <v>0</v>
      </c>
      <c r="SWG28" s="357">
        <f t="shared" si="211"/>
        <v>84786.4516</v>
      </c>
      <c r="SWH28" s="357">
        <f t="shared" si="211"/>
        <v>0</v>
      </c>
      <c r="SWI28" s="357">
        <f t="shared" si="211"/>
        <v>84786.4516</v>
      </c>
      <c r="SWJ28" s="357">
        <f t="shared" si="211"/>
        <v>0</v>
      </c>
      <c r="SWK28" s="357">
        <f t="shared" si="211"/>
        <v>84786.4516</v>
      </c>
      <c r="SWL28" s="357">
        <f t="shared" si="211"/>
        <v>0</v>
      </c>
      <c r="SWM28" s="357">
        <f t="shared" si="211"/>
        <v>84786.4516</v>
      </c>
      <c r="SWN28" s="357">
        <f t="shared" si="211"/>
        <v>0</v>
      </c>
      <c r="SWO28" s="357">
        <f t="shared" si="211"/>
        <v>84786.4516</v>
      </c>
      <c r="SWP28" s="357">
        <f t="shared" si="211"/>
        <v>0</v>
      </c>
      <c r="SWQ28" s="357">
        <f t="shared" si="211"/>
        <v>84786.4516</v>
      </c>
      <c r="SWR28" s="357">
        <f t="shared" si="211"/>
        <v>0</v>
      </c>
      <c r="SWS28" s="357">
        <f t="shared" si="211"/>
        <v>84786.4516</v>
      </c>
      <c r="SWT28" s="357">
        <f t="shared" si="211"/>
        <v>0</v>
      </c>
      <c r="SWU28" s="357">
        <f t="shared" si="211"/>
        <v>84786.4516</v>
      </c>
      <c r="SWV28" s="357">
        <f t="shared" si="211"/>
        <v>0</v>
      </c>
      <c r="SWW28" s="357">
        <f t="shared" si="211"/>
        <v>84786.4516</v>
      </c>
      <c r="SWX28" s="357">
        <f t="shared" si="211"/>
        <v>0</v>
      </c>
      <c r="SWY28" s="357">
        <f t="shared" si="211"/>
        <v>84786.4516</v>
      </c>
      <c r="SWZ28" s="357">
        <f t="shared" si="211"/>
        <v>0</v>
      </c>
      <c r="SXA28" s="357">
        <f t="shared" si="211"/>
        <v>84786.4516</v>
      </c>
      <c r="SXB28" s="357">
        <f t="shared" si="211"/>
        <v>0</v>
      </c>
      <c r="SXC28" s="357">
        <f t="shared" si="211"/>
        <v>84786.4516</v>
      </c>
      <c r="SXD28" s="357">
        <f t="shared" si="211"/>
        <v>0</v>
      </c>
      <c r="SXE28" s="357">
        <f t="shared" si="211"/>
        <v>84786.4516</v>
      </c>
      <c r="SXF28" s="357">
        <f t="shared" si="211"/>
        <v>0</v>
      </c>
      <c r="SXG28" s="357">
        <f t="shared" si="211"/>
        <v>84786.4516</v>
      </c>
      <c r="SXH28" s="357">
        <f t="shared" si="211"/>
        <v>0</v>
      </c>
      <c r="SXI28" s="357">
        <f t="shared" si="211"/>
        <v>84786.4516</v>
      </c>
      <c r="SXJ28" s="357">
        <f t="shared" si="211"/>
        <v>0</v>
      </c>
      <c r="SXK28" s="357">
        <f t="shared" si="211"/>
        <v>84786.4516</v>
      </c>
      <c r="SXL28" s="357">
        <f t="shared" si="211"/>
        <v>0</v>
      </c>
      <c r="SXM28" s="357">
        <f t="shared" si="211"/>
        <v>84786.4516</v>
      </c>
      <c r="SXN28" s="357">
        <f t="shared" si="211"/>
        <v>0</v>
      </c>
      <c r="SXO28" s="357">
        <f t="shared" si="211"/>
        <v>84786.4516</v>
      </c>
      <c r="SXP28" s="357">
        <f t="shared" si="211"/>
        <v>0</v>
      </c>
      <c r="SXQ28" s="357">
        <f t="shared" si="211"/>
        <v>84786.4516</v>
      </c>
      <c r="SXR28" s="357">
        <f t="shared" si="211"/>
        <v>0</v>
      </c>
      <c r="SXS28" s="357">
        <f t="shared" si="211"/>
        <v>84786.4516</v>
      </c>
      <c r="SXT28" s="357">
        <f t="shared" si="211"/>
        <v>0</v>
      </c>
      <c r="SXU28" s="357">
        <f t="shared" si="211"/>
        <v>84786.4516</v>
      </c>
      <c r="SXV28" s="357">
        <f t="shared" si="211"/>
        <v>0</v>
      </c>
      <c r="SXW28" s="357">
        <f t="shared" si="211"/>
        <v>84786.4516</v>
      </c>
      <c r="SXX28" s="357">
        <f t="shared" si="211"/>
        <v>0</v>
      </c>
      <c r="SXY28" s="357">
        <f t="shared" si="211"/>
        <v>84786.4516</v>
      </c>
      <c r="SXZ28" s="357">
        <f t="shared" si="211"/>
        <v>0</v>
      </c>
      <c r="SYA28" s="357">
        <f t="shared" si="211"/>
        <v>84786.4516</v>
      </c>
      <c r="SYB28" s="357">
        <f t="shared" si="211"/>
        <v>0</v>
      </c>
      <c r="SYC28" s="357">
        <f t="shared" si="211"/>
        <v>84786.4516</v>
      </c>
      <c r="SYD28" s="357">
        <f t="shared" si="211"/>
        <v>0</v>
      </c>
      <c r="SYE28" s="357">
        <f t="shared" si="211"/>
        <v>84786.4516</v>
      </c>
      <c r="SYF28" s="357">
        <f t="shared" si="211"/>
        <v>0</v>
      </c>
      <c r="SYG28" s="357">
        <f t="shared" si="211"/>
        <v>84786.4516</v>
      </c>
      <c r="SYH28" s="357">
        <f t="shared" si="211"/>
        <v>0</v>
      </c>
      <c r="SYI28" s="357">
        <f t="shared" si="211"/>
        <v>84786.4516</v>
      </c>
      <c r="SYJ28" s="357">
        <f t="shared" si="211"/>
        <v>0</v>
      </c>
      <c r="SYK28" s="357">
        <f t="shared" si="211"/>
        <v>84786.4516</v>
      </c>
      <c r="SYL28" s="357">
        <f t="shared" si="211"/>
        <v>0</v>
      </c>
      <c r="SYM28" s="357">
        <f t="shared" si="211"/>
        <v>84786.4516</v>
      </c>
      <c r="SYN28" s="357">
        <f t="shared" si="211"/>
        <v>0</v>
      </c>
      <c r="SYO28" s="357">
        <f t="shared" si="211"/>
        <v>84786.4516</v>
      </c>
      <c r="SYP28" s="357">
        <f t="shared" si="211"/>
        <v>0</v>
      </c>
      <c r="SYQ28" s="357">
        <f t="shared" si="211"/>
        <v>84786.4516</v>
      </c>
      <c r="SYR28" s="357">
        <f t="shared" ref="SYR28:TBC28" si="212">+SYP28</f>
        <v>0</v>
      </c>
      <c r="SYS28" s="357">
        <f t="shared" si="212"/>
        <v>84786.4516</v>
      </c>
      <c r="SYT28" s="357">
        <f t="shared" si="212"/>
        <v>0</v>
      </c>
      <c r="SYU28" s="357">
        <f t="shared" si="212"/>
        <v>84786.4516</v>
      </c>
      <c r="SYV28" s="357">
        <f t="shared" si="212"/>
        <v>0</v>
      </c>
      <c r="SYW28" s="357">
        <f t="shared" si="212"/>
        <v>84786.4516</v>
      </c>
      <c r="SYX28" s="357">
        <f t="shared" si="212"/>
        <v>0</v>
      </c>
      <c r="SYY28" s="357">
        <f t="shared" si="212"/>
        <v>84786.4516</v>
      </c>
      <c r="SYZ28" s="357">
        <f t="shared" si="212"/>
        <v>0</v>
      </c>
      <c r="SZA28" s="357">
        <f t="shared" si="212"/>
        <v>84786.4516</v>
      </c>
      <c r="SZB28" s="357">
        <f t="shared" si="212"/>
        <v>0</v>
      </c>
      <c r="SZC28" s="357">
        <f t="shared" si="212"/>
        <v>84786.4516</v>
      </c>
      <c r="SZD28" s="357">
        <f t="shared" si="212"/>
        <v>0</v>
      </c>
      <c r="SZE28" s="357">
        <f t="shared" si="212"/>
        <v>84786.4516</v>
      </c>
      <c r="SZF28" s="357">
        <f t="shared" si="212"/>
        <v>0</v>
      </c>
      <c r="SZG28" s="357">
        <f t="shared" si="212"/>
        <v>84786.4516</v>
      </c>
      <c r="SZH28" s="357">
        <f t="shared" si="212"/>
        <v>0</v>
      </c>
      <c r="SZI28" s="357">
        <f t="shared" si="212"/>
        <v>84786.4516</v>
      </c>
      <c r="SZJ28" s="357">
        <f t="shared" si="212"/>
        <v>0</v>
      </c>
      <c r="SZK28" s="357">
        <f t="shared" si="212"/>
        <v>84786.4516</v>
      </c>
      <c r="SZL28" s="357">
        <f t="shared" si="212"/>
        <v>0</v>
      </c>
      <c r="SZM28" s="357">
        <f t="shared" si="212"/>
        <v>84786.4516</v>
      </c>
      <c r="SZN28" s="357">
        <f t="shared" si="212"/>
        <v>0</v>
      </c>
      <c r="SZO28" s="357">
        <f t="shared" si="212"/>
        <v>84786.4516</v>
      </c>
      <c r="SZP28" s="357">
        <f t="shared" si="212"/>
        <v>0</v>
      </c>
      <c r="SZQ28" s="357">
        <f t="shared" si="212"/>
        <v>84786.4516</v>
      </c>
      <c r="SZR28" s="357">
        <f t="shared" si="212"/>
        <v>0</v>
      </c>
      <c r="SZS28" s="357">
        <f t="shared" si="212"/>
        <v>84786.4516</v>
      </c>
      <c r="SZT28" s="357">
        <f t="shared" si="212"/>
        <v>0</v>
      </c>
      <c r="SZU28" s="357">
        <f t="shared" si="212"/>
        <v>84786.4516</v>
      </c>
      <c r="SZV28" s="357">
        <f t="shared" si="212"/>
        <v>0</v>
      </c>
      <c r="SZW28" s="357">
        <f t="shared" si="212"/>
        <v>84786.4516</v>
      </c>
      <c r="SZX28" s="357">
        <f t="shared" si="212"/>
        <v>0</v>
      </c>
      <c r="SZY28" s="357">
        <f t="shared" si="212"/>
        <v>84786.4516</v>
      </c>
      <c r="SZZ28" s="357">
        <f t="shared" si="212"/>
        <v>0</v>
      </c>
      <c r="TAA28" s="357">
        <f t="shared" si="212"/>
        <v>84786.4516</v>
      </c>
      <c r="TAB28" s="357">
        <f t="shared" si="212"/>
        <v>0</v>
      </c>
      <c r="TAC28" s="357">
        <f t="shared" si="212"/>
        <v>84786.4516</v>
      </c>
      <c r="TAD28" s="357">
        <f t="shared" si="212"/>
        <v>0</v>
      </c>
      <c r="TAE28" s="357">
        <f t="shared" si="212"/>
        <v>84786.4516</v>
      </c>
      <c r="TAF28" s="357">
        <f t="shared" si="212"/>
        <v>0</v>
      </c>
      <c r="TAG28" s="357">
        <f t="shared" si="212"/>
        <v>84786.4516</v>
      </c>
      <c r="TAH28" s="357">
        <f t="shared" si="212"/>
        <v>0</v>
      </c>
      <c r="TAI28" s="357">
        <f t="shared" si="212"/>
        <v>84786.4516</v>
      </c>
      <c r="TAJ28" s="357">
        <f t="shared" si="212"/>
        <v>0</v>
      </c>
      <c r="TAK28" s="357">
        <f t="shared" si="212"/>
        <v>84786.4516</v>
      </c>
      <c r="TAL28" s="357">
        <f t="shared" si="212"/>
        <v>0</v>
      </c>
      <c r="TAM28" s="357">
        <f t="shared" si="212"/>
        <v>84786.4516</v>
      </c>
      <c r="TAN28" s="357">
        <f t="shared" si="212"/>
        <v>0</v>
      </c>
      <c r="TAO28" s="357">
        <f t="shared" si="212"/>
        <v>84786.4516</v>
      </c>
      <c r="TAP28" s="357">
        <f t="shared" si="212"/>
        <v>0</v>
      </c>
      <c r="TAQ28" s="357">
        <f t="shared" si="212"/>
        <v>84786.4516</v>
      </c>
      <c r="TAR28" s="357">
        <f t="shared" si="212"/>
        <v>0</v>
      </c>
      <c r="TAS28" s="357">
        <f t="shared" si="212"/>
        <v>84786.4516</v>
      </c>
      <c r="TAT28" s="357">
        <f t="shared" si="212"/>
        <v>0</v>
      </c>
      <c r="TAU28" s="357">
        <f t="shared" si="212"/>
        <v>84786.4516</v>
      </c>
      <c r="TAV28" s="357">
        <f t="shared" si="212"/>
        <v>0</v>
      </c>
      <c r="TAW28" s="357">
        <f t="shared" si="212"/>
        <v>84786.4516</v>
      </c>
      <c r="TAX28" s="357">
        <f t="shared" si="212"/>
        <v>0</v>
      </c>
      <c r="TAY28" s="357">
        <f t="shared" si="212"/>
        <v>84786.4516</v>
      </c>
      <c r="TAZ28" s="357">
        <f t="shared" si="212"/>
        <v>0</v>
      </c>
      <c r="TBA28" s="357">
        <f t="shared" si="212"/>
        <v>84786.4516</v>
      </c>
      <c r="TBB28" s="357">
        <f t="shared" si="212"/>
        <v>0</v>
      </c>
      <c r="TBC28" s="357">
        <f t="shared" si="212"/>
        <v>84786.4516</v>
      </c>
      <c r="TBD28" s="357">
        <f t="shared" ref="TBD28:TDO28" si="213">+TBB28</f>
        <v>0</v>
      </c>
      <c r="TBE28" s="357">
        <f t="shared" si="213"/>
        <v>84786.4516</v>
      </c>
      <c r="TBF28" s="357">
        <f t="shared" si="213"/>
        <v>0</v>
      </c>
      <c r="TBG28" s="357">
        <f t="shared" si="213"/>
        <v>84786.4516</v>
      </c>
      <c r="TBH28" s="357">
        <f t="shared" si="213"/>
        <v>0</v>
      </c>
      <c r="TBI28" s="357">
        <f t="shared" si="213"/>
        <v>84786.4516</v>
      </c>
      <c r="TBJ28" s="357">
        <f t="shared" si="213"/>
        <v>0</v>
      </c>
      <c r="TBK28" s="357">
        <f t="shared" si="213"/>
        <v>84786.4516</v>
      </c>
      <c r="TBL28" s="357">
        <f t="shared" si="213"/>
        <v>0</v>
      </c>
      <c r="TBM28" s="357">
        <f t="shared" si="213"/>
        <v>84786.4516</v>
      </c>
      <c r="TBN28" s="357">
        <f t="shared" si="213"/>
        <v>0</v>
      </c>
      <c r="TBO28" s="357">
        <f t="shared" si="213"/>
        <v>84786.4516</v>
      </c>
      <c r="TBP28" s="357">
        <f t="shared" si="213"/>
        <v>0</v>
      </c>
      <c r="TBQ28" s="357">
        <f t="shared" si="213"/>
        <v>84786.4516</v>
      </c>
      <c r="TBR28" s="357">
        <f t="shared" si="213"/>
        <v>0</v>
      </c>
      <c r="TBS28" s="357">
        <f t="shared" si="213"/>
        <v>84786.4516</v>
      </c>
      <c r="TBT28" s="357">
        <f t="shared" si="213"/>
        <v>0</v>
      </c>
      <c r="TBU28" s="357">
        <f t="shared" si="213"/>
        <v>84786.4516</v>
      </c>
      <c r="TBV28" s="357">
        <f t="shared" si="213"/>
        <v>0</v>
      </c>
      <c r="TBW28" s="357">
        <f t="shared" si="213"/>
        <v>84786.4516</v>
      </c>
      <c r="TBX28" s="357">
        <f t="shared" si="213"/>
        <v>0</v>
      </c>
      <c r="TBY28" s="357">
        <f t="shared" si="213"/>
        <v>84786.4516</v>
      </c>
      <c r="TBZ28" s="357">
        <f t="shared" si="213"/>
        <v>0</v>
      </c>
      <c r="TCA28" s="357">
        <f t="shared" si="213"/>
        <v>84786.4516</v>
      </c>
      <c r="TCB28" s="357">
        <f t="shared" si="213"/>
        <v>0</v>
      </c>
      <c r="TCC28" s="357">
        <f t="shared" si="213"/>
        <v>84786.4516</v>
      </c>
      <c r="TCD28" s="357">
        <f t="shared" si="213"/>
        <v>0</v>
      </c>
      <c r="TCE28" s="357">
        <f t="shared" si="213"/>
        <v>84786.4516</v>
      </c>
      <c r="TCF28" s="357">
        <f t="shared" si="213"/>
        <v>0</v>
      </c>
      <c r="TCG28" s="357">
        <f t="shared" si="213"/>
        <v>84786.4516</v>
      </c>
      <c r="TCH28" s="357">
        <f t="shared" si="213"/>
        <v>0</v>
      </c>
      <c r="TCI28" s="357">
        <f t="shared" si="213"/>
        <v>84786.4516</v>
      </c>
      <c r="TCJ28" s="357">
        <f t="shared" si="213"/>
        <v>0</v>
      </c>
      <c r="TCK28" s="357">
        <f t="shared" si="213"/>
        <v>84786.4516</v>
      </c>
      <c r="TCL28" s="357">
        <f t="shared" si="213"/>
        <v>0</v>
      </c>
      <c r="TCM28" s="357">
        <f t="shared" si="213"/>
        <v>84786.4516</v>
      </c>
      <c r="TCN28" s="357">
        <f t="shared" si="213"/>
        <v>0</v>
      </c>
      <c r="TCO28" s="357">
        <f t="shared" si="213"/>
        <v>84786.4516</v>
      </c>
      <c r="TCP28" s="357">
        <f t="shared" si="213"/>
        <v>0</v>
      </c>
      <c r="TCQ28" s="357">
        <f t="shared" si="213"/>
        <v>84786.4516</v>
      </c>
      <c r="TCR28" s="357">
        <f t="shared" si="213"/>
        <v>0</v>
      </c>
      <c r="TCS28" s="357">
        <f t="shared" si="213"/>
        <v>84786.4516</v>
      </c>
      <c r="TCT28" s="357">
        <f t="shared" si="213"/>
        <v>0</v>
      </c>
      <c r="TCU28" s="357">
        <f t="shared" si="213"/>
        <v>84786.4516</v>
      </c>
      <c r="TCV28" s="357">
        <f t="shared" si="213"/>
        <v>0</v>
      </c>
      <c r="TCW28" s="357">
        <f t="shared" si="213"/>
        <v>84786.4516</v>
      </c>
      <c r="TCX28" s="357">
        <f t="shared" si="213"/>
        <v>0</v>
      </c>
      <c r="TCY28" s="357">
        <f t="shared" si="213"/>
        <v>84786.4516</v>
      </c>
      <c r="TCZ28" s="357">
        <f t="shared" si="213"/>
        <v>0</v>
      </c>
      <c r="TDA28" s="357">
        <f t="shared" si="213"/>
        <v>84786.4516</v>
      </c>
      <c r="TDB28" s="357">
        <f t="shared" si="213"/>
        <v>0</v>
      </c>
      <c r="TDC28" s="357">
        <f t="shared" si="213"/>
        <v>84786.4516</v>
      </c>
      <c r="TDD28" s="357">
        <f t="shared" si="213"/>
        <v>0</v>
      </c>
      <c r="TDE28" s="357">
        <f t="shared" si="213"/>
        <v>84786.4516</v>
      </c>
      <c r="TDF28" s="357">
        <f t="shared" si="213"/>
        <v>0</v>
      </c>
      <c r="TDG28" s="357">
        <f t="shared" si="213"/>
        <v>84786.4516</v>
      </c>
      <c r="TDH28" s="357">
        <f t="shared" si="213"/>
        <v>0</v>
      </c>
      <c r="TDI28" s="357">
        <f t="shared" si="213"/>
        <v>84786.4516</v>
      </c>
      <c r="TDJ28" s="357">
        <f t="shared" si="213"/>
        <v>0</v>
      </c>
      <c r="TDK28" s="357">
        <f t="shared" si="213"/>
        <v>84786.4516</v>
      </c>
      <c r="TDL28" s="357">
        <f t="shared" si="213"/>
        <v>0</v>
      </c>
      <c r="TDM28" s="357">
        <f t="shared" si="213"/>
        <v>84786.4516</v>
      </c>
      <c r="TDN28" s="357">
        <f t="shared" si="213"/>
        <v>0</v>
      </c>
      <c r="TDO28" s="357">
        <f t="shared" si="213"/>
        <v>84786.4516</v>
      </c>
      <c r="TDP28" s="357">
        <f t="shared" ref="TDP28:TGA28" si="214">+TDN28</f>
        <v>0</v>
      </c>
      <c r="TDQ28" s="357">
        <f t="shared" si="214"/>
        <v>84786.4516</v>
      </c>
      <c r="TDR28" s="357">
        <f t="shared" si="214"/>
        <v>0</v>
      </c>
      <c r="TDS28" s="357">
        <f t="shared" si="214"/>
        <v>84786.4516</v>
      </c>
      <c r="TDT28" s="357">
        <f t="shared" si="214"/>
        <v>0</v>
      </c>
      <c r="TDU28" s="357">
        <f t="shared" si="214"/>
        <v>84786.4516</v>
      </c>
      <c r="TDV28" s="357">
        <f t="shared" si="214"/>
        <v>0</v>
      </c>
      <c r="TDW28" s="357">
        <f t="shared" si="214"/>
        <v>84786.4516</v>
      </c>
      <c r="TDX28" s="357">
        <f t="shared" si="214"/>
        <v>0</v>
      </c>
      <c r="TDY28" s="357">
        <f t="shared" si="214"/>
        <v>84786.4516</v>
      </c>
      <c r="TDZ28" s="357">
        <f t="shared" si="214"/>
        <v>0</v>
      </c>
      <c r="TEA28" s="357">
        <f t="shared" si="214"/>
        <v>84786.4516</v>
      </c>
      <c r="TEB28" s="357">
        <f t="shared" si="214"/>
        <v>0</v>
      </c>
      <c r="TEC28" s="357">
        <f t="shared" si="214"/>
        <v>84786.4516</v>
      </c>
      <c r="TED28" s="357">
        <f t="shared" si="214"/>
        <v>0</v>
      </c>
      <c r="TEE28" s="357">
        <f t="shared" si="214"/>
        <v>84786.4516</v>
      </c>
      <c r="TEF28" s="357">
        <f t="shared" si="214"/>
        <v>0</v>
      </c>
      <c r="TEG28" s="357">
        <f t="shared" si="214"/>
        <v>84786.4516</v>
      </c>
      <c r="TEH28" s="357">
        <f t="shared" si="214"/>
        <v>0</v>
      </c>
      <c r="TEI28" s="357">
        <f t="shared" si="214"/>
        <v>84786.4516</v>
      </c>
      <c r="TEJ28" s="357">
        <f t="shared" si="214"/>
        <v>0</v>
      </c>
      <c r="TEK28" s="357">
        <f t="shared" si="214"/>
        <v>84786.4516</v>
      </c>
      <c r="TEL28" s="357">
        <f t="shared" si="214"/>
        <v>0</v>
      </c>
      <c r="TEM28" s="357">
        <f t="shared" si="214"/>
        <v>84786.4516</v>
      </c>
      <c r="TEN28" s="357">
        <f t="shared" si="214"/>
        <v>0</v>
      </c>
      <c r="TEO28" s="357">
        <f t="shared" si="214"/>
        <v>84786.4516</v>
      </c>
      <c r="TEP28" s="357">
        <f t="shared" si="214"/>
        <v>0</v>
      </c>
      <c r="TEQ28" s="357">
        <f t="shared" si="214"/>
        <v>84786.4516</v>
      </c>
      <c r="TER28" s="357">
        <f t="shared" si="214"/>
        <v>0</v>
      </c>
      <c r="TES28" s="357">
        <f t="shared" si="214"/>
        <v>84786.4516</v>
      </c>
      <c r="TET28" s="357">
        <f t="shared" si="214"/>
        <v>0</v>
      </c>
      <c r="TEU28" s="357">
        <f t="shared" si="214"/>
        <v>84786.4516</v>
      </c>
      <c r="TEV28" s="357">
        <f t="shared" si="214"/>
        <v>0</v>
      </c>
      <c r="TEW28" s="357">
        <f t="shared" si="214"/>
        <v>84786.4516</v>
      </c>
      <c r="TEX28" s="357">
        <f t="shared" si="214"/>
        <v>0</v>
      </c>
      <c r="TEY28" s="357">
        <f t="shared" si="214"/>
        <v>84786.4516</v>
      </c>
      <c r="TEZ28" s="357">
        <f t="shared" si="214"/>
        <v>0</v>
      </c>
      <c r="TFA28" s="357">
        <f t="shared" si="214"/>
        <v>84786.4516</v>
      </c>
      <c r="TFB28" s="357">
        <f t="shared" si="214"/>
        <v>0</v>
      </c>
      <c r="TFC28" s="357">
        <f t="shared" si="214"/>
        <v>84786.4516</v>
      </c>
      <c r="TFD28" s="357">
        <f t="shared" si="214"/>
        <v>0</v>
      </c>
      <c r="TFE28" s="357">
        <f t="shared" si="214"/>
        <v>84786.4516</v>
      </c>
      <c r="TFF28" s="357">
        <f t="shared" si="214"/>
        <v>0</v>
      </c>
      <c r="TFG28" s="357">
        <f t="shared" si="214"/>
        <v>84786.4516</v>
      </c>
      <c r="TFH28" s="357">
        <f t="shared" si="214"/>
        <v>0</v>
      </c>
      <c r="TFI28" s="357">
        <f t="shared" si="214"/>
        <v>84786.4516</v>
      </c>
      <c r="TFJ28" s="357">
        <f t="shared" si="214"/>
        <v>0</v>
      </c>
      <c r="TFK28" s="357">
        <f t="shared" si="214"/>
        <v>84786.4516</v>
      </c>
      <c r="TFL28" s="357">
        <f t="shared" si="214"/>
        <v>0</v>
      </c>
      <c r="TFM28" s="357">
        <f t="shared" si="214"/>
        <v>84786.4516</v>
      </c>
      <c r="TFN28" s="357">
        <f t="shared" si="214"/>
        <v>0</v>
      </c>
      <c r="TFO28" s="357">
        <f t="shared" si="214"/>
        <v>84786.4516</v>
      </c>
      <c r="TFP28" s="357">
        <f t="shared" si="214"/>
        <v>0</v>
      </c>
      <c r="TFQ28" s="357">
        <f t="shared" si="214"/>
        <v>84786.4516</v>
      </c>
      <c r="TFR28" s="357">
        <f t="shared" si="214"/>
        <v>0</v>
      </c>
      <c r="TFS28" s="357">
        <f t="shared" si="214"/>
        <v>84786.4516</v>
      </c>
      <c r="TFT28" s="357">
        <f t="shared" si="214"/>
        <v>0</v>
      </c>
      <c r="TFU28" s="357">
        <f t="shared" si="214"/>
        <v>84786.4516</v>
      </c>
      <c r="TFV28" s="357">
        <f t="shared" si="214"/>
        <v>0</v>
      </c>
      <c r="TFW28" s="357">
        <f t="shared" si="214"/>
        <v>84786.4516</v>
      </c>
      <c r="TFX28" s="357">
        <f t="shared" si="214"/>
        <v>0</v>
      </c>
      <c r="TFY28" s="357">
        <f t="shared" si="214"/>
        <v>84786.4516</v>
      </c>
      <c r="TFZ28" s="357">
        <f t="shared" si="214"/>
        <v>0</v>
      </c>
      <c r="TGA28" s="357">
        <f t="shared" si="214"/>
        <v>84786.4516</v>
      </c>
      <c r="TGB28" s="357">
        <f t="shared" ref="TGB28:TIM28" si="215">+TFZ28</f>
        <v>0</v>
      </c>
      <c r="TGC28" s="357">
        <f t="shared" si="215"/>
        <v>84786.4516</v>
      </c>
      <c r="TGD28" s="357">
        <f t="shared" si="215"/>
        <v>0</v>
      </c>
      <c r="TGE28" s="357">
        <f t="shared" si="215"/>
        <v>84786.4516</v>
      </c>
      <c r="TGF28" s="357">
        <f t="shared" si="215"/>
        <v>0</v>
      </c>
      <c r="TGG28" s="357">
        <f t="shared" si="215"/>
        <v>84786.4516</v>
      </c>
      <c r="TGH28" s="357">
        <f t="shared" si="215"/>
        <v>0</v>
      </c>
      <c r="TGI28" s="357">
        <f t="shared" si="215"/>
        <v>84786.4516</v>
      </c>
      <c r="TGJ28" s="357">
        <f t="shared" si="215"/>
        <v>0</v>
      </c>
      <c r="TGK28" s="357">
        <f t="shared" si="215"/>
        <v>84786.4516</v>
      </c>
      <c r="TGL28" s="357">
        <f t="shared" si="215"/>
        <v>0</v>
      </c>
      <c r="TGM28" s="357">
        <f t="shared" si="215"/>
        <v>84786.4516</v>
      </c>
      <c r="TGN28" s="357">
        <f t="shared" si="215"/>
        <v>0</v>
      </c>
      <c r="TGO28" s="357">
        <f t="shared" si="215"/>
        <v>84786.4516</v>
      </c>
      <c r="TGP28" s="357">
        <f t="shared" si="215"/>
        <v>0</v>
      </c>
      <c r="TGQ28" s="357">
        <f t="shared" si="215"/>
        <v>84786.4516</v>
      </c>
      <c r="TGR28" s="357">
        <f t="shared" si="215"/>
        <v>0</v>
      </c>
      <c r="TGS28" s="357">
        <f t="shared" si="215"/>
        <v>84786.4516</v>
      </c>
      <c r="TGT28" s="357">
        <f t="shared" si="215"/>
        <v>0</v>
      </c>
      <c r="TGU28" s="357">
        <f t="shared" si="215"/>
        <v>84786.4516</v>
      </c>
      <c r="TGV28" s="357">
        <f t="shared" si="215"/>
        <v>0</v>
      </c>
      <c r="TGW28" s="357">
        <f t="shared" si="215"/>
        <v>84786.4516</v>
      </c>
      <c r="TGX28" s="357">
        <f t="shared" si="215"/>
        <v>0</v>
      </c>
      <c r="TGY28" s="357">
        <f t="shared" si="215"/>
        <v>84786.4516</v>
      </c>
      <c r="TGZ28" s="357">
        <f t="shared" si="215"/>
        <v>0</v>
      </c>
      <c r="THA28" s="357">
        <f t="shared" si="215"/>
        <v>84786.4516</v>
      </c>
      <c r="THB28" s="357">
        <f t="shared" si="215"/>
        <v>0</v>
      </c>
      <c r="THC28" s="357">
        <f t="shared" si="215"/>
        <v>84786.4516</v>
      </c>
      <c r="THD28" s="357">
        <f t="shared" si="215"/>
        <v>0</v>
      </c>
      <c r="THE28" s="357">
        <f t="shared" si="215"/>
        <v>84786.4516</v>
      </c>
      <c r="THF28" s="357">
        <f t="shared" si="215"/>
        <v>0</v>
      </c>
      <c r="THG28" s="357">
        <f t="shared" si="215"/>
        <v>84786.4516</v>
      </c>
      <c r="THH28" s="357">
        <f t="shared" si="215"/>
        <v>0</v>
      </c>
      <c r="THI28" s="357">
        <f t="shared" si="215"/>
        <v>84786.4516</v>
      </c>
      <c r="THJ28" s="357">
        <f t="shared" si="215"/>
        <v>0</v>
      </c>
      <c r="THK28" s="357">
        <f t="shared" si="215"/>
        <v>84786.4516</v>
      </c>
      <c r="THL28" s="357">
        <f t="shared" si="215"/>
        <v>0</v>
      </c>
      <c r="THM28" s="357">
        <f t="shared" si="215"/>
        <v>84786.4516</v>
      </c>
      <c r="THN28" s="357">
        <f t="shared" si="215"/>
        <v>0</v>
      </c>
      <c r="THO28" s="357">
        <f t="shared" si="215"/>
        <v>84786.4516</v>
      </c>
      <c r="THP28" s="357">
        <f t="shared" si="215"/>
        <v>0</v>
      </c>
      <c r="THQ28" s="357">
        <f t="shared" si="215"/>
        <v>84786.4516</v>
      </c>
      <c r="THR28" s="357">
        <f t="shared" si="215"/>
        <v>0</v>
      </c>
      <c r="THS28" s="357">
        <f t="shared" si="215"/>
        <v>84786.4516</v>
      </c>
      <c r="THT28" s="357">
        <f t="shared" si="215"/>
        <v>0</v>
      </c>
      <c r="THU28" s="357">
        <f t="shared" si="215"/>
        <v>84786.4516</v>
      </c>
      <c r="THV28" s="357">
        <f t="shared" si="215"/>
        <v>0</v>
      </c>
      <c r="THW28" s="357">
        <f t="shared" si="215"/>
        <v>84786.4516</v>
      </c>
      <c r="THX28" s="357">
        <f t="shared" si="215"/>
        <v>0</v>
      </c>
      <c r="THY28" s="357">
        <f t="shared" si="215"/>
        <v>84786.4516</v>
      </c>
      <c r="THZ28" s="357">
        <f t="shared" si="215"/>
        <v>0</v>
      </c>
      <c r="TIA28" s="357">
        <f t="shared" si="215"/>
        <v>84786.4516</v>
      </c>
      <c r="TIB28" s="357">
        <f t="shared" si="215"/>
        <v>0</v>
      </c>
      <c r="TIC28" s="357">
        <f t="shared" si="215"/>
        <v>84786.4516</v>
      </c>
      <c r="TID28" s="357">
        <f t="shared" si="215"/>
        <v>0</v>
      </c>
      <c r="TIE28" s="357">
        <f t="shared" si="215"/>
        <v>84786.4516</v>
      </c>
      <c r="TIF28" s="357">
        <f t="shared" si="215"/>
        <v>0</v>
      </c>
      <c r="TIG28" s="357">
        <f t="shared" si="215"/>
        <v>84786.4516</v>
      </c>
      <c r="TIH28" s="357">
        <f t="shared" si="215"/>
        <v>0</v>
      </c>
      <c r="TII28" s="357">
        <f t="shared" si="215"/>
        <v>84786.4516</v>
      </c>
      <c r="TIJ28" s="357">
        <f t="shared" si="215"/>
        <v>0</v>
      </c>
      <c r="TIK28" s="357">
        <f t="shared" si="215"/>
        <v>84786.4516</v>
      </c>
      <c r="TIL28" s="357">
        <f t="shared" si="215"/>
        <v>0</v>
      </c>
      <c r="TIM28" s="357">
        <f t="shared" si="215"/>
        <v>84786.4516</v>
      </c>
      <c r="TIN28" s="357">
        <f t="shared" ref="TIN28:TKY28" si="216">+TIL28</f>
        <v>0</v>
      </c>
      <c r="TIO28" s="357">
        <f t="shared" si="216"/>
        <v>84786.4516</v>
      </c>
      <c r="TIP28" s="357">
        <f t="shared" si="216"/>
        <v>0</v>
      </c>
      <c r="TIQ28" s="357">
        <f t="shared" si="216"/>
        <v>84786.4516</v>
      </c>
      <c r="TIR28" s="357">
        <f t="shared" si="216"/>
        <v>0</v>
      </c>
      <c r="TIS28" s="357">
        <f t="shared" si="216"/>
        <v>84786.4516</v>
      </c>
      <c r="TIT28" s="357">
        <f t="shared" si="216"/>
        <v>0</v>
      </c>
      <c r="TIU28" s="357">
        <f t="shared" si="216"/>
        <v>84786.4516</v>
      </c>
      <c r="TIV28" s="357">
        <f t="shared" si="216"/>
        <v>0</v>
      </c>
      <c r="TIW28" s="357">
        <f t="shared" si="216"/>
        <v>84786.4516</v>
      </c>
      <c r="TIX28" s="357">
        <f t="shared" si="216"/>
        <v>0</v>
      </c>
      <c r="TIY28" s="357">
        <f t="shared" si="216"/>
        <v>84786.4516</v>
      </c>
      <c r="TIZ28" s="357">
        <f t="shared" si="216"/>
        <v>0</v>
      </c>
      <c r="TJA28" s="357">
        <f t="shared" si="216"/>
        <v>84786.4516</v>
      </c>
      <c r="TJB28" s="357">
        <f t="shared" si="216"/>
        <v>0</v>
      </c>
      <c r="TJC28" s="357">
        <f t="shared" si="216"/>
        <v>84786.4516</v>
      </c>
      <c r="TJD28" s="357">
        <f t="shared" si="216"/>
        <v>0</v>
      </c>
      <c r="TJE28" s="357">
        <f t="shared" si="216"/>
        <v>84786.4516</v>
      </c>
      <c r="TJF28" s="357">
        <f t="shared" si="216"/>
        <v>0</v>
      </c>
      <c r="TJG28" s="357">
        <f t="shared" si="216"/>
        <v>84786.4516</v>
      </c>
      <c r="TJH28" s="357">
        <f t="shared" si="216"/>
        <v>0</v>
      </c>
      <c r="TJI28" s="357">
        <f t="shared" si="216"/>
        <v>84786.4516</v>
      </c>
      <c r="TJJ28" s="357">
        <f t="shared" si="216"/>
        <v>0</v>
      </c>
      <c r="TJK28" s="357">
        <f t="shared" si="216"/>
        <v>84786.4516</v>
      </c>
      <c r="TJL28" s="357">
        <f t="shared" si="216"/>
        <v>0</v>
      </c>
      <c r="TJM28" s="357">
        <f t="shared" si="216"/>
        <v>84786.4516</v>
      </c>
      <c r="TJN28" s="357">
        <f t="shared" si="216"/>
        <v>0</v>
      </c>
      <c r="TJO28" s="357">
        <f t="shared" si="216"/>
        <v>84786.4516</v>
      </c>
      <c r="TJP28" s="357">
        <f t="shared" si="216"/>
        <v>0</v>
      </c>
      <c r="TJQ28" s="357">
        <f t="shared" si="216"/>
        <v>84786.4516</v>
      </c>
      <c r="TJR28" s="357">
        <f t="shared" si="216"/>
        <v>0</v>
      </c>
      <c r="TJS28" s="357">
        <f t="shared" si="216"/>
        <v>84786.4516</v>
      </c>
      <c r="TJT28" s="357">
        <f t="shared" si="216"/>
        <v>0</v>
      </c>
      <c r="TJU28" s="357">
        <f t="shared" si="216"/>
        <v>84786.4516</v>
      </c>
      <c r="TJV28" s="357">
        <f t="shared" si="216"/>
        <v>0</v>
      </c>
      <c r="TJW28" s="357">
        <f t="shared" si="216"/>
        <v>84786.4516</v>
      </c>
      <c r="TJX28" s="357">
        <f t="shared" si="216"/>
        <v>0</v>
      </c>
      <c r="TJY28" s="357">
        <f t="shared" si="216"/>
        <v>84786.4516</v>
      </c>
      <c r="TJZ28" s="357">
        <f t="shared" si="216"/>
        <v>0</v>
      </c>
      <c r="TKA28" s="357">
        <f t="shared" si="216"/>
        <v>84786.4516</v>
      </c>
      <c r="TKB28" s="357">
        <f t="shared" si="216"/>
        <v>0</v>
      </c>
      <c r="TKC28" s="357">
        <f t="shared" si="216"/>
        <v>84786.4516</v>
      </c>
      <c r="TKD28" s="357">
        <f t="shared" si="216"/>
        <v>0</v>
      </c>
      <c r="TKE28" s="357">
        <f t="shared" si="216"/>
        <v>84786.4516</v>
      </c>
      <c r="TKF28" s="357">
        <f t="shared" si="216"/>
        <v>0</v>
      </c>
      <c r="TKG28" s="357">
        <f t="shared" si="216"/>
        <v>84786.4516</v>
      </c>
      <c r="TKH28" s="357">
        <f t="shared" si="216"/>
        <v>0</v>
      </c>
      <c r="TKI28" s="357">
        <f t="shared" si="216"/>
        <v>84786.4516</v>
      </c>
      <c r="TKJ28" s="357">
        <f t="shared" si="216"/>
        <v>0</v>
      </c>
      <c r="TKK28" s="357">
        <f t="shared" si="216"/>
        <v>84786.4516</v>
      </c>
      <c r="TKL28" s="357">
        <f t="shared" si="216"/>
        <v>0</v>
      </c>
      <c r="TKM28" s="357">
        <f t="shared" si="216"/>
        <v>84786.4516</v>
      </c>
      <c r="TKN28" s="357">
        <f t="shared" si="216"/>
        <v>0</v>
      </c>
      <c r="TKO28" s="357">
        <f t="shared" si="216"/>
        <v>84786.4516</v>
      </c>
      <c r="TKP28" s="357">
        <f t="shared" si="216"/>
        <v>0</v>
      </c>
      <c r="TKQ28" s="357">
        <f t="shared" si="216"/>
        <v>84786.4516</v>
      </c>
      <c r="TKR28" s="357">
        <f t="shared" si="216"/>
        <v>0</v>
      </c>
      <c r="TKS28" s="357">
        <f t="shared" si="216"/>
        <v>84786.4516</v>
      </c>
      <c r="TKT28" s="357">
        <f t="shared" si="216"/>
        <v>0</v>
      </c>
      <c r="TKU28" s="357">
        <f t="shared" si="216"/>
        <v>84786.4516</v>
      </c>
      <c r="TKV28" s="357">
        <f t="shared" si="216"/>
        <v>0</v>
      </c>
      <c r="TKW28" s="357">
        <f t="shared" si="216"/>
        <v>84786.4516</v>
      </c>
      <c r="TKX28" s="357">
        <f t="shared" si="216"/>
        <v>0</v>
      </c>
      <c r="TKY28" s="357">
        <f t="shared" si="216"/>
        <v>84786.4516</v>
      </c>
      <c r="TKZ28" s="357">
        <f t="shared" ref="TKZ28:TNK28" si="217">+TKX28</f>
        <v>0</v>
      </c>
      <c r="TLA28" s="357">
        <f t="shared" si="217"/>
        <v>84786.4516</v>
      </c>
      <c r="TLB28" s="357">
        <f t="shared" si="217"/>
        <v>0</v>
      </c>
      <c r="TLC28" s="357">
        <f t="shared" si="217"/>
        <v>84786.4516</v>
      </c>
      <c r="TLD28" s="357">
        <f t="shared" si="217"/>
        <v>0</v>
      </c>
      <c r="TLE28" s="357">
        <f t="shared" si="217"/>
        <v>84786.4516</v>
      </c>
      <c r="TLF28" s="357">
        <f t="shared" si="217"/>
        <v>0</v>
      </c>
      <c r="TLG28" s="357">
        <f t="shared" si="217"/>
        <v>84786.4516</v>
      </c>
      <c r="TLH28" s="357">
        <f t="shared" si="217"/>
        <v>0</v>
      </c>
      <c r="TLI28" s="357">
        <f t="shared" si="217"/>
        <v>84786.4516</v>
      </c>
      <c r="TLJ28" s="357">
        <f t="shared" si="217"/>
        <v>0</v>
      </c>
      <c r="TLK28" s="357">
        <f t="shared" si="217"/>
        <v>84786.4516</v>
      </c>
      <c r="TLL28" s="357">
        <f t="shared" si="217"/>
        <v>0</v>
      </c>
      <c r="TLM28" s="357">
        <f t="shared" si="217"/>
        <v>84786.4516</v>
      </c>
      <c r="TLN28" s="357">
        <f t="shared" si="217"/>
        <v>0</v>
      </c>
      <c r="TLO28" s="357">
        <f t="shared" si="217"/>
        <v>84786.4516</v>
      </c>
      <c r="TLP28" s="357">
        <f t="shared" si="217"/>
        <v>0</v>
      </c>
      <c r="TLQ28" s="357">
        <f t="shared" si="217"/>
        <v>84786.4516</v>
      </c>
      <c r="TLR28" s="357">
        <f t="shared" si="217"/>
        <v>0</v>
      </c>
      <c r="TLS28" s="357">
        <f t="shared" si="217"/>
        <v>84786.4516</v>
      </c>
      <c r="TLT28" s="357">
        <f t="shared" si="217"/>
        <v>0</v>
      </c>
      <c r="TLU28" s="357">
        <f t="shared" si="217"/>
        <v>84786.4516</v>
      </c>
      <c r="TLV28" s="357">
        <f t="shared" si="217"/>
        <v>0</v>
      </c>
      <c r="TLW28" s="357">
        <f t="shared" si="217"/>
        <v>84786.4516</v>
      </c>
      <c r="TLX28" s="357">
        <f t="shared" si="217"/>
        <v>0</v>
      </c>
      <c r="TLY28" s="357">
        <f t="shared" si="217"/>
        <v>84786.4516</v>
      </c>
      <c r="TLZ28" s="357">
        <f t="shared" si="217"/>
        <v>0</v>
      </c>
      <c r="TMA28" s="357">
        <f t="shared" si="217"/>
        <v>84786.4516</v>
      </c>
      <c r="TMB28" s="357">
        <f t="shared" si="217"/>
        <v>0</v>
      </c>
      <c r="TMC28" s="357">
        <f t="shared" si="217"/>
        <v>84786.4516</v>
      </c>
      <c r="TMD28" s="357">
        <f t="shared" si="217"/>
        <v>0</v>
      </c>
      <c r="TME28" s="357">
        <f t="shared" si="217"/>
        <v>84786.4516</v>
      </c>
      <c r="TMF28" s="357">
        <f t="shared" si="217"/>
        <v>0</v>
      </c>
      <c r="TMG28" s="357">
        <f t="shared" si="217"/>
        <v>84786.4516</v>
      </c>
      <c r="TMH28" s="357">
        <f t="shared" si="217"/>
        <v>0</v>
      </c>
      <c r="TMI28" s="357">
        <f t="shared" si="217"/>
        <v>84786.4516</v>
      </c>
      <c r="TMJ28" s="357">
        <f t="shared" si="217"/>
        <v>0</v>
      </c>
      <c r="TMK28" s="357">
        <f t="shared" si="217"/>
        <v>84786.4516</v>
      </c>
      <c r="TML28" s="357">
        <f t="shared" si="217"/>
        <v>0</v>
      </c>
      <c r="TMM28" s="357">
        <f t="shared" si="217"/>
        <v>84786.4516</v>
      </c>
      <c r="TMN28" s="357">
        <f t="shared" si="217"/>
        <v>0</v>
      </c>
      <c r="TMO28" s="357">
        <f t="shared" si="217"/>
        <v>84786.4516</v>
      </c>
      <c r="TMP28" s="357">
        <f t="shared" si="217"/>
        <v>0</v>
      </c>
      <c r="TMQ28" s="357">
        <f t="shared" si="217"/>
        <v>84786.4516</v>
      </c>
      <c r="TMR28" s="357">
        <f t="shared" si="217"/>
        <v>0</v>
      </c>
      <c r="TMS28" s="357">
        <f t="shared" si="217"/>
        <v>84786.4516</v>
      </c>
      <c r="TMT28" s="357">
        <f t="shared" si="217"/>
        <v>0</v>
      </c>
      <c r="TMU28" s="357">
        <f t="shared" si="217"/>
        <v>84786.4516</v>
      </c>
      <c r="TMV28" s="357">
        <f t="shared" si="217"/>
        <v>0</v>
      </c>
      <c r="TMW28" s="357">
        <f t="shared" si="217"/>
        <v>84786.4516</v>
      </c>
      <c r="TMX28" s="357">
        <f t="shared" si="217"/>
        <v>0</v>
      </c>
      <c r="TMY28" s="357">
        <f t="shared" si="217"/>
        <v>84786.4516</v>
      </c>
      <c r="TMZ28" s="357">
        <f t="shared" si="217"/>
        <v>0</v>
      </c>
      <c r="TNA28" s="357">
        <f t="shared" si="217"/>
        <v>84786.4516</v>
      </c>
      <c r="TNB28" s="357">
        <f t="shared" si="217"/>
        <v>0</v>
      </c>
      <c r="TNC28" s="357">
        <f t="shared" si="217"/>
        <v>84786.4516</v>
      </c>
      <c r="TND28" s="357">
        <f t="shared" si="217"/>
        <v>0</v>
      </c>
      <c r="TNE28" s="357">
        <f t="shared" si="217"/>
        <v>84786.4516</v>
      </c>
      <c r="TNF28" s="357">
        <f t="shared" si="217"/>
        <v>0</v>
      </c>
      <c r="TNG28" s="357">
        <f t="shared" si="217"/>
        <v>84786.4516</v>
      </c>
      <c r="TNH28" s="357">
        <f t="shared" si="217"/>
        <v>0</v>
      </c>
      <c r="TNI28" s="357">
        <f t="shared" si="217"/>
        <v>84786.4516</v>
      </c>
      <c r="TNJ28" s="357">
        <f t="shared" si="217"/>
        <v>0</v>
      </c>
      <c r="TNK28" s="357">
        <f t="shared" si="217"/>
        <v>84786.4516</v>
      </c>
      <c r="TNL28" s="357">
        <f t="shared" ref="TNL28:TPW28" si="218">+TNJ28</f>
        <v>0</v>
      </c>
      <c r="TNM28" s="357">
        <f t="shared" si="218"/>
        <v>84786.4516</v>
      </c>
      <c r="TNN28" s="357">
        <f t="shared" si="218"/>
        <v>0</v>
      </c>
      <c r="TNO28" s="357">
        <f t="shared" si="218"/>
        <v>84786.4516</v>
      </c>
      <c r="TNP28" s="357">
        <f t="shared" si="218"/>
        <v>0</v>
      </c>
      <c r="TNQ28" s="357">
        <f t="shared" si="218"/>
        <v>84786.4516</v>
      </c>
      <c r="TNR28" s="357">
        <f t="shared" si="218"/>
        <v>0</v>
      </c>
      <c r="TNS28" s="357">
        <f t="shared" si="218"/>
        <v>84786.4516</v>
      </c>
      <c r="TNT28" s="357">
        <f t="shared" si="218"/>
        <v>0</v>
      </c>
      <c r="TNU28" s="357">
        <f t="shared" si="218"/>
        <v>84786.4516</v>
      </c>
      <c r="TNV28" s="357">
        <f t="shared" si="218"/>
        <v>0</v>
      </c>
      <c r="TNW28" s="357">
        <f t="shared" si="218"/>
        <v>84786.4516</v>
      </c>
      <c r="TNX28" s="357">
        <f t="shared" si="218"/>
        <v>0</v>
      </c>
      <c r="TNY28" s="357">
        <f t="shared" si="218"/>
        <v>84786.4516</v>
      </c>
      <c r="TNZ28" s="357">
        <f t="shared" si="218"/>
        <v>0</v>
      </c>
      <c r="TOA28" s="357">
        <f t="shared" si="218"/>
        <v>84786.4516</v>
      </c>
      <c r="TOB28" s="357">
        <f t="shared" si="218"/>
        <v>0</v>
      </c>
      <c r="TOC28" s="357">
        <f t="shared" si="218"/>
        <v>84786.4516</v>
      </c>
      <c r="TOD28" s="357">
        <f t="shared" si="218"/>
        <v>0</v>
      </c>
      <c r="TOE28" s="357">
        <f t="shared" si="218"/>
        <v>84786.4516</v>
      </c>
      <c r="TOF28" s="357">
        <f t="shared" si="218"/>
        <v>0</v>
      </c>
      <c r="TOG28" s="357">
        <f t="shared" si="218"/>
        <v>84786.4516</v>
      </c>
      <c r="TOH28" s="357">
        <f t="shared" si="218"/>
        <v>0</v>
      </c>
      <c r="TOI28" s="357">
        <f t="shared" si="218"/>
        <v>84786.4516</v>
      </c>
      <c r="TOJ28" s="357">
        <f t="shared" si="218"/>
        <v>0</v>
      </c>
      <c r="TOK28" s="357">
        <f t="shared" si="218"/>
        <v>84786.4516</v>
      </c>
      <c r="TOL28" s="357">
        <f t="shared" si="218"/>
        <v>0</v>
      </c>
      <c r="TOM28" s="357">
        <f t="shared" si="218"/>
        <v>84786.4516</v>
      </c>
      <c r="TON28" s="357">
        <f t="shared" si="218"/>
        <v>0</v>
      </c>
      <c r="TOO28" s="357">
        <f t="shared" si="218"/>
        <v>84786.4516</v>
      </c>
      <c r="TOP28" s="357">
        <f t="shared" si="218"/>
        <v>0</v>
      </c>
      <c r="TOQ28" s="357">
        <f t="shared" si="218"/>
        <v>84786.4516</v>
      </c>
      <c r="TOR28" s="357">
        <f t="shared" si="218"/>
        <v>0</v>
      </c>
      <c r="TOS28" s="357">
        <f t="shared" si="218"/>
        <v>84786.4516</v>
      </c>
      <c r="TOT28" s="357">
        <f t="shared" si="218"/>
        <v>0</v>
      </c>
      <c r="TOU28" s="357">
        <f t="shared" si="218"/>
        <v>84786.4516</v>
      </c>
      <c r="TOV28" s="357">
        <f t="shared" si="218"/>
        <v>0</v>
      </c>
      <c r="TOW28" s="357">
        <f t="shared" si="218"/>
        <v>84786.4516</v>
      </c>
      <c r="TOX28" s="357">
        <f t="shared" si="218"/>
        <v>0</v>
      </c>
      <c r="TOY28" s="357">
        <f t="shared" si="218"/>
        <v>84786.4516</v>
      </c>
      <c r="TOZ28" s="357">
        <f t="shared" si="218"/>
        <v>0</v>
      </c>
      <c r="TPA28" s="357">
        <f t="shared" si="218"/>
        <v>84786.4516</v>
      </c>
      <c r="TPB28" s="357">
        <f t="shared" si="218"/>
        <v>0</v>
      </c>
      <c r="TPC28" s="357">
        <f t="shared" si="218"/>
        <v>84786.4516</v>
      </c>
      <c r="TPD28" s="357">
        <f t="shared" si="218"/>
        <v>0</v>
      </c>
      <c r="TPE28" s="357">
        <f t="shared" si="218"/>
        <v>84786.4516</v>
      </c>
      <c r="TPF28" s="357">
        <f t="shared" si="218"/>
        <v>0</v>
      </c>
      <c r="TPG28" s="357">
        <f t="shared" si="218"/>
        <v>84786.4516</v>
      </c>
      <c r="TPH28" s="357">
        <f t="shared" si="218"/>
        <v>0</v>
      </c>
      <c r="TPI28" s="357">
        <f t="shared" si="218"/>
        <v>84786.4516</v>
      </c>
      <c r="TPJ28" s="357">
        <f t="shared" si="218"/>
        <v>0</v>
      </c>
      <c r="TPK28" s="357">
        <f t="shared" si="218"/>
        <v>84786.4516</v>
      </c>
      <c r="TPL28" s="357">
        <f t="shared" si="218"/>
        <v>0</v>
      </c>
      <c r="TPM28" s="357">
        <f t="shared" si="218"/>
        <v>84786.4516</v>
      </c>
      <c r="TPN28" s="357">
        <f t="shared" si="218"/>
        <v>0</v>
      </c>
      <c r="TPO28" s="357">
        <f t="shared" si="218"/>
        <v>84786.4516</v>
      </c>
      <c r="TPP28" s="357">
        <f t="shared" si="218"/>
        <v>0</v>
      </c>
      <c r="TPQ28" s="357">
        <f t="shared" si="218"/>
        <v>84786.4516</v>
      </c>
      <c r="TPR28" s="357">
        <f t="shared" si="218"/>
        <v>0</v>
      </c>
      <c r="TPS28" s="357">
        <f t="shared" si="218"/>
        <v>84786.4516</v>
      </c>
      <c r="TPT28" s="357">
        <f t="shared" si="218"/>
        <v>0</v>
      </c>
      <c r="TPU28" s="357">
        <f t="shared" si="218"/>
        <v>84786.4516</v>
      </c>
      <c r="TPV28" s="357">
        <f t="shared" si="218"/>
        <v>0</v>
      </c>
      <c r="TPW28" s="357">
        <f t="shared" si="218"/>
        <v>84786.4516</v>
      </c>
      <c r="TPX28" s="357">
        <f t="shared" ref="TPX28:TSI28" si="219">+TPV28</f>
        <v>0</v>
      </c>
      <c r="TPY28" s="357">
        <f t="shared" si="219"/>
        <v>84786.4516</v>
      </c>
      <c r="TPZ28" s="357">
        <f t="shared" si="219"/>
        <v>0</v>
      </c>
      <c r="TQA28" s="357">
        <f t="shared" si="219"/>
        <v>84786.4516</v>
      </c>
      <c r="TQB28" s="357">
        <f t="shared" si="219"/>
        <v>0</v>
      </c>
      <c r="TQC28" s="357">
        <f t="shared" si="219"/>
        <v>84786.4516</v>
      </c>
      <c r="TQD28" s="357">
        <f t="shared" si="219"/>
        <v>0</v>
      </c>
      <c r="TQE28" s="357">
        <f t="shared" si="219"/>
        <v>84786.4516</v>
      </c>
      <c r="TQF28" s="357">
        <f t="shared" si="219"/>
        <v>0</v>
      </c>
      <c r="TQG28" s="357">
        <f t="shared" si="219"/>
        <v>84786.4516</v>
      </c>
      <c r="TQH28" s="357">
        <f t="shared" si="219"/>
        <v>0</v>
      </c>
      <c r="TQI28" s="357">
        <f t="shared" si="219"/>
        <v>84786.4516</v>
      </c>
      <c r="TQJ28" s="357">
        <f t="shared" si="219"/>
        <v>0</v>
      </c>
      <c r="TQK28" s="357">
        <f t="shared" si="219"/>
        <v>84786.4516</v>
      </c>
      <c r="TQL28" s="357">
        <f t="shared" si="219"/>
        <v>0</v>
      </c>
      <c r="TQM28" s="357">
        <f t="shared" si="219"/>
        <v>84786.4516</v>
      </c>
      <c r="TQN28" s="357">
        <f t="shared" si="219"/>
        <v>0</v>
      </c>
      <c r="TQO28" s="357">
        <f t="shared" si="219"/>
        <v>84786.4516</v>
      </c>
      <c r="TQP28" s="357">
        <f t="shared" si="219"/>
        <v>0</v>
      </c>
      <c r="TQQ28" s="357">
        <f t="shared" si="219"/>
        <v>84786.4516</v>
      </c>
      <c r="TQR28" s="357">
        <f t="shared" si="219"/>
        <v>0</v>
      </c>
      <c r="TQS28" s="357">
        <f t="shared" si="219"/>
        <v>84786.4516</v>
      </c>
      <c r="TQT28" s="357">
        <f t="shared" si="219"/>
        <v>0</v>
      </c>
      <c r="TQU28" s="357">
        <f t="shared" si="219"/>
        <v>84786.4516</v>
      </c>
      <c r="TQV28" s="357">
        <f t="shared" si="219"/>
        <v>0</v>
      </c>
      <c r="TQW28" s="357">
        <f t="shared" si="219"/>
        <v>84786.4516</v>
      </c>
      <c r="TQX28" s="357">
        <f t="shared" si="219"/>
        <v>0</v>
      </c>
      <c r="TQY28" s="357">
        <f t="shared" si="219"/>
        <v>84786.4516</v>
      </c>
      <c r="TQZ28" s="357">
        <f t="shared" si="219"/>
        <v>0</v>
      </c>
      <c r="TRA28" s="357">
        <f t="shared" si="219"/>
        <v>84786.4516</v>
      </c>
      <c r="TRB28" s="357">
        <f t="shared" si="219"/>
        <v>0</v>
      </c>
      <c r="TRC28" s="357">
        <f t="shared" si="219"/>
        <v>84786.4516</v>
      </c>
      <c r="TRD28" s="357">
        <f t="shared" si="219"/>
        <v>0</v>
      </c>
      <c r="TRE28" s="357">
        <f t="shared" si="219"/>
        <v>84786.4516</v>
      </c>
      <c r="TRF28" s="357">
        <f t="shared" si="219"/>
        <v>0</v>
      </c>
      <c r="TRG28" s="357">
        <f t="shared" si="219"/>
        <v>84786.4516</v>
      </c>
      <c r="TRH28" s="357">
        <f t="shared" si="219"/>
        <v>0</v>
      </c>
      <c r="TRI28" s="357">
        <f t="shared" si="219"/>
        <v>84786.4516</v>
      </c>
      <c r="TRJ28" s="357">
        <f t="shared" si="219"/>
        <v>0</v>
      </c>
      <c r="TRK28" s="357">
        <f t="shared" si="219"/>
        <v>84786.4516</v>
      </c>
      <c r="TRL28" s="357">
        <f t="shared" si="219"/>
        <v>0</v>
      </c>
      <c r="TRM28" s="357">
        <f t="shared" si="219"/>
        <v>84786.4516</v>
      </c>
      <c r="TRN28" s="357">
        <f t="shared" si="219"/>
        <v>0</v>
      </c>
      <c r="TRO28" s="357">
        <f t="shared" si="219"/>
        <v>84786.4516</v>
      </c>
      <c r="TRP28" s="357">
        <f t="shared" si="219"/>
        <v>0</v>
      </c>
      <c r="TRQ28" s="357">
        <f t="shared" si="219"/>
        <v>84786.4516</v>
      </c>
      <c r="TRR28" s="357">
        <f t="shared" si="219"/>
        <v>0</v>
      </c>
      <c r="TRS28" s="357">
        <f t="shared" si="219"/>
        <v>84786.4516</v>
      </c>
      <c r="TRT28" s="357">
        <f t="shared" si="219"/>
        <v>0</v>
      </c>
      <c r="TRU28" s="357">
        <f t="shared" si="219"/>
        <v>84786.4516</v>
      </c>
      <c r="TRV28" s="357">
        <f t="shared" si="219"/>
        <v>0</v>
      </c>
      <c r="TRW28" s="357">
        <f t="shared" si="219"/>
        <v>84786.4516</v>
      </c>
      <c r="TRX28" s="357">
        <f t="shared" si="219"/>
        <v>0</v>
      </c>
      <c r="TRY28" s="357">
        <f t="shared" si="219"/>
        <v>84786.4516</v>
      </c>
      <c r="TRZ28" s="357">
        <f t="shared" si="219"/>
        <v>0</v>
      </c>
      <c r="TSA28" s="357">
        <f t="shared" si="219"/>
        <v>84786.4516</v>
      </c>
      <c r="TSB28" s="357">
        <f t="shared" si="219"/>
        <v>0</v>
      </c>
      <c r="TSC28" s="357">
        <f t="shared" si="219"/>
        <v>84786.4516</v>
      </c>
      <c r="TSD28" s="357">
        <f t="shared" si="219"/>
        <v>0</v>
      </c>
      <c r="TSE28" s="357">
        <f t="shared" si="219"/>
        <v>84786.4516</v>
      </c>
      <c r="TSF28" s="357">
        <f t="shared" si="219"/>
        <v>0</v>
      </c>
      <c r="TSG28" s="357">
        <f t="shared" si="219"/>
        <v>84786.4516</v>
      </c>
      <c r="TSH28" s="357">
        <f t="shared" si="219"/>
        <v>0</v>
      </c>
      <c r="TSI28" s="357">
        <f t="shared" si="219"/>
        <v>84786.4516</v>
      </c>
      <c r="TSJ28" s="357">
        <f t="shared" ref="TSJ28:TUU28" si="220">+TSH28</f>
        <v>0</v>
      </c>
      <c r="TSK28" s="357">
        <f t="shared" si="220"/>
        <v>84786.4516</v>
      </c>
      <c r="TSL28" s="357">
        <f t="shared" si="220"/>
        <v>0</v>
      </c>
      <c r="TSM28" s="357">
        <f t="shared" si="220"/>
        <v>84786.4516</v>
      </c>
      <c r="TSN28" s="357">
        <f t="shared" si="220"/>
        <v>0</v>
      </c>
      <c r="TSO28" s="357">
        <f t="shared" si="220"/>
        <v>84786.4516</v>
      </c>
      <c r="TSP28" s="357">
        <f t="shared" si="220"/>
        <v>0</v>
      </c>
      <c r="TSQ28" s="357">
        <f t="shared" si="220"/>
        <v>84786.4516</v>
      </c>
      <c r="TSR28" s="357">
        <f t="shared" si="220"/>
        <v>0</v>
      </c>
      <c r="TSS28" s="357">
        <f t="shared" si="220"/>
        <v>84786.4516</v>
      </c>
      <c r="TST28" s="357">
        <f t="shared" si="220"/>
        <v>0</v>
      </c>
      <c r="TSU28" s="357">
        <f t="shared" si="220"/>
        <v>84786.4516</v>
      </c>
      <c r="TSV28" s="357">
        <f t="shared" si="220"/>
        <v>0</v>
      </c>
      <c r="TSW28" s="357">
        <f t="shared" si="220"/>
        <v>84786.4516</v>
      </c>
      <c r="TSX28" s="357">
        <f t="shared" si="220"/>
        <v>0</v>
      </c>
      <c r="TSY28" s="357">
        <f t="shared" si="220"/>
        <v>84786.4516</v>
      </c>
      <c r="TSZ28" s="357">
        <f t="shared" si="220"/>
        <v>0</v>
      </c>
      <c r="TTA28" s="357">
        <f t="shared" si="220"/>
        <v>84786.4516</v>
      </c>
      <c r="TTB28" s="357">
        <f t="shared" si="220"/>
        <v>0</v>
      </c>
      <c r="TTC28" s="357">
        <f t="shared" si="220"/>
        <v>84786.4516</v>
      </c>
      <c r="TTD28" s="357">
        <f t="shared" si="220"/>
        <v>0</v>
      </c>
      <c r="TTE28" s="357">
        <f t="shared" si="220"/>
        <v>84786.4516</v>
      </c>
      <c r="TTF28" s="357">
        <f t="shared" si="220"/>
        <v>0</v>
      </c>
      <c r="TTG28" s="357">
        <f t="shared" si="220"/>
        <v>84786.4516</v>
      </c>
      <c r="TTH28" s="357">
        <f t="shared" si="220"/>
        <v>0</v>
      </c>
      <c r="TTI28" s="357">
        <f t="shared" si="220"/>
        <v>84786.4516</v>
      </c>
      <c r="TTJ28" s="357">
        <f t="shared" si="220"/>
        <v>0</v>
      </c>
      <c r="TTK28" s="357">
        <f t="shared" si="220"/>
        <v>84786.4516</v>
      </c>
      <c r="TTL28" s="357">
        <f t="shared" si="220"/>
        <v>0</v>
      </c>
      <c r="TTM28" s="357">
        <f t="shared" si="220"/>
        <v>84786.4516</v>
      </c>
      <c r="TTN28" s="357">
        <f t="shared" si="220"/>
        <v>0</v>
      </c>
      <c r="TTO28" s="357">
        <f t="shared" si="220"/>
        <v>84786.4516</v>
      </c>
      <c r="TTP28" s="357">
        <f t="shared" si="220"/>
        <v>0</v>
      </c>
      <c r="TTQ28" s="357">
        <f t="shared" si="220"/>
        <v>84786.4516</v>
      </c>
      <c r="TTR28" s="357">
        <f t="shared" si="220"/>
        <v>0</v>
      </c>
      <c r="TTS28" s="357">
        <f t="shared" si="220"/>
        <v>84786.4516</v>
      </c>
      <c r="TTT28" s="357">
        <f t="shared" si="220"/>
        <v>0</v>
      </c>
      <c r="TTU28" s="357">
        <f t="shared" si="220"/>
        <v>84786.4516</v>
      </c>
      <c r="TTV28" s="357">
        <f t="shared" si="220"/>
        <v>0</v>
      </c>
      <c r="TTW28" s="357">
        <f t="shared" si="220"/>
        <v>84786.4516</v>
      </c>
      <c r="TTX28" s="357">
        <f t="shared" si="220"/>
        <v>0</v>
      </c>
      <c r="TTY28" s="357">
        <f t="shared" si="220"/>
        <v>84786.4516</v>
      </c>
      <c r="TTZ28" s="357">
        <f t="shared" si="220"/>
        <v>0</v>
      </c>
      <c r="TUA28" s="357">
        <f t="shared" si="220"/>
        <v>84786.4516</v>
      </c>
      <c r="TUB28" s="357">
        <f t="shared" si="220"/>
        <v>0</v>
      </c>
      <c r="TUC28" s="357">
        <f t="shared" si="220"/>
        <v>84786.4516</v>
      </c>
      <c r="TUD28" s="357">
        <f t="shared" si="220"/>
        <v>0</v>
      </c>
      <c r="TUE28" s="357">
        <f t="shared" si="220"/>
        <v>84786.4516</v>
      </c>
      <c r="TUF28" s="357">
        <f t="shared" si="220"/>
        <v>0</v>
      </c>
      <c r="TUG28" s="357">
        <f t="shared" si="220"/>
        <v>84786.4516</v>
      </c>
      <c r="TUH28" s="357">
        <f t="shared" si="220"/>
        <v>0</v>
      </c>
      <c r="TUI28" s="357">
        <f t="shared" si="220"/>
        <v>84786.4516</v>
      </c>
      <c r="TUJ28" s="357">
        <f t="shared" si="220"/>
        <v>0</v>
      </c>
      <c r="TUK28" s="357">
        <f t="shared" si="220"/>
        <v>84786.4516</v>
      </c>
      <c r="TUL28" s="357">
        <f t="shared" si="220"/>
        <v>0</v>
      </c>
      <c r="TUM28" s="357">
        <f t="shared" si="220"/>
        <v>84786.4516</v>
      </c>
      <c r="TUN28" s="357">
        <f t="shared" si="220"/>
        <v>0</v>
      </c>
      <c r="TUO28" s="357">
        <f t="shared" si="220"/>
        <v>84786.4516</v>
      </c>
      <c r="TUP28" s="357">
        <f t="shared" si="220"/>
        <v>0</v>
      </c>
      <c r="TUQ28" s="357">
        <f t="shared" si="220"/>
        <v>84786.4516</v>
      </c>
      <c r="TUR28" s="357">
        <f t="shared" si="220"/>
        <v>0</v>
      </c>
      <c r="TUS28" s="357">
        <f t="shared" si="220"/>
        <v>84786.4516</v>
      </c>
      <c r="TUT28" s="357">
        <f t="shared" si="220"/>
        <v>0</v>
      </c>
      <c r="TUU28" s="357">
        <f t="shared" si="220"/>
        <v>84786.4516</v>
      </c>
      <c r="TUV28" s="357">
        <f t="shared" ref="TUV28:TXG28" si="221">+TUT28</f>
        <v>0</v>
      </c>
      <c r="TUW28" s="357">
        <f t="shared" si="221"/>
        <v>84786.4516</v>
      </c>
      <c r="TUX28" s="357">
        <f t="shared" si="221"/>
        <v>0</v>
      </c>
      <c r="TUY28" s="357">
        <f t="shared" si="221"/>
        <v>84786.4516</v>
      </c>
      <c r="TUZ28" s="357">
        <f t="shared" si="221"/>
        <v>0</v>
      </c>
      <c r="TVA28" s="357">
        <f t="shared" si="221"/>
        <v>84786.4516</v>
      </c>
      <c r="TVB28" s="357">
        <f t="shared" si="221"/>
        <v>0</v>
      </c>
      <c r="TVC28" s="357">
        <f t="shared" si="221"/>
        <v>84786.4516</v>
      </c>
      <c r="TVD28" s="357">
        <f t="shared" si="221"/>
        <v>0</v>
      </c>
      <c r="TVE28" s="357">
        <f t="shared" si="221"/>
        <v>84786.4516</v>
      </c>
      <c r="TVF28" s="357">
        <f t="shared" si="221"/>
        <v>0</v>
      </c>
      <c r="TVG28" s="357">
        <f t="shared" si="221"/>
        <v>84786.4516</v>
      </c>
      <c r="TVH28" s="357">
        <f t="shared" si="221"/>
        <v>0</v>
      </c>
      <c r="TVI28" s="357">
        <f t="shared" si="221"/>
        <v>84786.4516</v>
      </c>
      <c r="TVJ28" s="357">
        <f t="shared" si="221"/>
        <v>0</v>
      </c>
      <c r="TVK28" s="357">
        <f t="shared" si="221"/>
        <v>84786.4516</v>
      </c>
      <c r="TVL28" s="357">
        <f t="shared" si="221"/>
        <v>0</v>
      </c>
      <c r="TVM28" s="357">
        <f t="shared" si="221"/>
        <v>84786.4516</v>
      </c>
      <c r="TVN28" s="357">
        <f t="shared" si="221"/>
        <v>0</v>
      </c>
      <c r="TVO28" s="357">
        <f t="shared" si="221"/>
        <v>84786.4516</v>
      </c>
      <c r="TVP28" s="357">
        <f t="shared" si="221"/>
        <v>0</v>
      </c>
      <c r="TVQ28" s="357">
        <f t="shared" si="221"/>
        <v>84786.4516</v>
      </c>
      <c r="TVR28" s="357">
        <f t="shared" si="221"/>
        <v>0</v>
      </c>
      <c r="TVS28" s="357">
        <f t="shared" si="221"/>
        <v>84786.4516</v>
      </c>
      <c r="TVT28" s="357">
        <f t="shared" si="221"/>
        <v>0</v>
      </c>
      <c r="TVU28" s="357">
        <f t="shared" si="221"/>
        <v>84786.4516</v>
      </c>
      <c r="TVV28" s="357">
        <f t="shared" si="221"/>
        <v>0</v>
      </c>
      <c r="TVW28" s="357">
        <f t="shared" si="221"/>
        <v>84786.4516</v>
      </c>
      <c r="TVX28" s="357">
        <f t="shared" si="221"/>
        <v>0</v>
      </c>
      <c r="TVY28" s="357">
        <f t="shared" si="221"/>
        <v>84786.4516</v>
      </c>
      <c r="TVZ28" s="357">
        <f t="shared" si="221"/>
        <v>0</v>
      </c>
      <c r="TWA28" s="357">
        <f t="shared" si="221"/>
        <v>84786.4516</v>
      </c>
      <c r="TWB28" s="357">
        <f t="shared" si="221"/>
        <v>0</v>
      </c>
      <c r="TWC28" s="357">
        <f t="shared" si="221"/>
        <v>84786.4516</v>
      </c>
      <c r="TWD28" s="357">
        <f t="shared" si="221"/>
        <v>0</v>
      </c>
      <c r="TWE28" s="357">
        <f t="shared" si="221"/>
        <v>84786.4516</v>
      </c>
      <c r="TWF28" s="357">
        <f t="shared" si="221"/>
        <v>0</v>
      </c>
      <c r="TWG28" s="357">
        <f t="shared" si="221"/>
        <v>84786.4516</v>
      </c>
      <c r="TWH28" s="357">
        <f t="shared" si="221"/>
        <v>0</v>
      </c>
      <c r="TWI28" s="357">
        <f t="shared" si="221"/>
        <v>84786.4516</v>
      </c>
      <c r="TWJ28" s="357">
        <f t="shared" si="221"/>
        <v>0</v>
      </c>
      <c r="TWK28" s="357">
        <f t="shared" si="221"/>
        <v>84786.4516</v>
      </c>
      <c r="TWL28" s="357">
        <f t="shared" si="221"/>
        <v>0</v>
      </c>
      <c r="TWM28" s="357">
        <f t="shared" si="221"/>
        <v>84786.4516</v>
      </c>
      <c r="TWN28" s="357">
        <f t="shared" si="221"/>
        <v>0</v>
      </c>
      <c r="TWO28" s="357">
        <f t="shared" si="221"/>
        <v>84786.4516</v>
      </c>
      <c r="TWP28" s="357">
        <f t="shared" si="221"/>
        <v>0</v>
      </c>
      <c r="TWQ28" s="357">
        <f t="shared" si="221"/>
        <v>84786.4516</v>
      </c>
      <c r="TWR28" s="357">
        <f t="shared" si="221"/>
        <v>0</v>
      </c>
      <c r="TWS28" s="357">
        <f t="shared" si="221"/>
        <v>84786.4516</v>
      </c>
      <c r="TWT28" s="357">
        <f t="shared" si="221"/>
        <v>0</v>
      </c>
      <c r="TWU28" s="357">
        <f t="shared" si="221"/>
        <v>84786.4516</v>
      </c>
      <c r="TWV28" s="357">
        <f t="shared" si="221"/>
        <v>0</v>
      </c>
      <c r="TWW28" s="357">
        <f t="shared" si="221"/>
        <v>84786.4516</v>
      </c>
      <c r="TWX28" s="357">
        <f t="shared" si="221"/>
        <v>0</v>
      </c>
      <c r="TWY28" s="357">
        <f t="shared" si="221"/>
        <v>84786.4516</v>
      </c>
      <c r="TWZ28" s="357">
        <f t="shared" si="221"/>
        <v>0</v>
      </c>
      <c r="TXA28" s="357">
        <f t="shared" si="221"/>
        <v>84786.4516</v>
      </c>
      <c r="TXB28" s="357">
        <f t="shared" si="221"/>
        <v>0</v>
      </c>
      <c r="TXC28" s="357">
        <f t="shared" si="221"/>
        <v>84786.4516</v>
      </c>
      <c r="TXD28" s="357">
        <f t="shared" si="221"/>
        <v>0</v>
      </c>
      <c r="TXE28" s="357">
        <f t="shared" si="221"/>
        <v>84786.4516</v>
      </c>
      <c r="TXF28" s="357">
        <f t="shared" si="221"/>
        <v>0</v>
      </c>
      <c r="TXG28" s="357">
        <f t="shared" si="221"/>
        <v>84786.4516</v>
      </c>
      <c r="TXH28" s="357">
        <f t="shared" ref="TXH28:TZS28" si="222">+TXF28</f>
        <v>0</v>
      </c>
      <c r="TXI28" s="357">
        <f t="shared" si="222"/>
        <v>84786.4516</v>
      </c>
      <c r="TXJ28" s="357">
        <f t="shared" si="222"/>
        <v>0</v>
      </c>
      <c r="TXK28" s="357">
        <f t="shared" si="222"/>
        <v>84786.4516</v>
      </c>
      <c r="TXL28" s="357">
        <f t="shared" si="222"/>
        <v>0</v>
      </c>
      <c r="TXM28" s="357">
        <f t="shared" si="222"/>
        <v>84786.4516</v>
      </c>
      <c r="TXN28" s="357">
        <f t="shared" si="222"/>
        <v>0</v>
      </c>
      <c r="TXO28" s="357">
        <f t="shared" si="222"/>
        <v>84786.4516</v>
      </c>
      <c r="TXP28" s="357">
        <f t="shared" si="222"/>
        <v>0</v>
      </c>
      <c r="TXQ28" s="357">
        <f t="shared" si="222"/>
        <v>84786.4516</v>
      </c>
      <c r="TXR28" s="357">
        <f t="shared" si="222"/>
        <v>0</v>
      </c>
      <c r="TXS28" s="357">
        <f t="shared" si="222"/>
        <v>84786.4516</v>
      </c>
      <c r="TXT28" s="357">
        <f t="shared" si="222"/>
        <v>0</v>
      </c>
      <c r="TXU28" s="357">
        <f t="shared" si="222"/>
        <v>84786.4516</v>
      </c>
      <c r="TXV28" s="357">
        <f t="shared" si="222"/>
        <v>0</v>
      </c>
      <c r="TXW28" s="357">
        <f t="shared" si="222"/>
        <v>84786.4516</v>
      </c>
      <c r="TXX28" s="357">
        <f t="shared" si="222"/>
        <v>0</v>
      </c>
      <c r="TXY28" s="357">
        <f t="shared" si="222"/>
        <v>84786.4516</v>
      </c>
      <c r="TXZ28" s="357">
        <f t="shared" si="222"/>
        <v>0</v>
      </c>
      <c r="TYA28" s="357">
        <f t="shared" si="222"/>
        <v>84786.4516</v>
      </c>
      <c r="TYB28" s="357">
        <f t="shared" si="222"/>
        <v>0</v>
      </c>
      <c r="TYC28" s="357">
        <f t="shared" si="222"/>
        <v>84786.4516</v>
      </c>
      <c r="TYD28" s="357">
        <f t="shared" si="222"/>
        <v>0</v>
      </c>
      <c r="TYE28" s="357">
        <f t="shared" si="222"/>
        <v>84786.4516</v>
      </c>
      <c r="TYF28" s="357">
        <f t="shared" si="222"/>
        <v>0</v>
      </c>
      <c r="TYG28" s="357">
        <f t="shared" si="222"/>
        <v>84786.4516</v>
      </c>
      <c r="TYH28" s="357">
        <f t="shared" si="222"/>
        <v>0</v>
      </c>
      <c r="TYI28" s="357">
        <f t="shared" si="222"/>
        <v>84786.4516</v>
      </c>
      <c r="TYJ28" s="357">
        <f t="shared" si="222"/>
        <v>0</v>
      </c>
      <c r="TYK28" s="357">
        <f t="shared" si="222"/>
        <v>84786.4516</v>
      </c>
      <c r="TYL28" s="357">
        <f t="shared" si="222"/>
        <v>0</v>
      </c>
      <c r="TYM28" s="357">
        <f t="shared" si="222"/>
        <v>84786.4516</v>
      </c>
      <c r="TYN28" s="357">
        <f t="shared" si="222"/>
        <v>0</v>
      </c>
      <c r="TYO28" s="357">
        <f t="shared" si="222"/>
        <v>84786.4516</v>
      </c>
      <c r="TYP28" s="357">
        <f t="shared" si="222"/>
        <v>0</v>
      </c>
      <c r="TYQ28" s="357">
        <f t="shared" si="222"/>
        <v>84786.4516</v>
      </c>
      <c r="TYR28" s="357">
        <f t="shared" si="222"/>
        <v>0</v>
      </c>
      <c r="TYS28" s="357">
        <f t="shared" si="222"/>
        <v>84786.4516</v>
      </c>
      <c r="TYT28" s="357">
        <f t="shared" si="222"/>
        <v>0</v>
      </c>
      <c r="TYU28" s="357">
        <f t="shared" si="222"/>
        <v>84786.4516</v>
      </c>
      <c r="TYV28" s="357">
        <f t="shared" si="222"/>
        <v>0</v>
      </c>
      <c r="TYW28" s="357">
        <f t="shared" si="222"/>
        <v>84786.4516</v>
      </c>
      <c r="TYX28" s="357">
        <f t="shared" si="222"/>
        <v>0</v>
      </c>
      <c r="TYY28" s="357">
        <f t="shared" si="222"/>
        <v>84786.4516</v>
      </c>
      <c r="TYZ28" s="357">
        <f t="shared" si="222"/>
        <v>0</v>
      </c>
      <c r="TZA28" s="357">
        <f t="shared" si="222"/>
        <v>84786.4516</v>
      </c>
      <c r="TZB28" s="357">
        <f t="shared" si="222"/>
        <v>0</v>
      </c>
      <c r="TZC28" s="357">
        <f t="shared" si="222"/>
        <v>84786.4516</v>
      </c>
      <c r="TZD28" s="357">
        <f t="shared" si="222"/>
        <v>0</v>
      </c>
      <c r="TZE28" s="357">
        <f t="shared" si="222"/>
        <v>84786.4516</v>
      </c>
      <c r="TZF28" s="357">
        <f t="shared" si="222"/>
        <v>0</v>
      </c>
      <c r="TZG28" s="357">
        <f t="shared" si="222"/>
        <v>84786.4516</v>
      </c>
      <c r="TZH28" s="357">
        <f t="shared" si="222"/>
        <v>0</v>
      </c>
      <c r="TZI28" s="357">
        <f t="shared" si="222"/>
        <v>84786.4516</v>
      </c>
      <c r="TZJ28" s="357">
        <f t="shared" si="222"/>
        <v>0</v>
      </c>
      <c r="TZK28" s="357">
        <f t="shared" si="222"/>
        <v>84786.4516</v>
      </c>
      <c r="TZL28" s="357">
        <f t="shared" si="222"/>
        <v>0</v>
      </c>
      <c r="TZM28" s="357">
        <f t="shared" si="222"/>
        <v>84786.4516</v>
      </c>
      <c r="TZN28" s="357">
        <f t="shared" si="222"/>
        <v>0</v>
      </c>
      <c r="TZO28" s="357">
        <f t="shared" si="222"/>
        <v>84786.4516</v>
      </c>
      <c r="TZP28" s="357">
        <f t="shared" si="222"/>
        <v>0</v>
      </c>
      <c r="TZQ28" s="357">
        <f t="shared" si="222"/>
        <v>84786.4516</v>
      </c>
      <c r="TZR28" s="357">
        <f t="shared" si="222"/>
        <v>0</v>
      </c>
      <c r="TZS28" s="357">
        <f t="shared" si="222"/>
        <v>84786.4516</v>
      </c>
      <c r="TZT28" s="357">
        <f t="shared" ref="TZT28:UCE28" si="223">+TZR28</f>
        <v>0</v>
      </c>
      <c r="TZU28" s="357">
        <f t="shared" si="223"/>
        <v>84786.4516</v>
      </c>
      <c r="TZV28" s="357">
        <f t="shared" si="223"/>
        <v>0</v>
      </c>
      <c r="TZW28" s="357">
        <f t="shared" si="223"/>
        <v>84786.4516</v>
      </c>
      <c r="TZX28" s="357">
        <f t="shared" si="223"/>
        <v>0</v>
      </c>
      <c r="TZY28" s="357">
        <f t="shared" si="223"/>
        <v>84786.4516</v>
      </c>
      <c r="TZZ28" s="357">
        <f t="shared" si="223"/>
        <v>0</v>
      </c>
      <c r="UAA28" s="357">
        <f t="shared" si="223"/>
        <v>84786.4516</v>
      </c>
      <c r="UAB28" s="357">
        <f t="shared" si="223"/>
        <v>0</v>
      </c>
      <c r="UAC28" s="357">
        <f t="shared" si="223"/>
        <v>84786.4516</v>
      </c>
      <c r="UAD28" s="357">
        <f t="shared" si="223"/>
        <v>0</v>
      </c>
      <c r="UAE28" s="357">
        <f t="shared" si="223"/>
        <v>84786.4516</v>
      </c>
      <c r="UAF28" s="357">
        <f t="shared" si="223"/>
        <v>0</v>
      </c>
      <c r="UAG28" s="357">
        <f t="shared" si="223"/>
        <v>84786.4516</v>
      </c>
      <c r="UAH28" s="357">
        <f t="shared" si="223"/>
        <v>0</v>
      </c>
      <c r="UAI28" s="357">
        <f t="shared" si="223"/>
        <v>84786.4516</v>
      </c>
      <c r="UAJ28" s="357">
        <f t="shared" si="223"/>
        <v>0</v>
      </c>
      <c r="UAK28" s="357">
        <f t="shared" si="223"/>
        <v>84786.4516</v>
      </c>
      <c r="UAL28" s="357">
        <f t="shared" si="223"/>
        <v>0</v>
      </c>
      <c r="UAM28" s="357">
        <f t="shared" si="223"/>
        <v>84786.4516</v>
      </c>
      <c r="UAN28" s="357">
        <f t="shared" si="223"/>
        <v>0</v>
      </c>
      <c r="UAO28" s="357">
        <f t="shared" si="223"/>
        <v>84786.4516</v>
      </c>
      <c r="UAP28" s="357">
        <f t="shared" si="223"/>
        <v>0</v>
      </c>
      <c r="UAQ28" s="357">
        <f t="shared" si="223"/>
        <v>84786.4516</v>
      </c>
      <c r="UAR28" s="357">
        <f t="shared" si="223"/>
        <v>0</v>
      </c>
      <c r="UAS28" s="357">
        <f t="shared" si="223"/>
        <v>84786.4516</v>
      </c>
      <c r="UAT28" s="357">
        <f t="shared" si="223"/>
        <v>0</v>
      </c>
      <c r="UAU28" s="357">
        <f t="shared" si="223"/>
        <v>84786.4516</v>
      </c>
      <c r="UAV28" s="357">
        <f t="shared" si="223"/>
        <v>0</v>
      </c>
      <c r="UAW28" s="357">
        <f t="shared" si="223"/>
        <v>84786.4516</v>
      </c>
      <c r="UAX28" s="357">
        <f t="shared" si="223"/>
        <v>0</v>
      </c>
      <c r="UAY28" s="357">
        <f t="shared" si="223"/>
        <v>84786.4516</v>
      </c>
      <c r="UAZ28" s="357">
        <f t="shared" si="223"/>
        <v>0</v>
      </c>
      <c r="UBA28" s="357">
        <f t="shared" si="223"/>
        <v>84786.4516</v>
      </c>
      <c r="UBB28" s="357">
        <f t="shared" si="223"/>
        <v>0</v>
      </c>
      <c r="UBC28" s="357">
        <f t="shared" si="223"/>
        <v>84786.4516</v>
      </c>
      <c r="UBD28" s="357">
        <f t="shared" si="223"/>
        <v>0</v>
      </c>
      <c r="UBE28" s="357">
        <f t="shared" si="223"/>
        <v>84786.4516</v>
      </c>
      <c r="UBF28" s="357">
        <f t="shared" si="223"/>
        <v>0</v>
      </c>
      <c r="UBG28" s="357">
        <f t="shared" si="223"/>
        <v>84786.4516</v>
      </c>
      <c r="UBH28" s="357">
        <f t="shared" si="223"/>
        <v>0</v>
      </c>
      <c r="UBI28" s="357">
        <f t="shared" si="223"/>
        <v>84786.4516</v>
      </c>
      <c r="UBJ28" s="357">
        <f t="shared" si="223"/>
        <v>0</v>
      </c>
      <c r="UBK28" s="357">
        <f t="shared" si="223"/>
        <v>84786.4516</v>
      </c>
      <c r="UBL28" s="357">
        <f t="shared" si="223"/>
        <v>0</v>
      </c>
      <c r="UBM28" s="357">
        <f t="shared" si="223"/>
        <v>84786.4516</v>
      </c>
      <c r="UBN28" s="357">
        <f t="shared" si="223"/>
        <v>0</v>
      </c>
      <c r="UBO28" s="357">
        <f t="shared" si="223"/>
        <v>84786.4516</v>
      </c>
      <c r="UBP28" s="357">
        <f t="shared" si="223"/>
        <v>0</v>
      </c>
      <c r="UBQ28" s="357">
        <f t="shared" si="223"/>
        <v>84786.4516</v>
      </c>
      <c r="UBR28" s="357">
        <f t="shared" si="223"/>
        <v>0</v>
      </c>
      <c r="UBS28" s="357">
        <f t="shared" si="223"/>
        <v>84786.4516</v>
      </c>
      <c r="UBT28" s="357">
        <f t="shared" si="223"/>
        <v>0</v>
      </c>
      <c r="UBU28" s="357">
        <f t="shared" si="223"/>
        <v>84786.4516</v>
      </c>
      <c r="UBV28" s="357">
        <f t="shared" si="223"/>
        <v>0</v>
      </c>
      <c r="UBW28" s="357">
        <f t="shared" si="223"/>
        <v>84786.4516</v>
      </c>
      <c r="UBX28" s="357">
        <f t="shared" si="223"/>
        <v>0</v>
      </c>
      <c r="UBY28" s="357">
        <f t="shared" si="223"/>
        <v>84786.4516</v>
      </c>
      <c r="UBZ28" s="357">
        <f t="shared" si="223"/>
        <v>0</v>
      </c>
      <c r="UCA28" s="357">
        <f t="shared" si="223"/>
        <v>84786.4516</v>
      </c>
      <c r="UCB28" s="357">
        <f t="shared" si="223"/>
        <v>0</v>
      </c>
      <c r="UCC28" s="357">
        <f t="shared" si="223"/>
        <v>84786.4516</v>
      </c>
      <c r="UCD28" s="357">
        <f t="shared" si="223"/>
        <v>0</v>
      </c>
      <c r="UCE28" s="357">
        <f t="shared" si="223"/>
        <v>84786.4516</v>
      </c>
      <c r="UCF28" s="357">
        <f t="shared" ref="UCF28:UEQ28" si="224">+UCD28</f>
        <v>0</v>
      </c>
      <c r="UCG28" s="357">
        <f t="shared" si="224"/>
        <v>84786.4516</v>
      </c>
      <c r="UCH28" s="357">
        <f t="shared" si="224"/>
        <v>0</v>
      </c>
      <c r="UCI28" s="357">
        <f t="shared" si="224"/>
        <v>84786.4516</v>
      </c>
      <c r="UCJ28" s="357">
        <f t="shared" si="224"/>
        <v>0</v>
      </c>
      <c r="UCK28" s="357">
        <f t="shared" si="224"/>
        <v>84786.4516</v>
      </c>
      <c r="UCL28" s="357">
        <f t="shared" si="224"/>
        <v>0</v>
      </c>
      <c r="UCM28" s="357">
        <f t="shared" si="224"/>
        <v>84786.4516</v>
      </c>
      <c r="UCN28" s="357">
        <f t="shared" si="224"/>
        <v>0</v>
      </c>
      <c r="UCO28" s="357">
        <f t="shared" si="224"/>
        <v>84786.4516</v>
      </c>
      <c r="UCP28" s="357">
        <f t="shared" si="224"/>
        <v>0</v>
      </c>
      <c r="UCQ28" s="357">
        <f t="shared" si="224"/>
        <v>84786.4516</v>
      </c>
      <c r="UCR28" s="357">
        <f t="shared" si="224"/>
        <v>0</v>
      </c>
      <c r="UCS28" s="357">
        <f t="shared" si="224"/>
        <v>84786.4516</v>
      </c>
      <c r="UCT28" s="357">
        <f t="shared" si="224"/>
        <v>0</v>
      </c>
      <c r="UCU28" s="357">
        <f t="shared" si="224"/>
        <v>84786.4516</v>
      </c>
      <c r="UCV28" s="357">
        <f t="shared" si="224"/>
        <v>0</v>
      </c>
      <c r="UCW28" s="357">
        <f t="shared" si="224"/>
        <v>84786.4516</v>
      </c>
      <c r="UCX28" s="357">
        <f t="shared" si="224"/>
        <v>0</v>
      </c>
      <c r="UCY28" s="357">
        <f t="shared" si="224"/>
        <v>84786.4516</v>
      </c>
      <c r="UCZ28" s="357">
        <f t="shared" si="224"/>
        <v>0</v>
      </c>
      <c r="UDA28" s="357">
        <f t="shared" si="224"/>
        <v>84786.4516</v>
      </c>
      <c r="UDB28" s="357">
        <f t="shared" si="224"/>
        <v>0</v>
      </c>
      <c r="UDC28" s="357">
        <f t="shared" si="224"/>
        <v>84786.4516</v>
      </c>
      <c r="UDD28" s="357">
        <f t="shared" si="224"/>
        <v>0</v>
      </c>
      <c r="UDE28" s="357">
        <f t="shared" si="224"/>
        <v>84786.4516</v>
      </c>
      <c r="UDF28" s="357">
        <f t="shared" si="224"/>
        <v>0</v>
      </c>
      <c r="UDG28" s="357">
        <f t="shared" si="224"/>
        <v>84786.4516</v>
      </c>
      <c r="UDH28" s="357">
        <f t="shared" si="224"/>
        <v>0</v>
      </c>
      <c r="UDI28" s="357">
        <f t="shared" si="224"/>
        <v>84786.4516</v>
      </c>
      <c r="UDJ28" s="357">
        <f t="shared" si="224"/>
        <v>0</v>
      </c>
      <c r="UDK28" s="357">
        <f t="shared" si="224"/>
        <v>84786.4516</v>
      </c>
      <c r="UDL28" s="357">
        <f t="shared" si="224"/>
        <v>0</v>
      </c>
      <c r="UDM28" s="357">
        <f t="shared" si="224"/>
        <v>84786.4516</v>
      </c>
      <c r="UDN28" s="357">
        <f t="shared" si="224"/>
        <v>0</v>
      </c>
      <c r="UDO28" s="357">
        <f t="shared" si="224"/>
        <v>84786.4516</v>
      </c>
      <c r="UDP28" s="357">
        <f t="shared" si="224"/>
        <v>0</v>
      </c>
      <c r="UDQ28" s="357">
        <f t="shared" si="224"/>
        <v>84786.4516</v>
      </c>
      <c r="UDR28" s="357">
        <f t="shared" si="224"/>
        <v>0</v>
      </c>
      <c r="UDS28" s="357">
        <f t="shared" si="224"/>
        <v>84786.4516</v>
      </c>
      <c r="UDT28" s="357">
        <f t="shared" si="224"/>
        <v>0</v>
      </c>
      <c r="UDU28" s="357">
        <f t="shared" si="224"/>
        <v>84786.4516</v>
      </c>
      <c r="UDV28" s="357">
        <f t="shared" si="224"/>
        <v>0</v>
      </c>
      <c r="UDW28" s="357">
        <f t="shared" si="224"/>
        <v>84786.4516</v>
      </c>
      <c r="UDX28" s="357">
        <f t="shared" si="224"/>
        <v>0</v>
      </c>
      <c r="UDY28" s="357">
        <f t="shared" si="224"/>
        <v>84786.4516</v>
      </c>
      <c r="UDZ28" s="357">
        <f t="shared" si="224"/>
        <v>0</v>
      </c>
      <c r="UEA28" s="357">
        <f t="shared" si="224"/>
        <v>84786.4516</v>
      </c>
      <c r="UEB28" s="357">
        <f t="shared" si="224"/>
        <v>0</v>
      </c>
      <c r="UEC28" s="357">
        <f t="shared" si="224"/>
        <v>84786.4516</v>
      </c>
      <c r="UED28" s="357">
        <f t="shared" si="224"/>
        <v>0</v>
      </c>
      <c r="UEE28" s="357">
        <f t="shared" si="224"/>
        <v>84786.4516</v>
      </c>
      <c r="UEF28" s="357">
        <f t="shared" si="224"/>
        <v>0</v>
      </c>
      <c r="UEG28" s="357">
        <f t="shared" si="224"/>
        <v>84786.4516</v>
      </c>
      <c r="UEH28" s="357">
        <f t="shared" si="224"/>
        <v>0</v>
      </c>
      <c r="UEI28" s="357">
        <f t="shared" si="224"/>
        <v>84786.4516</v>
      </c>
      <c r="UEJ28" s="357">
        <f t="shared" si="224"/>
        <v>0</v>
      </c>
      <c r="UEK28" s="357">
        <f t="shared" si="224"/>
        <v>84786.4516</v>
      </c>
      <c r="UEL28" s="357">
        <f t="shared" si="224"/>
        <v>0</v>
      </c>
      <c r="UEM28" s="357">
        <f t="shared" si="224"/>
        <v>84786.4516</v>
      </c>
      <c r="UEN28" s="357">
        <f t="shared" si="224"/>
        <v>0</v>
      </c>
      <c r="UEO28" s="357">
        <f t="shared" si="224"/>
        <v>84786.4516</v>
      </c>
      <c r="UEP28" s="357">
        <f t="shared" si="224"/>
        <v>0</v>
      </c>
      <c r="UEQ28" s="357">
        <f t="shared" si="224"/>
        <v>84786.4516</v>
      </c>
      <c r="UER28" s="357">
        <f t="shared" ref="UER28:UHC28" si="225">+UEP28</f>
        <v>0</v>
      </c>
      <c r="UES28" s="357">
        <f t="shared" si="225"/>
        <v>84786.4516</v>
      </c>
      <c r="UET28" s="357">
        <f t="shared" si="225"/>
        <v>0</v>
      </c>
      <c r="UEU28" s="357">
        <f t="shared" si="225"/>
        <v>84786.4516</v>
      </c>
      <c r="UEV28" s="357">
        <f t="shared" si="225"/>
        <v>0</v>
      </c>
      <c r="UEW28" s="357">
        <f t="shared" si="225"/>
        <v>84786.4516</v>
      </c>
      <c r="UEX28" s="357">
        <f t="shared" si="225"/>
        <v>0</v>
      </c>
      <c r="UEY28" s="357">
        <f t="shared" si="225"/>
        <v>84786.4516</v>
      </c>
      <c r="UEZ28" s="357">
        <f t="shared" si="225"/>
        <v>0</v>
      </c>
      <c r="UFA28" s="357">
        <f t="shared" si="225"/>
        <v>84786.4516</v>
      </c>
      <c r="UFB28" s="357">
        <f t="shared" si="225"/>
        <v>0</v>
      </c>
      <c r="UFC28" s="357">
        <f t="shared" si="225"/>
        <v>84786.4516</v>
      </c>
      <c r="UFD28" s="357">
        <f t="shared" si="225"/>
        <v>0</v>
      </c>
      <c r="UFE28" s="357">
        <f t="shared" si="225"/>
        <v>84786.4516</v>
      </c>
      <c r="UFF28" s="357">
        <f t="shared" si="225"/>
        <v>0</v>
      </c>
      <c r="UFG28" s="357">
        <f t="shared" si="225"/>
        <v>84786.4516</v>
      </c>
      <c r="UFH28" s="357">
        <f t="shared" si="225"/>
        <v>0</v>
      </c>
      <c r="UFI28" s="357">
        <f t="shared" si="225"/>
        <v>84786.4516</v>
      </c>
      <c r="UFJ28" s="357">
        <f t="shared" si="225"/>
        <v>0</v>
      </c>
      <c r="UFK28" s="357">
        <f t="shared" si="225"/>
        <v>84786.4516</v>
      </c>
      <c r="UFL28" s="357">
        <f t="shared" si="225"/>
        <v>0</v>
      </c>
      <c r="UFM28" s="357">
        <f t="shared" si="225"/>
        <v>84786.4516</v>
      </c>
      <c r="UFN28" s="357">
        <f t="shared" si="225"/>
        <v>0</v>
      </c>
      <c r="UFO28" s="357">
        <f t="shared" si="225"/>
        <v>84786.4516</v>
      </c>
      <c r="UFP28" s="357">
        <f t="shared" si="225"/>
        <v>0</v>
      </c>
      <c r="UFQ28" s="357">
        <f t="shared" si="225"/>
        <v>84786.4516</v>
      </c>
      <c r="UFR28" s="357">
        <f t="shared" si="225"/>
        <v>0</v>
      </c>
      <c r="UFS28" s="357">
        <f t="shared" si="225"/>
        <v>84786.4516</v>
      </c>
      <c r="UFT28" s="357">
        <f t="shared" si="225"/>
        <v>0</v>
      </c>
      <c r="UFU28" s="357">
        <f t="shared" si="225"/>
        <v>84786.4516</v>
      </c>
      <c r="UFV28" s="357">
        <f t="shared" si="225"/>
        <v>0</v>
      </c>
      <c r="UFW28" s="357">
        <f t="shared" si="225"/>
        <v>84786.4516</v>
      </c>
      <c r="UFX28" s="357">
        <f t="shared" si="225"/>
        <v>0</v>
      </c>
      <c r="UFY28" s="357">
        <f t="shared" si="225"/>
        <v>84786.4516</v>
      </c>
      <c r="UFZ28" s="357">
        <f t="shared" si="225"/>
        <v>0</v>
      </c>
      <c r="UGA28" s="357">
        <f t="shared" si="225"/>
        <v>84786.4516</v>
      </c>
      <c r="UGB28" s="357">
        <f t="shared" si="225"/>
        <v>0</v>
      </c>
      <c r="UGC28" s="357">
        <f t="shared" si="225"/>
        <v>84786.4516</v>
      </c>
      <c r="UGD28" s="357">
        <f t="shared" si="225"/>
        <v>0</v>
      </c>
      <c r="UGE28" s="357">
        <f t="shared" si="225"/>
        <v>84786.4516</v>
      </c>
      <c r="UGF28" s="357">
        <f t="shared" si="225"/>
        <v>0</v>
      </c>
      <c r="UGG28" s="357">
        <f t="shared" si="225"/>
        <v>84786.4516</v>
      </c>
      <c r="UGH28" s="357">
        <f t="shared" si="225"/>
        <v>0</v>
      </c>
      <c r="UGI28" s="357">
        <f t="shared" si="225"/>
        <v>84786.4516</v>
      </c>
      <c r="UGJ28" s="357">
        <f t="shared" si="225"/>
        <v>0</v>
      </c>
      <c r="UGK28" s="357">
        <f t="shared" si="225"/>
        <v>84786.4516</v>
      </c>
      <c r="UGL28" s="357">
        <f t="shared" si="225"/>
        <v>0</v>
      </c>
      <c r="UGM28" s="357">
        <f t="shared" si="225"/>
        <v>84786.4516</v>
      </c>
      <c r="UGN28" s="357">
        <f t="shared" si="225"/>
        <v>0</v>
      </c>
      <c r="UGO28" s="357">
        <f t="shared" si="225"/>
        <v>84786.4516</v>
      </c>
      <c r="UGP28" s="357">
        <f t="shared" si="225"/>
        <v>0</v>
      </c>
      <c r="UGQ28" s="357">
        <f t="shared" si="225"/>
        <v>84786.4516</v>
      </c>
      <c r="UGR28" s="357">
        <f t="shared" si="225"/>
        <v>0</v>
      </c>
      <c r="UGS28" s="357">
        <f t="shared" si="225"/>
        <v>84786.4516</v>
      </c>
      <c r="UGT28" s="357">
        <f t="shared" si="225"/>
        <v>0</v>
      </c>
      <c r="UGU28" s="357">
        <f t="shared" si="225"/>
        <v>84786.4516</v>
      </c>
      <c r="UGV28" s="357">
        <f t="shared" si="225"/>
        <v>0</v>
      </c>
      <c r="UGW28" s="357">
        <f t="shared" si="225"/>
        <v>84786.4516</v>
      </c>
      <c r="UGX28" s="357">
        <f t="shared" si="225"/>
        <v>0</v>
      </c>
      <c r="UGY28" s="357">
        <f t="shared" si="225"/>
        <v>84786.4516</v>
      </c>
      <c r="UGZ28" s="357">
        <f t="shared" si="225"/>
        <v>0</v>
      </c>
      <c r="UHA28" s="357">
        <f t="shared" si="225"/>
        <v>84786.4516</v>
      </c>
      <c r="UHB28" s="357">
        <f t="shared" si="225"/>
        <v>0</v>
      </c>
      <c r="UHC28" s="357">
        <f t="shared" si="225"/>
        <v>84786.4516</v>
      </c>
      <c r="UHD28" s="357">
        <f t="shared" ref="UHD28:UJO28" si="226">+UHB28</f>
        <v>0</v>
      </c>
      <c r="UHE28" s="357">
        <f t="shared" si="226"/>
        <v>84786.4516</v>
      </c>
      <c r="UHF28" s="357">
        <f t="shared" si="226"/>
        <v>0</v>
      </c>
      <c r="UHG28" s="357">
        <f t="shared" si="226"/>
        <v>84786.4516</v>
      </c>
      <c r="UHH28" s="357">
        <f t="shared" si="226"/>
        <v>0</v>
      </c>
      <c r="UHI28" s="357">
        <f t="shared" si="226"/>
        <v>84786.4516</v>
      </c>
      <c r="UHJ28" s="357">
        <f t="shared" si="226"/>
        <v>0</v>
      </c>
      <c r="UHK28" s="357">
        <f t="shared" si="226"/>
        <v>84786.4516</v>
      </c>
      <c r="UHL28" s="357">
        <f t="shared" si="226"/>
        <v>0</v>
      </c>
      <c r="UHM28" s="357">
        <f t="shared" si="226"/>
        <v>84786.4516</v>
      </c>
      <c r="UHN28" s="357">
        <f t="shared" si="226"/>
        <v>0</v>
      </c>
      <c r="UHO28" s="357">
        <f t="shared" si="226"/>
        <v>84786.4516</v>
      </c>
      <c r="UHP28" s="357">
        <f t="shared" si="226"/>
        <v>0</v>
      </c>
      <c r="UHQ28" s="357">
        <f t="shared" si="226"/>
        <v>84786.4516</v>
      </c>
      <c r="UHR28" s="357">
        <f t="shared" si="226"/>
        <v>0</v>
      </c>
      <c r="UHS28" s="357">
        <f t="shared" si="226"/>
        <v>84786.4516</v>
      </c>
      <c r="UHT28" s="357">
        <f t="shared" si="226"/>
        <v>0</v>
      </c>
      <c r="UHU28" s="357">
        <f t="shared" si="226"/>
        <v>84786.4516</v>
      </c>
      <c r="UHV28" s="357">
        <f t="shared" si="226"/>
        <v>0</v>
      </c>
      <c r="UHW28" s="357">
        <f t="shared" si="226"/>
        <v>84786.4516</v>
      </c>
      <c r="UHX28" s="357">
        <f t="shared" si="226"/>
        <v>0</v>
      </c>
      <c r="UHY28" s="357">
        <f t="shared" si="226"/>
        <v>84786.4516</v>
      </c>
      <c r="UHZ28" s="357">
        <f t="shared" si="226"/>
        <v>0</v>
      </c>
      <c r="UIA28" s="357">
        <f t="shared" si="226"/>
        <v>84786.4516</v>
      </c>
      <c r="UIB28" s="357">
        <f t="shared" si="226"/>
        <v>0</v>
      </c>
      <c r="UIC28" s="357">
        <f t="shared" si="226"/>
        <v>84786.4516</v>
      </c>
      <c r="UID28" s="357">
        <f t="shared" si="226"/>
        <v>0</v>
      </c>
      <c r="UIE28" s="357">
        <f t="shared" si="226"/>
        <v>84786.4516</v>
      </c>
      <c r="UIF28" s="357">
        <f t="shared" si="226"/>
        <v>0</v>
      </c>
      <c r="UIG28" s="357">
        <f t="shared" si="226"/>
        <v>84786.4516</v>
      </c>
      <c r="UIH28" s="357">
        <f t="shared" si="226"/>
        <v>0</v>
      </c>
      <c r="UII28" s="357">
        <f t="shared" si="226"/>
        <v>84786.4516</v>
      </c>
      <c r="UIJ28" s="357">
        <f t="shared" si="226"/>
        <v>0</v>
      </c>
      <c r="UIK28" s="357">
        <f t="shared" si="226"/>
        <v>84786.4516</v>
      </c>
      <c r="UIL28" s="357">
        <f t="shared" si="226"/>
        <v>0</v>
      </c>
      <c r="UIM28" s="357">
        <f t="shared" si="226"/>
        <v>84786.4516</v>
      </c>
      <c r="UIN28" s="357">
        <f t="shared" si="226"/>
        <v>0</v>
      </c>
      <c r="UIO28" s="357">
        <f t="shared" si="226"/>
        <v>84786.4516</v>
      </c>
      <c r="UIP28" s="357">
        <f t="shared" si="226"/>
        <v>0</v>
      </c>
      <c r="UIQ28" s="357">
        <f t="shared" si="226"/>
        <v>84786.4516</v>
      </c>
      <c r="UIR28" s="357">
        <f t="shared" si="226"/>
        <v>0</v>
      </c>
      <c r="UIS28" s="357">
        <f t="shared" si="226"/>
        <v>84786.4516</v>
      </c>
      <c r="UIT28" s="357">
        <f t="shared" si="226"/>
        <v>0</v>
      </c>
      <c r="UIU28" s="357">
        <f t="shared" si="226"/>
        <v>84786.4516</v>
      </c>
      <c r="UIV28" s="357">
        <f t="shared" si="226"/>
        <v>0</v>
      </c>
      <c r="UIW28" s="357">
        <f t="shared" si="226"/>
        <v>84786.4516</v>
      </c>
      <c r="UIX28" s="357">
        <f t="shared" si="226"/>
        <v>0</v>
      </c>
      <c r="UIY28" s="357">
        <f t="shared" si="226"/>
        <v>84786.4516</v>
      </c>
      <c r="UIZ28" s="357">
        <f t="shared" si="226"/>
        <v>0</v>
      </c>
      <c r="UJA28" s="357">
        <f t="shared" si="226"/>
        <v>84786.4516</v>
      </c>
      <c r="UJB28" s="357">
        <f t="shared" si="226"/>
        <v>0</v>
      </c>
      <c r="UJC28" s="357">
        <f t="shared" si="226"/>
        <v>84786.4516</v>
      </c>
      <c r="UJD28" s="357">
        <f t="shared" si="226"/>
        <v>0</v>
      </c>
      <c r="UJE28" s="357">
        <f t="shared" si="226"/>
        <v>84786.4516</v>
      </c>
      <c r="UJF28" s="357">
        <f t="shared" si="226"/>
        <v>0</v>
      </c>
      <c r="UJG28" s="357">
        <f t="shared" si="226"/>
        <v>84786.4516</v>
      </c>
      <c r="UJH28" s="357">
        <f t="shared" si="226"/>
        <v>0</v>
      </c>
      <c r="UJI28" s="357">
        <f t="shared" si="226"/>
        <v>84786.4516</v>
      </c>
      <c r="UJJ28" s="357">
        <f t="shared" si="226"/>
        <v>0</v>
      </c>
      <c r="UJK28" s="357">
        <f t="shared" si="226"/>
        <v>84786.4516</v>
      </c>
      <c r="UJL28" s="357">
        <f t="shared" si="226"/>
        <v>0</v>
      </c>
      <c r="UJM28" s="357">
        <f t="shared" si="226"/>
        <v>84786.4516</v>
      </c>
      <c r="UJN28" s="357">
        <f t="shared" si="226"/>
        <v>0</v>
      </c>
      <c r="UJO28" s="357">
        <f t="shared" si="226"/>
        <v>84786.4516</v>
      </c>
      <c r="UJP28" s="357">
        <f t="shared" ref="UJP28:UMA28" si="227">+UJN28</f>
        <v>0</v>
      </c>
      <c r="UJQ28" s="357">
        <f t="shared" si="227"/>
        <v>84786.4516</v>
      </c>
      <c r="UJR28" s="357">
        <f t="shared" si="227"/>
        <v>0</v>
      </c>
      <c r="UJS28" s="357">
        <f t="shared" si="227"/>
        <v>84786.4516</v>
      </c>
      <c r="UJT28" s="357">
        <f t="shared" si="227"/>
        <v>0</v>
      </c>
      <c r="UJU28" s="357">
        <f t="shared" si="227"/>
        <v>84786.4516</v>
      </c>
      <c r="UJV28" s="357">
        <f t="shared" si="227"/>
        <v>0</v>
      </c>
      <c r="UJW28" s="357">
        <f t="shared" si="227"/>
        <v>84786.4516</v>
      </c>
      <c r="UJX28" s="357">
        <f t="shared" si="227"/>
        <v>0</v>
      </c>
      <c r="UJY28" s="357">
        <f t="shared" si="227"/>
        <v>84786.4516</v>
      </c>
      <c r="UJZ28" s="357">
        <f t="shared" si="227"/>
        <v>0</v>
      </c>
      <c r="UKA28" s="357">
        <f t="shared" si="227"/>
        <v>84786.4516</v>
      </c>
      <c r="UKB28" s="357">
        <f t="shared" si="227"/>
        <v>0</v>
      </c>
      <c r="UKC28" s="357">
        <f t="shared" si="227"/>
        <v>84786.4516</v>
      </c>
      <c r="UKD28" s="357">
        <f t="shared" si="227"/>
        <v>0</v>
      </c>
      <c r="UKE28" s="357">
        <f t="shared" si="227"/>
        <v>84786.4516</v>
      </c>
      <c r="UKF28" s="357">
        <f t="shared" si="227"/>
        <v>0</v>
      </c>
      <c r="UKG28" s="357">
        <f t="shared" si="227"/>
        <v>84786.4516</v>
      </c>
      <c r="UKH28" s="357">
        <f t="shared" si="227"/>
        <v>0</v>
      </c>
      <c r="UKI28" s="357">
        <f t="shared" si="227"/>
        <v>84786.4516</v>
      </c>
      <c r="UKJ28" s="357">
        <f t="shared" si="227"/>
        <v>0</v>
      </c>
      <c r="UKK28" s="357">
        <f t="shared" si="227"/>
        <v>84786.4516</v>
      </c>
      <c r="UKL28" s="357">
        <f t="shared" si="227"/>
        <v>0</v>
      </c>
      <c r="UKM28" s="357">
        <f t="shared" si="227"/>
        <v>84786.4516</v>
      </c>
      <c r="UKN28" s="357">
        <f t="shared" si="227"/>
        <v>0</v>
      </c>
      <c r="UKO28" s="357">
        <f t="shared" si="227"/>
        <v>84786.4516</v>
      </c>
      <c r="UKP28" s="357">
        <f t="shared" si="227"/>
        <v>0</v>
      </c>
      <c r="UKQ28" s="357">
        <f t="shared" si="227"/>
        <v>84786.4516</v>
      </c>
      <c r="UKR28" s="357">
        <f t="shared" si="227"/>
        <v>0</v>
      </c>
      <c r="UKS28" s="357">
        <f t="shared" si="227"/>
        <v>84786.4516</v>
      </c>
      <c r="UKT28" s="357">
        <f t="shared" si="227"/>
        <v>0</v>
      </c>
      <c r="UKU28" s="357">
        <f t="shared" si="227"/>
        <v>84786.4516</v>
      </c>
      <c r="UKV28" s="357">
        <f t="shared" si="227"/>
        <v>0</v>
      </c>
      <c r="UKW28" s="357">
        <f t="shared" si="227"/>
        <v>84786.4516</v>
      </c>
      <c r="UKX28" s="357">
        <f t="shared" si="227"/>
        <v>0</v>
      </c>
      <c r="UKY28" s="357">
        <f t="shared" si="227"/>
        <v>84786.4516</v>
      </c>
      <c r="UKZ28" s="357">
        <f t="shared" si="227"/>
        <v>0</v>
      </c>
      <c r="ULA28" s="357">
        <f t="shared" si="227"/>
        <v>84786.4516</v>
      </c>
      <c r="ULB28" s="357">
        <f t="shared" si="227"/>
        <v>0</v>
      </c>
      <c r="ULC28" s="357">
        <f t="shared" si="227"/>
        <v>84786.4516</v>
      </c>
      <c r="ULD28" s="357">
        <f t="shared" si="227"/>
        <v>0</v>
      </c>
      <c r="ULE28" s="357">
        <f t="shared" si="227"/>
        <v>84786.4516</v>
      </c>
      <c r="ULF28" s="357">
        <f t="shared" si="227"/>
        <v>0</v>
      </c>
      <c r="ULG28" s="357">
        <f t="shared" si="227"/>
        <v>84786.4516</v>
      </c>
      <c r="ULH28" s="357">
        <f t="shared" si="227"/>
        <v>0</v>
      </c>
      <c r="ULI28" s="357">
        <f t="shared" si="227"/>
        <v>84786.4516</v>
      </c>
      <c r="ULJ28" s="357">
        <f t="shared" si="227"/>
        <v>0</v>
      </c>
      <c r="ULK28" s="357">
        <f t="shared" si="227"/>
        <v>84786.4516</v>
      </c>
      <c r="ULL28" s="357">
        <f t="shared" si="227"/>
        <v>0</v>
      </c>
      <c r="ULM28" s="357">
        <f t="shared" si="227"/>
        <v>84786.4516</v>
      </c>
      <c r="ULN28" s="357">
        <f t="shared" si="227"/>
        <v>0</v>
      </c>
      <c r="ULO28" s="357">
        <f t="shared" si="227"/>
        <v>84786.4516</v>
      </c>
      <c r="ULP28" s="357">
        <f t="shared" si="227"/>
        <v>0</v>
      </c>
      <c r="ULQ28" s="357">
        <f t="shared" si="227"/>
        <v>84786.4516</v>
      </c>
      <c r="ULR28" s="357">
        <f t="shared" si="227"/>
        <v>0</v>
      </c>
      <c r="ULS28" s="357">
        <f t="shared" si="227"/>
        <v>84786.4516</v>
      </c>
      <c r="ULT28" s="357">
        <f t="shared" si="227"/>
        <v>0</v>
      </c>
      <c r="ULU28" s="357">
        <f t="shared" si="227"/>
        <v>84786.4516</v>
      </c>
      <c r="ULV28" s="357">
        <f t="shared" si="227"/>
        <v>0</v>
      </c>
      <c r="ULW28" s="357">
        <f t="shared" si="227"/>
        <v>84786.4516</v>
      </c>
      <c r="ULX28" s="357">
        <f t="shared" si="227"/>
        <v>0</v>
      </c>
      <c r="ULY28" s="357">
        <f t="shared" si="227"/>
        <v>84786.4516</v>
      </c>
      <c r="ULZ28" s="357">
        <f t="shared" si="227"/>
        <v>0</v>
      </c>
      <c r="UMA28" s="357">
        <f t="shared" si="227"/>
        <v>84786.4516</v>
      </c>
      <c r="UMB28" s="357">
        <f t="shared" ref="UMB28:UOM28" si="228">+ULZ28</f>
        <v>0</v>
      </c>
      <c r="UMC28" s="357">
        <f t="shared" si="228"/>
        <v>84786.4516</v>
      </c>
      <c r="UMD28" s="357">
        <f t="shared" si="228"/>
        <v>0</v>
      </c>
      <c r="UME28" s="357">
        <f t="shared" si="228"/>
        <v>84786.4516</v>
      </c>
      <c r="UMF28" s="357">
        <f t="shared" si="228"/>
        <v>0</v>
      </c>
      <c r="UMG28" s="357">
        <f t="shared" si="228"/>
        <v>84786.4516</v>
      </c>
      <c r="UMH28" s="357">
        <f t="shared" si="228"/>
        <v>0</v>
      </c>
      <c r="UMI28" s="357">
        <f t="shared" si="228"/>
        <v>84786.4516</v>
      </c>
      <c r="UMJ28" s="357">
        <f t="shared" si="228"/>
        <v>0</v>
      </c>
      <c r="UMK28" s="357">
        <f t="shared" si="228"/>
        <v>84786.4516</v>
      </c>
      <c r="UML28" s="357">
        <f t="shared" si="228"/>
        <v>0</v>
      </c>
      <c r="UMM28" s="357">
        <f t="shared" si="228"/>
        <v>84786.4516</v>
      </c>
      <c r="UMN28" s="357">
        <f t="shared" si="228"/>
        <v>0</v>
      </c>
      <c r="UMO28" s="357">
        <f t="shared" si="228"/>
        <v>84786.4516</v>
      </c>
      <c r="UMP28" s="357">
        <f t="shared" si="228"/>
        <v>0</v>
      </c>
      <c r="UMQ28" s="357">
        <f t="shared" si="228"/>
        <v>84786.4516</v>
      </c>
      <c r="UMR28" s="357">
        <f t="shared" si="228"/>
        <v>0</v>
      </c>
      <c r="UMS28" s="357">
        <f t="shared" si="228"/>
        <v>84786.4516</v>
      </c>
      <c r="UMT28" s="357">
        <f t="shared" si="228"/>
        <v>0</v>
      </c>
      <c r="UMU28" s="357">
        <f t="shared" si="228"/>
        <v>84786.4516</v>
      </c>
      <c r="UMV28" s="357">
        <f t="shared" si="228"/>
        <v>0</v>
      </c>
      <c r="UMW28" s="357">
        <f t="shared" si="228"/>
        <v>84786.4516</v>
      </c>
      <c r="UMX28" s="357">
        <f t="shared" si="228"/>
        <v>0</v>
      </c>
      <c r="UMY28" s="357">
        <f t="shared" si="228"/>
        <v>84786.4516</v>
      </c>
      <c r="UMZ28" s="357">
        <f t="shared" si="228"/>
        <v>0</v>
      </c>
      <c r="UNA28" s="357">
        <f t="shared" si="228"/>
        <v>84786.4516</v>
      </c>
      <c r="UNB28" s="357">
        <f t="shared" si="228"/>
        <v>0</v>
      </c>
      <c r="UNC28" s="357">
        <f t="shared" si="228"/>
        <v>84786.4516</v>
      </c>
      <c r="UND28" s="357">
        <f t="shared" si="228"/>
        <v>0</v>
      </c>
      <c r="UNE28" s="357">
        <f t="shared" si="228"/>
        <v>84786.4516</v>
      </c>
      <c r="UNF28" s="357">
        <f t="shared" si="228"/>
        <v>0</v>
      </c>
      <c r="UNG28" s="357">
        <f t="shared" si="228"/>
        <v>84786.4516</v>
      </c>
      <c r="UNH28" s="357">
        <f t="shared" si="228"/>
        <v>0</v>
      </c>
      <c r="UNI28" s="357">
        <f t="shared" si="228"/>
        <v>84786.4516</v>
      </c>
      <c r="UNJ28" s="357">
        <f t="shared" si="228"/>
        <v>0</v>
      </c>
      <c r="UNK28" s="357">
        <f t="shared" si="228"/>
        <v>84786.4516</v>
      </c>
      <c r="UNL28" s="357">
        <f t="shared" si="228"/>
        <v>0</v>
      </c>
      <c r="UNM28" s="357">
        <f t="shared" si="228"/>
        <v>84786.4516</v>
      </c>
      <c r="UNN28" s="357">
        <f t="shared" si="228"/>
        <v>0</v>
      </c>
      <c r="UNO28" s="357">
        <f t="shared" si="228"/>
        <v>84786.4516</v>
      </c>
      <c r="UNP28" s="357">
        <f t="shared" si="228"/>
        <v>0</v>
      </c>
      <c r="UNQ28" s="357">
        <f t="shared" si="228"/>
        <v>84786.4516</v>
      </c>
      <c r="UNR28" s="357">
        <f t="shared" si="228"/>
        <v>0</v>
      </c>
      <c r="UNS28" s="357">
        <f t="shared" si="228"/>
        <v>84786.4516</v>
      </c>
      <c r="UNT28" s="357">
        <f t="shared" si="228"/>
        <v>0</v>
      </c>
      <c r="UNU28" s="357">
        <f t="shared" si="228"/>
        <v>84786.4516</v>
      </c>
      <c r="UNV28" s="357">
        <f t="shared" si="228"/>
        <v>0</v>
      </c>
      <c r="UNW28" s="357">
        <f t="shared" si="228"/>
        <v>84786.4516</v>
      </c>
      <c r="UNX28" s="357">
        <f t="shared" si="228"/>
        <v>0</v>
      </c>
      <c r="UNY28" s="357">
        <f t="shared" si="228"/>
        <v>84786.4516</v>
      </c>
      <c r="UNZ28" s="357">
        <f t="shared" si="228"/>
        <v>0</v>
      </c>
      <c r="UOA28" s="357">
        <f t="shared" si="228"/>
        <v>84786.4516</v>
      </c>
      <c r="UOB28" s="357">
        <f t="shared" si="228"/>
        <v>0</v>
      </c>
      <c r="UOC28" s="357">
        <f t="shared" si="228"/>
        <v>84786.4516</v>
      </c>
      <c r="UOD28" s="357">
        <f t="shared" si="228"/>
        <v>0</v>
      </c>
      <c r="UOE28" s="357">
        <f t="shared" si="228"/>
        <v>84786.4516</v>
      </c>
      <c r="UOF28" s="357">
        <f t="shared" si="228"/>
        <v>0</v>
      </c>
      <c r="UOG28" s="357">
        <f t="shared" si="228"/>
        <v>84786.4516</v>
      </c>
      <c r="UOH28" s="357">
        <f t="shared" si="228"/>
        <v>0</v>
      </c>
      <c r="UOI28" s="357">
        <f t="shared" si="228"/>
        <v>84786.4516</v>
      </c>
      <c r="UOJ28" s="357">
        <f t="shared" si="228"/>
        <v>0</v>
      </c>
      <c r="UOK28" s="357">
        <f t="shared" si="228"/>
        <v>84786.4516</v>
      </c>
      <c r="UOL28" s="357">
        <f t="shared" si="228"/>
        <v>0</v>
      </c>
      <c r="UOM28" s="357">
        <f t="shared" si="228"/>
        <v>84786.4516</v>
      </c>
      <c r="UON28" s="357">
        <f t="shared" ref="UON28:UQY28" si="229">+UOL28</f>
        <v>0</v>
      </c>
      <c r="UOO28" s="357">
        <f t="shared" si="229"/>
        <v>84786.4516</v>
      </c>
      <c r="UOP28" s="357">
        <f t="shared" si="229"/>
        <v>0</v>
      </c>
      <c r="UOQ28" s="357">
        <f t="shared" si="229"/>
        <v>84786.4516</v>
      </c>
      <c r="UOR28" s="357">
        <f t="shared" si="229"/>
        <v>0</v>
      </c>
      <c r="UOS28" s="357">
        <f t="shared" si="229"/>
        <v>84786.4516</v>
      </c>
      <c r="UOT28" s="357">
        <f t="shared" si="229"/>
        <v>0</v>
      </c>
      <c r="UOU28" s="357">
        <f t="shared" si="229"/>
        <v>84786.4516</v>
      </c>
      <c r="UOV28" s="357">
        <f t="shared" si="229"/>
        <v>0</v>
      </c>
      <c r="UOW28" s="357">
        <f t="shared" si="229"/>
        <v>84786.4516</v>
      </c>
      <c r="UOX28" s="357">
        <f t="shared" si="229"/>
        <v>0</v>
      </c>
      <c r="UOY28" s="357">
        <f t="shared" si="229"/>
        <v>84786.4516</v>
      </c>
      <c r="UOZ28" s="357">
        <f t="shared" si="229"/>
        <v>0</v>
      </c>
      <c r="UPA28" s="357">
        <f t="shared" si="229"/>
        <v>84786.4516</v>
      </c>
      <c r="UPB28" s="357">
        <f t="shared" si="229"/>
        <v>0</v>
      </c>
      <c r="UPC28" s="357">
        <f t="shared" si="229"/>
        <v>84786.4516</v>
      </c>
      <c r="UPD28" s="357">
        <f t="shared" si="229"/>
        <v>0</v>
      </c>
      <c r="UPE28" s="357">
        <f t="shared" si="229"/>
        <v>84786.4516</v>
      </c>
      <c r="UPF28" s="357">
        <f t="shared" si="229"/>
        <v>0</v>
      </c>
      <c r="UPG28" s="357">
        <f t="shared" si="229"/>
        <v>84786.4516</v>
      </c>
      <c r="UPH28" s="357">
        <f t="shared" si="229"/>
        <v>0</v>
      </c>
      <c r="UPI28" s="357">
        <f t="shared" si="229"/>
        <v>84786.4516</v>
      </c>
      <c r="UPJ28" s="357">
        <f t="shared" si="229"/>
        <v>0</v>
      </c>
      <c r="UPK28" s="357">
        <f t="shared" si="229"/>
        <v>84786.4516</v>
      </c>
      <c r="UPL28" s="357">
        <f t="shared" si="229"/>
        <v>0</v>
      </c>
      <c r="UPM28" s="357">
        <f t="shared" si="229"/>
        <v>84786.4516</v>
      </c>
      <c r="UPN28" s="357">
        <f t="shared" si="229"/>
        <v>0</v>
      </c>
      <c r="UPO28" s="357">
        <f t="shared" si="229"/>
        <v>84786.4516</v>
      </c>
      <c r="UPP28" s="357">
        <f t="shared" si="229"/>
        <v>0</v>
      </c>
      <c r="UPQ28" s="357">
        <f t="shared" si="229"/>
        <v>84786.4516</v>
      </c>
      <c r="UPR28" s="357">
        <f t="shared" si="229"/>
        <v>0</v>
      </c>
      <c r="UPS28" s="357">
        <f t="shared" si="229"/>
        <v>84786.4516</v>
      </c>
      <c r="UPT28" s="357">
        <f t="shared" si="229"/>
        <v>0</v>
      </c>
      <c r="UPU28" s="357">
        <f t="shared" si="229"/>
        <v>84786.4516</v>
      </c>
      <c r="UPV28" s="357">
        <f t="shared" si="229"/>
        <v>0</v>
      </c>
      <c r="UPW28" s="357">
        <f t="shared" si="229"/>
        <v>84786.4516</v>
      </c>
      <c r="UPX28" s="357">
        <f t="shared" si="229"/>
        <v>0</v>
      </c>
      <c r="UPY28" s="357">
        <f t="shared" si="229"/>
        <v>84786.4516</v>
      </c>
      <c r="UPZ28" s="357">
        <f t="shared" si="229"/>
        <v>0</v>
      </c>
      <c r="UQA28" s="357">
        <f t="shared" si="229"/>
        <v>84786.4516</v>
      </c>
      <c r="UQB28" s="357">
        <f t="shared" si="229"/>
        <v>0</v>
      </c>
      <c r="UQC28" s="357">
        <f t="shared" si="229"/>
        <v>84786.4516</v>
      </c>
      <c r="UQD28" s="357">
        <f t="shared" si="229"/>
        <v>0</v>
      </c>
      <c r="UQE28" s="357">
        <f t="shared" si="229"/>
        <v>84786.4516</v>
      </c>
      <c r="UQF28" s="357">
        <f t="shared" si="229"/>
        <v>0</v>
      </c>
      <c r="UQG28" s="357">
        <f t="shared" si="229"/>
        <v>84786.4516</v>
      </c>
      <c r="UQH28" s="357">
        <f t="shared" si="229"/>
        <v>0</v>
      </c>
      <c r="UQI28" s="357">
        <f t="shared" si="229"/>
        <v>84786.4516</v>
      </c>
      <c r="UQJ28" s="357">
        <f t="shared" si="229"/>
        <v>0</v>
      </c>
      <c r="UQK28" s="357">
        <f t="shared" si="229"/>
        <v>84786.4516</v>
      </c>
      <c r="UQL28" s="357">
        <f t="shared" si="229"/>
        <v>0</v>
      </c>
      <c r="UQM28" s="357">
        <f t="shared" si="229"/>
        <v>84786.4516</v>
      </c>
      <c r="UQN28" s="357">
        <f t="shared" si="229"/>
        <v>0</v>
      </c>
      <c r="UQO28" s="357">
        <f t="shared" si="229"/>
        <v>84786.4516</v>
      </c>
      <c r="UQP28" s="357">
        <f t="shared" si="229"/>
        <v>0</v>
      </c>
      <c r="UQQ28" s="357">
        <f t="shared" si="229"/>
        <v>84786.4516</v>
      </c>
      <c r="UQR28" s="357">
        <f t="shared" si="229"/>
        <v>0</v>
      </c>
      <c r="UQS28" s="357">
        <f t="shared" si="229"/>
        <v>84786.4516</v>
      </c>
      <c r="UQT28" s="357">
        <f t="shared" si="229"/>
        <v>0</v>
      </c>
      <c r="UQU28" s="357">
        <f t="shared" si="229"/>
        <v>84786.4516</v>
      </c>
      <c r="UQV28" s="357">
        <f t="shared" si="229"/>
        <v>0</v>
      </c>
      <c r="UQW28" s="357">
        <f t="shared" si="229"/>
        <v>84786.4516</v>
      </c>
      <c r="UQX28" s="357">
        <f t="shared" si="229"/>
        <v>0</v>
      </c>
      <c r="UQY28" s="357">
        <f t="shared" si="229"/>
        <v>84786.4516</v>
      </c>
      <c r="UQZ28" s="357">
        <f t="shared" ref="UQZ28:UTK28" si="230">+UQX28</f>
        <v>0</v>
      </c>
      <c r="URA28" s="357">
        <f t="shared" si="230"/>
        <v>84786.4516</v>
      </c>
      <c r="URB28" s="357">
        <f t="shared" si="230"/>
        <v>0</v>
      </c>
      <c r="URC28" s="357">
        <f t="shared" si="230"/>
        <v>84786.4516</v>
      </c>
      <c r="URD28" s="357">
        <f t="shared" si="230"/>
        <v>0</v>
      </c>
      <c r="URE28" s="357">
        <f t="shared" si="230"/>
        <v>84786.4516</v>
      </c>
      <c r="URF28" s="357">
        <f t="shared" si="230"/>
        <v>0</v>
      </c>
      <c r="URG28" s="357">
        <f t="shared" si="230"/>
        <v>84786.4516</v>
      </c>
      <c r="URH28" s="357">
        <f t="shared" si="230"/>
        <v>0</v>
      </c>
      <c r="URI28" s="357">
        <f t="shared" si="230"/>
        <v>84786.4516</v>
      </c>
      <c r="URJ28" s="357">
        <f t="shared" si="230"/>
        <v>0</v>
      </c>
      <c r="URK28" s="357">
        <f t="shared" si="230"/>
        <v>84786.4516</v>
      </c>
      <c r="URL28" s="357">
        <f t="shared" si="230"/>
        <v>0</v>
      </c>
      <c r="URM28" s="357">
        <f t="shared" si="230"/>
        <v>84786.4516</v>
      </c>
      <c r="URN28" s="357">
        <f t="shared" si="230"/>
        <v>0</v>
      </c>
      <c r="URO28" s="357">
        <f t="shared" si="230"/>
        <v>84786.4516</v>
      </c>
      <c r="URP28" s="357">
        <f t="shared" si="230"/>
        <v>0</v>
      </c>
      <c r="URQ28" s="357">
        <f t="shared" si="230"/>
        <v>84786.4516</v>
      </c>
      <c r="URR28" s="357">
        <f t="shared" si="230"/>
        <v>0</v>
      </c>
      <c r="URS28" s="357">
        <f t="shared" si="230"/>
        <v>84786.4516</v>
      </c>
      <c r="URT28" s="357">
        <f t="shared" si="230"/>
        <v>0</v>
      </c>
      <c r="URU28" s="357">
        <f t="shared" si="230"/>
        <v>84786.4516</v>
      </c>
      <c r="URV28" s="357">
        <f t="shared" si="230"/>
        <v>0</v>
      </c>
      <c r="URW28" s="357">
        <f t="shared" si="230"/>
        <v>84786.4516</v>
      </c>
      <c r="URX28" s="357">
        <f t="shared" si="230"/>
        <v>0</v>
      </c>
      <c r="URY28" s="357">
        <f t="shared" si="230"/>
        <v>84786.4516</v>
      </c>
      <c r="URZ28" s="357">
        <f t="shared" si="230"/>
        <v>0</v>
      </c>
      <c r="USA28" s="357">
        <f t="shared" si="230"/>
        <v>84786.4516</v>
      </c>
      <c r="USB28" s="357">
        <f t="shared" si="230"/>
        <v>0</v>
      </c>
      <c r="USC28" s="357">
        <f t="shared" si="230"/>
        <v>84786.4516</v>
      </c>
      <c r="USD28" s="357">
        <f t="shared" si="230"/>
        <v>0</v>
      </c>
      <c r="USE28" s="357">
        <f t="shared" si="230"/>
        <v>84786.4516</v>
      </c>
      <c r="USF28" s="357">
        <f t="shared" si="230"/>
        <v>0</v>
      </c>
      <c r="USG28" s="357">
        <f t="shared" si="230"/>
        <v>84786.4516</v>
      </c>
      <c r="USH28" s="357">
        <f t="shared" si="230"/>
        <v>0</v>
      </c>
      <c r="USI28" s="357">
        <f t="shared" si="230"/>
        <v>84786.4516</v>
      </c>
      <c r="USJ28" s="357">
        <f t="shared" si="230"/>
        <v>0</v>
      </c>
      <c r="USK28" s="357">
        <f t="shared" si="230"/>
        <v>84786.4516</v>
      </c>
      <c r="USL28" s="357">
        <f t="shared" si="230"/>
        <v>0</v>
      </c>
      <c r="USM28" s="357">
        <f t="shared" si="230"/>
        <v>84786.4516</v>
      </c>
      <c r="USN28" s="357">
        <f t="shared" si="230"/>
        <v>0</v>
      </c>
      <c r="USO28" s="357">
        <f t="shared" si="230"/>
        <v>84786.4516</v>
      </c>
      <c r="USP28" s="357">
        <f t="shared" si="230"/>
        <v>0</v>
      </c>
      <c r="USQ28" s="357">
        <f t="shared" si="230"/>
        <v>84786.4516</v>
      </c>
      <c r="USR28" s="357">
        <f t="shared" si="230"/>
        <v>0</v>
      </c>
      <c r="USS28" s="357">
        <f t="shared" si="230"/>
        <v>84786.4516</v>
      </c>
      <c r="UST28" s="357">
        <f t="shared" si="230"/>
        <v>0</v>
      </c>
      <c r="USU28" s="357">
        <f t="shared" si="230"/>
        <v>84786.4516</v>
      </c>
      <c r="USV28" s="357">
        <f t="shared" si="230"/>
        <v>0</v>
      </c>
      <c r="USW28" s="357">
        <f t="shared" si="230"/>
        <v>84786.4516</v>
      </c>
      <c r="USX28" s="357">
        <f t="shared" si="230"/>
        <v>0</v>
      </c>
      <c r="USY28" s="357">
        <f t="shared" si="230"/>
        <v>84786.4516</v>
      </c>
      <c r="USZ28" s="357">
        <f t="shared" si="230"/>
        <v>0</v>
      </c>
      <c r="UTA28" s="357">
        <f t="shared" si="230"/>
        <v>84786.4516</v>
      </c>
      <c r="UTB28" s="357">
        <f t="shared" si="230"/>
        <v>0</v>
      </c>
      <c r="UTC28" s="357">
        <f t="shared" si="230"/>
        <v>84786.4516</v>
      </c>
      <c r="UTD28" s="357">
        <f t="shared" si="230"/>
        <v>0</v>
      </c>
      <c r="UTE28" s="357">
        <f t="shared" si="230"/>
        <v>84786.4516</v>
      </c>
      <c r="UTF28" s="357">
        <f t="shared" si="230"/>
        <v>0</v>
      </c>
      <c r="UTG28" s="357">
        <f t="shared" si="230"/>
        <v>84786.4516</v>
      </c>
      <c r="UTH28" s="357">
        <f t="shared" si="230"/>
        <v>0</v>
      </c>
      <c r="UTI28" s="357">
        <f t="shared" si="230"/>
        <v>84786.4516</v>
      </c>
      <c r="UTJ28" s="357">
        <f t="shared" si="230"/>
        <v>0</v>
      </c>
      <c r="UTK28" s="357">
        <f t="shared" si="230"/>
        <v>84786.4516</v>
      </c>
      <c r="UTL28" s="357">
        <f t="shared" ref="UTL28:UVW28" si="231">+UTJ28</f>
        <v>0</v>
      </c>
      <c r="UTM28" s="357">
        <f t="shared" si="231"/>
        <v>84786.4516</v>
      </c>
      <c r="UTN28" s="357">
        <f t="shared" si="231"/>
        <v>0</v>
      </c>
      <c r="UTO28" s="357">
        <f t="shared" si="231"/>
        <v>84786.4516</v>
      </c>
      <c r="UTP28" s="357">
        <f t="shared" si="231"/>
        <v>0</v>
      </c>
      <c r="UTQ28" s="357">
        <f t="shared" si="231"/>
        <v>84786.4516</v>
      </c>
      <c r="UTR28" s="357">
        <f t="shared" si="231"/>
        <v>0</v>
      </c>
      <c r="UTS28" s="357">
        <f t="shared" si="231"/>
        <v>84786.4516</v>
      </c>
      <c r="UTT28" s="357">
        <f t="shared" si="231"/>
        <v>0</v>
      </c>
      <c r="UTU28" s="357">
        <f t="shared" si="231"/>
        <v>84786.4516</v>
      </c>
      <c r="UTV28" s="357">
        <f t="shared" si="231"/>
        <v>0</v>
      </c>
      <c r="UTW28" s="357">
        <f t="shared" si="231"/>
        <v>84786.4516</v>
      </c>
      <c r="UTX28" s="357">
        <f t="shared" si="231"/>
        <v>0</v>
      </c>
      <c r="UTY28" s="357">
        <f t="shared" si="231"/>
        <v>84786.4516</v>
      </c>
      <c r="UTZ28" s="357">
        <f t="shared" si="231"/>
        <v>0</v>
      </c>
      <c r="UUA28" s="357">
        <f t="shared" si="231"/>
        <v>84786.4516</v>
      </c>
      <c r="UUB28" s="357">
        <f t="shared" si="231"/>
        <v>0</v>
      </c>
      <c r="UUC28" s="357">
        <f t="shared" si="231"/>
        <v>84786.4516</v>
      </c>
      <c r="UUD28" s="357">
        <f t="shared" si="231"/>
        <v>0</v>
      </c>
      <c r="UUE28" s="357">
        <f t="shared" si="231"/>
        <v>84786.4516</v>
      </c>
      <c r="UUF28" s="357">
        <f t="shared" si="231"/>
        <v>0</v>
      </c>
      <c r="UUG28" s="357">
        <f t="shared" si="231"/>
        <v>84786.4516</v>
      </c>
      <c r="UUH28" s="357">
        <f t="shared" si="231"/>
        <v>0</v>
      </c>
      <c r="UUI28" s="357">
        <f t="shared" si="231"/>
        <v>84786.4516</v>
      </c>
      <c r="UUJ28" s="357">
        <f t="shared" si="231"/>
        <v>0</v>
      </c>
      <c r="UUK28" s="357">
        <f t="shared" si="231"/>
        <v>84786.4516</v>
      </c>
      <c r="UUL28" s="357">
        <f t="shared" si="231"/>
        <v>0</v>
      </c>
      <c r="UUM28" s="357">
        <f t="shared" si="231"/>
        <v>84786.4516</v>
      </c>
      <c r="UUN28" s="357">
        <f t="shared" si="231"/>
        <v>0</v>
      </c>
      <c r="UUO28" s="357">
        <f t="shared" si="231"/>
        <v>84786.4516</v>
      </c>
      <c r="UUP28" s="357">
        <f t="shared" si="231"/>
        <v>0</v>
      </c>
      <c r="UUQ28" s="357">
        <f t="shared" si="231"/>
        <v>84786.4516</v>
      </c>
      <c r="UUR28" s="357">
        <f t="shared" si="231"/>
        <v>0</v>
      </c>
      <c r="UUS28" s="357">
        <f t="shared" si="231"/>
        <v>84786.4516</v>
      </c>
      <c r="UUT28" s="357">
        <f t="shared" si="231"/>
        <v>0</v>
      </c>
      <c r="UUU28" s="357">
        <f t="shared" si="231"/>
        <v>84786.4516</v>
      </c>
      <c r="UUV28" s="357">
        <f t="shared" si="231"/>
        <v>0</v>
      </c>
      <c r="UUW28" s="357">
        <f t="shared" si="231"/>
        <v>84786.4516</v>
      </c>
      <c r="UUX28" s="357">
        <f t="shared" si="231"/>
        <v>0</v>
      </c>
      <c r="UUY28" s="357">
        <f t="shared" si="231"/>
        <v>84786.4516</v>
      </c>
      <c r="UUZ28" s="357">
        <f t="shared" si="231"/>
        <v>0</v>
      </c>
      <c r="UVA28" s="357">
        <f t="shared" si="231"/>
        <v>84786.4516</v>
      </c>
      <c r="UVB28" s="357">
        <f t="shared" si="231"/>
        <v>0</v>
      </c>
      <c r="UVC28" s="357">
        <f t="shared" si="231"/>
        <v>84786.4516</v>
      </c>
      <c r="UVD28" s="357">
        <f t="shared" si="231"/>
        <v>0</v>
      </c>
      <c r="UVE28" s="357">
        <f t="shared" si="231"/>
        <v>84786.4516</v>
      </c>
      <c r="UVF28" s="357">
        <f t="shared" si="231"/>
        <v>0</v>
      </c>
      <c r="UVG28" s="357">
        <f t="shared" si="231"/>
        <v>84786.4516</v>
      </c>
      <c r="UVH28" s="357">
        <f t="shared" si="231"/>
        <v>0</v>
      </c>
      <c r="UVI28" s="357">
        <f t="shared" si="231"/>
        <v>84786.4516</v>
      </c>
      <c r="UVJ28" s="357">
        <f t="shared" si="231"/>
        <v>0</v>
      </c>
      <c r="UVK28" s="357">
        <f t="shared" si="231"/>
        <v>84786.4516</v>
      </c>
      <c r="UVL28" s="357">
        <f t="shared" si="231"/>
        <v>0</v>
      </c>
      <c r="UVM28" s="357">
        <f t="shared" si="231"/>
        <v>84786.4516</v>
      </c>
      <c r="UVN28" s="357">
        <f t="shared" si="231"/>
        <v>0</v>
      </c>
      <c r="UVO28" s="357">
        <f t="shared" si="231"/>
        <v>84786.4516</v>
      </c>
      <c r="UVP28" s="357">
        <f t="shared" si="231"/>
        <v>0</v>
      </c>
      <c r="UVQ28" s="357">
        <f t="shared" si="231"/>
        <v>84786.4516</v>
      </c>
      <c r="UVR28" s="357">
        <f t="shared" si="231"/>
        <v>0</v>
      </c>
      <c r="UVS28" s="357">
        <f t="shared" si="231"/>
        <v>84786.4516</v>
      </c>
      <c r="UVT28" s="357">
        <f t="shared" si="231"/>
        <v>0</v>
      </c>
      <c r="UVU28" s="357">
        <f t="shared" si="231"/>
        <v>84786.4516</v>
      </c>
      <c r="UVV28" s="357">
        <f t="shared" si="231"/>
        <v>0</v>
      </c>
      <c r="UVW28" s="357">
        <f t="shared" si="231"/>
        <v>84786.4516</v>
      </c>
      <c r="UVX28" s="357">
        <f t="shared" ref="UVX28:UYI28" si="232">+UVV28</f>
        <v>0</v>
      </c>
      <c r="UVY28" s="357">
        <f t="shared" si="232"/>
        <v>84786.4516</v>
      </c>
      <c r="UVZ28" s="357">
        <f t="shared" si="232"/>
        <v>0</v>
      </c>
      <c r="UWA28" s="357">
        <f t="shared" si="232"/>
        <v>84786.4516</v>
      </c>
      <c r="UWB28" s="357">
        <f t="shared" si="232"/>
        <v>0</v>
      </c>
      <c r="UWC28" s="357">
        <f t="shared" si="232"/>
        <v>84786.4516</v>
      </c>
      <c r="UWD28" s="357">
        <f t="shared" si="232"/>
        <v>0</v>
      </c>
      <c r="UWE28" s="357">
        <f t="shared" si="232"/>
        <v>84786.4516</v>
      </c>
      <c r="UWF28" s="357">
        <f t="shared" si="232"/>
        <v>0</v>
      </c>
      <c r="UWG28" s="357">
        <f t="shared" si="232"/>
        <v>84786.4516</v>
      </c>
      <c r="UWH28" s="357">
        <f t="shared" si="232"/>
        <v>0</v>
      </c>
      <c r="UWI28" s="357">
        <f t="shared" si="232"/>
        <v>84786.4516</v>
      </c>
      <c r="UWJ28" s="357">
        <f t="shared" si="232"/>
        <v>0</v>
      </c>
      <c r="UWK28" s="357">
        <f t="shared" si="232"/>
        <v>84786.4516</v>
      </c>
      <c r="UWL28" s="357">
        <f t="shared" si="232"/>
        <v>0</v>
      </c>
      <c r="UWM28" s="357">
        <f t="shared" si="232"/>
        <v>84786.4516</v>
      </c>
      <c r="UWN28" s="357">
        <f t="shared" si="232"/>
        <v>0</v>
      </c>
      <c r="UWO28" s="357">
        <f t="shared" si="232"/>
        <v>84786.4516</v>
      </c>
      <c r="UWP28" s="357">
        <f t="shared" si="232"/>
        <v>0</v>
      </c>
      <c r="UWQ28" s="357">
        <f t="shared" si="232"/>
        <v>84786.4516</v>
      </c>
      <c r="UWR28" s="357">
        <f t="shared" si="232"/>
        <v>0</v>
      </c>
      <c r="UWS28" s="357">
        <f t="shared" si="232"/>
        <v>84786.4516</v>
      </c>
      <c r="UWT28" s="357">
        <f t="shared" si="232"/>
        <v>0</v>
      </c>
      <c r="UWU28" s="357">
        <f t="shared" si="232"/>
        <v>84786.4516</v>
      </c>
      <c r="UWV28" s="357">
        <f t="shared" si="232"/>
        <v>0</v>
      </c>
      <c r="UWW28" s="357">
        <f t="shared" si="232"/>
        <v>84786.4516</v>
      </c>
      <c r="UWX28" s="357">
        <f t="shared" si="232"/>
        <v>0</v>
      </c>
      <c r="UWY28" s="357">
        <f t="shared" si="232"/>
        <v>84786.4516</v>
      </c>
      <c r="UWZ28" s="357">
        <f t="shared" si="232"/>
        <v>0</v>
      </c>
      <c r="UXA28" s="357">
        <f t="shared" si="232"/>
        <v>84786.4516</v>
      </c>
      <c r="UXB28" s="357">
        <f t="shared" si="232"/>
        <v>0</v>
      </c>
      <c r="UXC28" s="357">
        <f t="shared" si="232"/>
        <v>84786.4516</v>
      </c>
      <c r="UXD28" s="357">
        <f t="shared" si="232"/>
        <v>0</v>
      </c>
      <c r="UXE28" s="357">
        <f t="shared" si="232"/>
        <v>84786.4516</v>
      </c>
      <c r="UXF28" s="357">
        <f t="shared" si="232"/>
        <v>0</v>
      </c>
      <c r="UXG28" s="357">
        <f t="shared" si="232"/>
        <v>84786.4516</v>
      </c>
      <c r="UXH28" s="357">
        <f t="shared" si="232"/>
        <v>0</v>
      </c>
      <c r="UXI28" s="357">
        <f t="shared" si="232"/>
        <v>84786.4516</v>
      </c>
      <c r="UXJ28" s="357">
        <f t="shared" si="232"/>
        <v>0</v>
      </c>
      <c r="UXK28" s="357">
        <f t="shared" si="232"/>
        <v>84786.4516</v>
      </c>
      <c r="UXL28" s="357">
        <f t="shared" si="232"/>
        <v>0</v>
      </c>
      <c r="UXM28" s="357">
        <f t="shared" si="232"/>
        <v>84786.4516</v>
      </c>
      <c r="UXN28" s="357">
        <f t="shared" si="232"/>
        <v>0</v>
      </c>
      <c r="UXO28" s="357">
        <f t="shared" si="232"/>
        <v>84786.4516</v>
      </c>
      <c r="UXP28" s="357">
        <f t="shared" si="232"/>
        <v>0</v>
      </c>
      <c r="UXQ28" s="357">
        <f t="shared" si="232"/>
        <v>84786.4516</v>
      </c>
      <c r="UXR28" s="357">
        <f t="shared" si="232"/>
        <v>0</v>
      </c>
      <c r="UXS28" s="357">
        <f t="shared" si="232"/>
        <v>84786.4516</v>
      </c>
      <c r="UXT28" s="357">
        <f t="shared" si="232"/>
        <v>0</v>
      </c>
      <c r="UXU28" s="357">
        <f t="shared" si="232"/>
        <v>84786.4516</v>
      </c>
      <c r="UXV28" s="357">
        <f t="shared" si="232"/>
        <v>0</v>
      </c>
      <c r="UXW28" s="357">
        <f t="shared" si="232"/>
        <v>84786.4516</v>
      </c>
      <c r="UXX28" s="357">
        <f t="shared" si="232"/>
        <v>0</v>
      </c>
      <c r="UXY28" s="357">
        <f t="shared" si="232"/>
        <v>84786.4516</v>
      </c>
      <c r="UXZ28" s="357">
        <f t="shared" si="232"/>
        <v>0</v>
      </c>
      <c r="UYA28" s="357">
        <f t="shared" si="232"/>
        <v>84786.4516</v>
      </c>
      <c r="UYB28" s="357">
        <f t="shared" si="232"/>
        <v>0</v>
      </c>
      <c r="UYC28" s="357">
        <f t="shared" si="232"/>
        <v>84786.4516</v>
      </c>
      <c r="UYD28" s="357">
        <f t="shared" si="232"/>
        <v>0</v>
      </c>
      <c r="UYE28" s="357">
        <f t="shared" si="232"/>
        <v>84786.4516</v>
      </c>
      <c r="UYF28" s="357">
        <f t="shared" si="232"/>
        <v>0</v>
      </c>
      <c r="UYG28" s="357">
        <f t="shared" si="232"/>
        <v>84786.4516</v>
      </c>
      <c r="UYH28" s="357">
        <f t="shared" si="232"/>
        <v>0</v>
      </c>
      <c r="UYI28" s="357">
        <f t="shared" si="232"/>
        <v>84786.4516</v>
      </c>
      <c r="UYJ28" s="357">
        <f t="shared" ref="UYJ28:VAU28" si="233">+UYH28</f>
        <v>0</v>
      </c>
      <c r="UYK28" s="357">
        <f t="shared" si="233"/>
        <v>84786.4516</v>
      </c>
      <c r="UYL28" s="357">
        <f t="shared" si="233"/>
        <v>0</v>
      </c>
      <c r="UYM28" s="357">
        <f t="shared" si="233"/>
        <v>84786.4516</v>
      </c>
      <c r="UYN28" s="357">
        <f t="shared" si="233"/>
        <v>0</v>
      </c>
      <c r="UYO28" s="357">
        <f t="shared" si="233"/>
        <v>84786.4516</v>
      </c>
      <c r="UYP28" s="357">
        <f t="shared" si="233"/>
        <v>0</v>
      </c>
      <c r="UYQ28" s="357">
        <f t="shared" si="233"/>
        <v>84786.4516</v>
      </c>
      <c r="UYR28" s="357">
        <f t="shared" si="233"/>
        <v>0</v>
      </c>
      <c r="UYS28" s="357">
        <f t="shared" si="233"/>
        <v>84786.4516</v>
      </c>
      <c r="UYT28" s="357">
        <f t="shared" si="233"/>
        <v>0</v>
      </c>
      <c r="UYU28" s="357">
        <f t="shared" si="233"/>
        <v>84786.4516</v>
      </c>
      <c r="UYV28" s="357">
        <f t="shared" si="233"/>
        <v>0</v>
      </c>
      <c r="UYW28" s="357">
        <f t="shared" si="233"/>
        <v>84786.4516</v>
      </c>
      <c r="UYX28" s="357">
        <f t="shared" si="233"/>
        <v>0</v>
      </c>
      <c r="UYY28" s="357">
        <f t="shared" si="233"/>
        <v>84786.4516</v>
      </c>
      <c r="UYZ28" s="357">
        <f t="shared" si="233"/>
        <v>0</v>
      </c>
      <c r="UZA28" s="357">
        <f t="shared" si="233"/>
        <v>84786.4516</v>
      </c>
      <c r="UZB28" s="357">
        <f t="shared" si="233"/>
        <v>0</v>
      </c>
      <c r="UZC28" s="357">
        <f t="shared" si="233"/>
        <v>84786.4516</v>
      </c>
      <c r="UZD28" s="357">
        <f t="shared" si="233"/>
        <v>0</v>
      </c>
      <c r="UZE28" s="357">
        <f t="shared" si="233"/>
        <v>84786.4516</v>
      </c>
      <c r="UZF28" s="357">
        <f t="shared" si="233"/>
        <v>0</v>
      </c>
      <c r="UZG28" s="357">
        <f t="shared" si="233"/>
        <v>84786.4516</v>
      </c>
      <c r="UZH28" s="357">
        <f t="shared" si="233"/>
        <v>0</v>
      </c>
      <c r="UZI28" s="357">
        <f t="shared" si="233"/>
        <v>84786.4516</v>
      </c>
      <c r="UZJ28" s="357">
        <f t="shared" si="233"/>
        <v>0</v>
      </c>
      <c r="UZK28" s="357">
        <f t="shared" si="233"/>
        <v>84786.4516</v>
      </c>
      <c r="UZL28" s="357">
        <f t="shared" si="233"/>
        <v>0</v>
      </c>
      <c r="UZM28" s="357">
        <f t="shared" si="233"/>
        <v>84786.4516</v>
      </c>
      <c r="UZN28" s="357">
        <f t="shared" si="233"/>
        <v>0</v>
      </c>
      <c r="UZO28" s="357">
        <f t="shared" si="233"/>
        <v>84786.4516</v>
      </c>
      <c r="UZP28" s="357">
        <f t="shared" si="233"/>
        <v>0</v>
      </c>
      <c r="UZQ28" s="357">
        <f t="shared" si="233"/>
        <v>84786.4516</v>
      </c>
      <c r="UZR28" s="357">
        <f t="shared" si="233"/>
        <v>0</v>
      </c>
      <c r="UZS28" s="357">
        <f t="shared" si="233"/>
        <v>84786.4516</v>
      </c>
      <c r="UZT28" s="357">
        <f t="shared" si="233"/>
        <v>0</v>
      </c>
      <c r="UZU28" s="357">
        <f t="shared" si="233"/>
        <v>84786.4516</v>
      </c>
      <c r="UZV28" s="357">
        <f t="shared" si="233"/>
        <v>0</v>
      </c>
      <c r="UZW28" s="357">
        <f t="shared" si="233"/>
        <v>84786.4516</v>
      </c>
      <c r="UZX28" s="357">
        <f t="shared" si="233"/>
        <v>0</v>
      </c>
      <c r="UZY28" s="357">
        <f t="shared" si="233"/>
        <v>84786.4516</v>
      </c>
      <c r="UZZ28" s="357">
        <f t="shared" si="233"/>
        <v>0</v>
      </c>
      <c r="VAA28" s="357">
        <f t="shared" si="233"/>
        <v>84786.4516</v>
      </c>
      <c r="VAB28" s="357">
        <f t="shared" si="233"/>
        <v>0</v>
      </c>
      <c r="VAC28" s="357">
        <f t="shared" si="233"/>
        <v>84786.4516</v>
      </c>
      <c r="VAD28" s="357">
        <f t="shared" si="233"/>
        <v>0</v>
      </c>
      <c r="VAE28" s="357">
        <f t="shared" si="233"/>
        <v>84786.4516</v>
      </c>
      <c r="VAF28" s="357">
        <f t="shared" si="233"/>
        <v>0</v>
      </c>
      <c r="VAG28" s="357">
        <f t="shared" si="233"/>
        <v>84786.4516</v>
      </c>
      <c r="VAH28" s="357">
        <f t="shared" si="233"/>
        <v>0</v>
      </c>
      <c r="VAI28" s="357">
        <f t="shared" si="233"/>
        <v>84786.4516</v>
      </c>
      <c r="VAJ28" s="357">
        <f t="shared" si="233"/>
        <v>0</v>
      </c>
      <c r="VAK28" s="357">
        <f t="shared" si="233"/>
        <v>84786.4516</v>
      </c>
      <c r="VAL28" s="357">
        <f t="shared" si="233"/>
        <v>0</v>
      </c>
      <c r="VAM28" s="357">
        <f t="shared" si="233"/>
        <v>84786.4516</v>
      </c>
      <c r="VAN28" s="357">
        <f t="shared" si="233"/>
        <v>0</v>
      </c>
      <c r="VAO28" s="357">
        <f t="shared" si="233"/>
        <v>84786.4516</v>
      </c>
      <c r="VAP28" s="357">
        <f t="shared" si="233"/>
        <v>0</v>
      </c>
      <c r="VAQ28" s="357">
        <f t="shared" si="233"/>
        <v>84786.4516</v>
      </c>
      <c r="VAR28" s="357">
        <f t="shared" si="233"/>
        <v>0</v>
      </c>
      <c r="VAS28" s="357">
        <f t="shared" si="233"/>
        <v>84786.4516</v>
      </c>
      <c r="VAT28" s="357">
        <f t="shared" si="233"/>
        <v>0</v>
      </c>
      <c r="VAU28" s="357">
        <f t="shared" si="233"/>
        <v>84786.4516</v>
      </c>
      <c r="VAV28" s="357">
        <f t="shared" ref="VAV28:VDG28" si="234">+VAT28</f>
        <v>0</v>
      </c>
      <c r="VAW28" s="357">
        <f t="shared" si="234"/>
        <v>84786.4516</v>
      </c>
      <c r="VAX28" s="357">
        <f t="shared" si="234"/>
        <v>0</v>
      </c>
      <c r="VAY28" s="357">
        <f t="shared" si="234"/>
        <v>84786.4516</v>
      </c>
      <c r="VAZ28" s="357">
        <f t="shared" si="234"/>
        <v>0</v>
      </c>
      <c r="VBA28" s="357">
        <f t="shared" si="234"/>
        <v>84786.4516</v>
      </c>
      <c r="VBB28" s="357">
        <f t="shared" si="234"/>
        <v>0</v>
      </c>
      <c r="VBC28" s="357">
        <f t="shared" si="234"/>
        <v>84786.4516</v>
      </c>
      <c r="VBD28" s="357">
        <f t="shared" si="234"/>
        <v>0</v>
      </c>
      <c r="VBE28" s="357">
        <f t="shared" si="234"/>
        <v>84786.4516</v>
      </c>
      <c r="VBF28" s="357">
        <f t="shared" si="234"/>
        <v>0</v>
      </c>
      <c r="VBG28" s="357">
        <f t="shared" si="234"/>
        <v>84786.4516</v>
      </c>
      <c r="VBH28" s="357">
        <f t="shared" si="234"/>
        <v>0</v>
      </c>
      <c r="VBI28" s="357">
        <f t="shared" si="234"/>
        <v>84786.4516</v>
      </c>
      <c r="VBJ28" s="357">
        <f t="shared" si="234"/>
        <v>0</v>
      </c>
      <c r="VBK28" s="357">
        <f t="shared" si="234"/>
        <v>84786.4516</v>
      </c>
      <c r="VBL28" s="357">
        <f t="shared" si="234"/>
        <v>0</v>
      </c>
      <c r="VBM28" s="357">
        <f t="shared" si="234"/>
        <v>84786.4516</v>
      </c>
      <c r="VBN28" s="357">
        <f t="shared" si="234"/>
        <v>0</v>
      </c>
      <c r="VBO28" s="357">
        <f t="shared" si="234"/>
        <v>84786.4516</v>
      </c>
      <c r="VBP28" s="357">
        <f t="shared" si="234"/>
        <v>0</v>
      </c>
      <c r="VBQ28" s="357">
        <f t="shared" si="234"/>
        <v>84786.4516</v>
      </c>
      <c r="VBR28" s="357">
        <f t="shared" si="234"/>
        <v>0</v>
      </c>
      <c r="VBS28" s="357">
        <f t="shared" si="234"/>
        <v>84786.4516</v>
      </c>
      <c r="VBT28" s="357">
        <f t="shared" si="234"/>
        <v>0</v>
      </c>
      <c r="VBU28" s="357">
        <f t="shared" si="234"/>
        <v>84786.4516</v>
      </c>
      <c r="VBV28" s="357">
        <f t="shared" si="234"/>
        <v>0</v>
      </c>
      <c r="VBW28" s="357">
        <f t="shared" si="234"/>
        <v>84786.4516</v>
      </c>
      <c r="VBX28" s="357">
        <f t="shared" si="234"/>
        <v>0</v>
      </c>
      <c r="VBY28" s="357">
        <f t="shared" si="234"/>
        <v>84786.4516</v>
      </c>
      <c r="VBZ28" s="357">
        <f t="shared" si="234"/>
        <v>0</v>
      </c>
      <c r="VCA28" s="357">
        <f t="shared" si="234"/>
        <v>84786.4516</v>
      </c>
      <c r="VCB28" s="357">
        <f t="shared" si="234"/>
        <v>0</v>
      </c>
      <c r="VCC28" s="357">
        <f t="shared" si="234"/>
        <v>84786.4516</v>
      </c>
      <c r="VCD28" s="357">
        <f t="shared" si="234"/>
        <v>0</v>
      </c>
      <c r="VCE28" s="357">
        <f t="shared" si="234"/>
        <v>84786.4516</v>
      </c>
      <c r="VCF28" s="357">
        <f t="shared" si="234"/>
        <v>0</v>
      </c>
      <c r="VCG28" s="357">
        <f t="shared" si="234"/>
        <v>84786.4516</v>
      </c>
      <c r="VCH28" s="357">
        <f t="shared" si="234"/>
        <v>0</v>
      </c>
      <c r="VCI28" s="357">
        <f t="shared" si="234"/>
        <v>84786.4516</v>
      </c>
      <c r="VCJ28" s="357">
        <f t="shared" si="234"/>
        <v>0</v>
      </c>
      <c r="VCK28" s="357">
        <f t="shared" si="234"/>
        <v>84786.4516</v>
      </c>
      <c r="VCL28" s="357">
        <f t="shared" si="234"/>
        <v>0</v>
      </c>
      <c r="VCM28" s="357">
        <f t="shared" si="234"/>
        <v>84786.4516</v>
      </c>
      <c r="VCN28" s="357">
        <f t="shared" si="234"/>
        <v>0</v>
      </c>
      <c r="VCO28" s="357">
        <f t="shared" si="234"/>
        <v>84786.4516</v>
      </c>
      <c r="VCP28" s="357">
        <f t="shared" si="234"/>
        <v>0</v>
      </c>
      <c r="VCQ28" s="357">
        <f t="shared" si="234"/>
        <v>84786.4516</v>
      </c>
      <c r="VCR28" s="357">
        <f t="shared" si="234"/>
        <v>0</v>
      </c>
      <c r="VCS28" s="357">
        <f t="shared" si="234"/>
        <v>84786.4516</v>
      </c>
      <c r="VCT28" s="357">
        <f t="shared" si="234"/>
        <v>0</v>
      </c>
      <c r="VCU28" s="357">
        <f t="shared" si="234"/>
        <v>84786.4516</v>
      </c>
      <c r="VCV28" s="357">
        <f t="shared" si="234"/>
        <v>0</v>
      </c>
      <c r="VCW28" s="357">
        <f t="shared" si="234"/>
        <v>84786.4516</v>
      </c>
      <c r="VCX28" s="357">
        <f t="shared" si="234"/>
        <v>0</v>
      </c>
      <c r="VCY28" s="357">
        <f t="shared" si="234"/>
        <v>84786.4516</v>
      </c>
      <c r="VCZ28" s="357">
        <f t="shared" si="234"/>
        <v>0</v>
      </c>
      <c r="VDA28" s="357">
        <f t="shared" si="234"/>
        <v>84786.4516</v>
      </c>
      <c r="VDB28" s="357">
        <f t="shared" si="234"/>
        <v>0</v>
      </c>
      <c r="VDC28" s="357">
        <f t="shared" si="234"/>
        <v>84786.4516</v>
      </c>
      <c r="VDD28" s="357">
        <f t="shared" si="234"/>
        <v>0</v>
      </c>
      <c r="VDE28" s="357">
        <f t="shared" si="234"/>
        <v>84786.4516</v>
      </c>
      <c r="VDF28" s="357">
        <f t="shared" si="234"/>
        <v>0</v>
      </c>
      <c r="VDG28" s="357">
        <f t="shared" si="234"/>
        <v>84786.4516</v>
      </c>
      <c r="VDH28" s="357">
        <f t="shared" ref="VDH28:VFS28" si="235">+VDF28</f>
        <v>0</v>
      </c>
      <c r="VDI28" s="357">
        <f t="shared" si="235"/>
        <v>84786.4516</v>
      </c>
      <c r="VDJ28" s="357">
        <f t="shared" si="235"/>
        <v>0</v>
      </c>
      <c r="VDK28" s="357">
        <f t="shared" si="235"/>
        <v>84786.4516</v>
      </c>
      <c r="VDL28" s="357">
        <f t="shared" si="235"/>
        <v>0</v>
      </c>
      <c r="VDM28" s="357">
        <f t="shared" si="235"/>
        <v>84786.4516</v>
      </c>
      <c r="VDN28" s="357">
        <f t="shared" si="235"/>
        <v>0</v>
      </c>
      <c r="VDO28" s="357">
        <f t="shared" si="235"/>
        <v>84786.4516</v>
      </c>
      <c r="VDP28" s="357">
        <f t="shared" si="235"/>
        <v>0</v>
      </c>
      <c r="VDQ28" s="357">
        <f t="shared" si="235"/>
        <v>84786.4516</v>
      </c>
      <c r="VDR28" s="357">
        <f t="shared" si="235"/>
        <v>0</v>
      </c>
      <c r="VDS28" s="357">
        <f t="shared" si="235"/>
        <v>84786.4516</v>
      </c>
      <c r="VDT28" s="357">
        <f t="shared" si="235"/>
        <v>0</v>
      </c>
      <c r="VDU28" s="357">
        <f t="shared" si="235"/>
        <v>84786.4516</v>
      </c>
      <c r="VDV28" s="357">
        <f t="shared" si="235"/>
        <v>0</v>
      </c>
      <c r="VDW28" s="357">
        <f t="shared" si="235"/>
        <v>84786.4516</v>
      </c>
      <c r="VDX28" s="357">
        <f t="shared" si="235"/>
        <v>0</v>
      </c>
      <c r="VDY28" s="357">
        <f t="shared" si="235"/>
        <v>84786.4516</v>
      </c>
      <c r="VDZ28" s="357">
        <f t="shared" si="235"/>
        <v>0</v>
      </c>
      <c r="VEA28" s="357">
        <f t="shared" si="235"/>
        <v>84786.4516</v>
      </c>
      <c r="VEB28" s="357">
        <f t="shared" si="235"/>
        <v>0</v>
      </c>
      <c r="VEC28" s="357">
        <f t="shared" si="235"/>
        <v>84786.4516</v>
      </c>
      <c r="VED28" s="357">
        <f t="shared" si="235"/>
        <v>0</v>
      </c>
      <c r="VEE28" s="357">
        <f t="shared" si="235"/>
        <v>84786.4516</v>
      </c>
      <c r="VEF28" s="357">
        <f t="shared" si="235"/>
        <v>0</v>
      </c>
      <c r="VEG28" s="357">
        <f t="shared" si="235"/>
        <v>84786.4516</v>
      </c>
      <c r="VEH28" s="357">
        <f t="shared" si="235"/>
        <v>0</v>
      </c>
      <c r="VEI28" s="357">
        <f t="shared" si="235"/>
        <v>84786.4516</v>
      </c>
      <c r="VEJ28" s="357">
        <f t="shared" si="235"/>
        <v>0</v>
      </c>
      <c r="VEK28" s="357">
        <f t="shared" si="235"/>
        <v>84786.4516</v>
      </c>
      <c r="VEL28" s="357">
        <f t="shared" si="235"/>
        <v>0</v>
      </c>
      <c r="VEM28" s="357">
        <f t="shared" si="235"/>
        <v>84786.4516</v>
      </c>
      <c r="VEN28" s="357">
        <f t="shared" si="235"/>
        <v>0</v>
      </c>
      <c r="VEO28" s="357">
        <f t="shared" si="235"/>
        <v>84786.4516</v>
      </c>
      <c r="VEP28" s="357">
        <f t="shared" si="235"/>
        <v>0</v>
      </c>
      <c r="VEQ28" s="357">
        <f t="shared" si="235"/>
        <v>84786.4516</v>
      </c>
      <c r="VER28" s="357">
        <f t="shared" si="235"/>
        <v>0</v>
      </c>
      <c r="VES28" s="357">
        <f t="shared" si="235"/>
        <v>84786.4516</v>
      </c>
      <c r="VET28" s="357">
        <f t="shared" si="235"/>
        <v>0</v>
      </c>
      <c r="VEU28" s="357">
        <f t="shared" si="235"/>
        <v>84786.4516</v>
      </c>
      <c r="VEV28" s="357">
        <f t="shared" si="235"/>
        <v>0</v>
      </c>
      <c r="VEW28" s="357">
        <f t="shared" si="235"/>
        <v>84786.4516</v>
      </c>
      <c r="VEX28" s="357">
        <f t="shared" si="235"/>
        <v>0</v>
      </c>
      <c r="VEY28" s="357">
        <f t="shared" si="235"/>
        <v>84786.4516</v>
      </c>
      <c r="VEZ28" s="357">
        <f t="shared" si="235"/>
        <v>0</v>
      </c>
      <c r="VFA28" s="357">
        <f t="shared" si="235"/>
        <v>84786.4516</v>
      </c>
      <c r="VFB28" s="357">
        <f t="shared" si="235"/>
        <v>0</v>
      </c>
      <c r="VFC28" s="357">
        <f t="shared" si="235"/>
        <v>84786.4516</v>
      </c>
      <c r="VFD28" s="357">
        <f t="shared" si="235"/>
        <v>0</v>
      </c>
      <c r="VFE28" s="357">
        <f t="shared" si="235"/>
        <v>84786.4516</v>
      </c>
      <c r="VFF28" s="357">
        <f t="shared" si="235"/>
        <v>0</v>
      </c>
      <c r="VFG28" s="357">
        <f t="shared" si="235"/>
        <v>84786.4516</v>
      </c>
      <c r="VFH28" s="357">
        <f t="shared" si="235"/>
        <v>0</v>
      </c>
      <c r="VFI28" s="357">
        <f t="shared" si="235"/>
        <v>84786.4516</v>
      </c>
      <c r="VFJ28" s="357">
        <f t="shared" si="235"/>
        <v>0</v>
      </c>
      <c r="VFK28" s="357">
        <f t="shared" si="235"/>
        <v>84786.4516</v>
      </c>
      <c r="VFL28" s="357">
        <f t="shared" si="235"/>
        <v>0</v>
      </c>
      <c r="VFM28" s="357">
        <f t="shared" si="235"/>
        <v>84786.4516</v>
      </c>
      <c r="VFN28" s="357">
        <f t="shared" si="235"/>
        <v>0</v>
      </c>
      <c r="VFO28" s="357">
        <f t="shared" si="235"/>
        <v>84786.4516</v>
      </c>
      <c r="VFP28" s="357">
        <f t="shared" si="235"/>
        <v>0</v>
      </c>
      <c r="VFQ28" s="357">
        <f t="shared" si="235"/>
        <v>84786.4516</v>
      </c>
      <c r="VFR28" s="357">
        <f t="shared" si="235"/>
        <v>0</v>
      </c>
      <c r="VFS28" s="357">
        <f t="shared" si="235"/>
        <v>84786.4516</v>
      </c>
      <c r="VFT28" s="357">
        <f t="shared" ref="VFT28:VIE28" si="236">+VFR28</f>
        <v>0</v>
      </c>
      <c r="VFU28" s="357">
        <f t="shared" si="236"/>
        <v>84786.4516</v>
      </c>
      <c r="VFV28" s="357">
        <f t="shared" si="236"/>
        <v>0</v>
      </c>
      <c r="VFW28" s="357">
        <f t="shared" si="236"/>
        <v>84786.4516</v>
      </c>
      <c r="VFX28" s="357">
        <f t="shared" si="236"/>
        <v>0</v>
      </c>
      <c r="VFY28" s="357">
        <f t="shared" si="236"/>
        <v>84786.4516</v>
      </c>
      <c r="VFZ28" s="357">
        <f t="shared" si="236"/>
        <v>0</v>
      </c>
      <c r="VGA28" s="357">
        <f t="shared" si="236"/>
        <v>84786.4516</v>
      </c>
      <c r="VGB28" s="357">
        <f t="shared" si="236"/>
        <v>0</v>
      </c>
      <c r="VGC28" s="357">
        <f t="shared" si="236"/>
        <v>84786.4516</v>
      </c>
      <c r="VGD28" s="357">
        <f t="shared" si="236"/>
        <v>0</v>
      </c>
      <c r="VGE28" s="357">
        <f t="shared" si="236"/>
        <v>84786.4516</v>
      </c>
      <c r="VGF28" s="357">
        <f t="shared" si="236"/>
        <v>0</v>
      </c>
      <c r="VGG28" s="357">
        <f t="shared" si="236"/>
        <v>84786.4516</v>
      </c>
      <c r="VGH28" s="357">
        <f t="shared" si="236"/>
        <v>0</v>
      </c>
      <c r="VGI28" s="357">
        <f t="shared" si="236"/>
        <v>84786.4516</v>
      </c>
      <c r="VGJ28" s="357">
        <f t="shared" si="236"/>
        <v>0</v>
      </c>
      <c r="VGK28" s="357">
        <f t="shared" si="236"/>
        <v>84786.4516</v>
      </c>
      <c r="VGL28" s="357">
        <f t="shared" si="236"/>
        <v>0</v>
      </c>
      <c r="VGM28" s="357">
        <f t="shared" si="236"/>
        <v>84786.4516</v>
      </c>
      <c r="VGN28" s="357">
        <f t="shared" si="236"/>
        <v>0</v>
      </c>
      <c r="VGO28" s="357">
        <f t="shared" si="236"/>
        <v>84786.4516</v>
      </c>
      <c r="VGP28" s="357">
        <f t="shared" si="236"/>
        <v>0</v>
      </c>
      <c r="VGQ28" s="357">
        <f t="shared" si="236"/>
        <v>84786.4516</v>
      </c>
      <c r="VGR28" s="357">
        <f t="shared" si="236"/>
        <v>0</v>
      </c>
      <c r="VGS28" s="357">
        <f t="shared" si="236"/>
        <v>84786.4516</v>
      </c>
      <c r="VGT28" s="357">
        <f t="shared" si="236"/>
        <v>0</v>
      </c>
      <c r="VGU28" s="357">
        <f t="shared" si="236"/>
        <v>84786.4516</v>
      </c>
      <c r="VGV28" s="357">
        <f t="shared" si="236"/>
        <v>0</v>
      </c>
      <c r="VGW28" s="357">
        <f t="shared" si="236"/>
        <v>84786.4516</v>
      </c>
      <c r="VGX28" s="357">
        <f t="shared" si="236"/>
        <v>0</v>
      </c>
      <c r="VGY28" s="357">
        <f t="shared" si="236"/>
        <v>84786.4516</v>
      </c>
      <c r="VGZ28" s="357">
        <f t="shared" si="236"/>
        <v>0</v>
      </c>
      <c r="VHA28" s="357">
        <f t="shared" si="236"/>
        <v>84786.4516</v>
      </c>
      <c r="VHB28" s="357">
        <f t="shared" si="236"/>
        <v>0</v>
      </c>
      <c r="VHC28" s="357">
        <f t="shared" si="236"/>
        <v>84786.4516</v>
      </c>
      <c r="VHD28" s="357">
        <f t="shared" si="236"/>
        <v>0</v>
      </c>
      <c r="VHE28" s="357">
        <f t="shared" si="236"/>
        <v>84786.4516</v>
      </c>
      <c r="VHF28" s="357">
        <f t="shared" si="236"/>
        <v>0</v>
      </c>
      <c r="VHG28" s="357">
        <f t="shared" si="236"/>
        <v>84786.4516</v>
      </c>
      <c r="VHH28" s="357">
        <f t="shared" si="236"/>
        <v>0</v>
      </c>
      <c r="VHI28" s="357">
        <f t="shared" si="236"/>
        <v>84786.4516</v>
      </c>
      <c r="VHJ28" s="357">
        <f t="shared" si="236"/>
        <v>0</v>
      </c>
      <c r="VHK28" s="357">
        <f t="shared" si="236"/>
        <v>84786.4516</v>
      </c>
      <c r="VHL28" s="357">
        <f t="shared" si="236"/>
        <v>0</v>
      </c>
      <c r="VHM28" s="357">
        <f t="shared" si="236"/>
        <v>84786.4516</v>
      </c>
      <c r="VHN28" s="357">
        <f t="shared" si="236"/>
        <v>0</v>
      </c>
      <c r="VHO28" s="357">
        <f t="shared" si="236"/>
        <v>84786.4516</v>
      </c>
      <c r="VHP28" s="357">
        <f t="shared" si="236"/>
        <v>0</v>
      </c>
      <c r="VHQ28" s="357">
        <f t="shared" si="236"/>
        <v>84786.4516</v>
      </c>
      <c r="VHR28" s="357">
        <f t="shared" si="236"/>
        <v>0</v>
      </c>
      <c r="VHS28" s="357">
        <f t="shared" si="236"/>
        <v>84786.4516</v>
      </c>
      <c r="VHT28" s="357">
        <f t="shared" si="236"/>
        <v>0</v>
      </c>
      <c r="VHU28" s="357">
        <f t="shared" si="236"/>
        <v>84786.4516</v>
      </c>
      <c r="VHV28" s="357">
        <f t="shared" si="236"/>
        <v>0</v>
      </c>
      <c r="VHW28" s="357">
        <f t="shared" si="236"/>
        <v>84786.4516</v>
      </c>
      <c r="VHX28" s="357">
        <f t="shared" si="236"/>
        <v>0</v>
      </c>
      <c r="VHY28" s="357">
        <f t="shared" si="236"/>
        <v>84786.4516</v>
      </c>
      <c r="VHZ28" s="357">
        <f t="shared" si="236"/>
        <v>0</v>
      </c>
      <c r="VIA28" s="357">
        <f t="shared" si="236"/>
        <v>84786.4516</v>
      </c>
      <c r="VIB28" s="357">
        <f t="shared" si="236"/>
        <v>0</v>
      </c>
      <c r="VIC28" s="357">
        <f t="shared" si="236"/>
        <v>84786.4516</v>
      </c>
      <c r="VID28" s="357">
        <f t="shared" si="236"/>
        <v>0</v>
      </c>
      <c r="VIE28" s="357">
        <f t="shared" si="236"/>
        <v>84786.4516</v>
      </c>
      <c r="VIF28" s="357">
        <f t="shared" ref="VIF28:VKQ28" si="237">+VID28</f>
        <v>0</v>
      </c>
      <c r="VIG28" s="357">
        <f t="shared" si="237"/>
        <v>84786.4516</v>
      </c>
      <c r="VIH28" s="357">
        <f t="shared" si="237"/>
        <v>0</v>
      </c>
      <c r="VII28" s="357">
        <f t="shared" si="237"/>
        <v>84786.4516</v>
      </c>
      <c r="VIJ28" s="357">
        <f t="shared" si="237"/>
        <v>0</v>
      </c>
      <c r="VIK28" s="357">
        <f t="shared" si="237"/>
        <v>84786.4516</v>
      </c>
      <c r="VIL28" s="357">
        <f t="shared" si="237"/>
        <v>0</v>
      </c>
      <c r="VIM28" s="357">
        <f t="shared" si="237"/>
        <v>84786.4516</v>
      </c>
      <c r="VIN28" s="357">
        <f t="shared" si="237"/>
        <v>0</v>
      </c>
      <c r="VIO28" s="357">
        <f t="shared" si="237"/>
        <v>84786.4516</v>
      </c>
      <c r="VIP28" s="357">
        <f t="shared" si="237"/>
        <v>0</v>
      </c>
      <c r="VIQ28" s="357">
        <f t="shared" si="237"/>
        <v>84786.4516</v>
      </c>
      <c r="VIR28" s="357">
        <f t="shared" si="237"/>
        <v>0</v>
      </c>
      <c r="VIS28" s="357">
        <f t="shared" si="237"/>
        <v>84786.4516</v>
      </c>
      <c r="VIT28" s="357">
        <f t="shared" si="237"/>
        <v>0</v>
      </c>
      <c r="VIU28" s="357">
        <f t="shared" si="237"/>
        <v>84786.4516</v>
      </c>
      <c r="VIV28" s="357">
        <f t="shared" si="237"/>
        <v>0</v>
      </c>
      <c r="VIW28" s="357">
        <f t="shared" si="237"/>
        <v>84786.4516</v>
      </c>
      <c r="VIX28" s="357">
        <f t="shared" si="237"/>
        <v>0</v>
      </c>
      <c r="VIY28" s="357">
        <f t="shared" si="237"/>
        <v>84786.4516</v>
      </c>
      <c r="VIZ28" s="357">
        <f t="shared" si="237"/>
        <v>0</v>
      </c>
      <c r="VJA28" s="357">
        <f t="shared" si="237"/>
        <v>84786.4516</v>
      </c>
      <c r="VJB28" s="357">
        <f t="shared" si="237"/>
        <v>0</v>
      </c>
      <c r="VJC28" s="357">
        <f t="shared" si="237"/>
        <v>84786.4516</v>
      </c>
      <c r="VJD28" s="357">
        <f t="shared" si="237"/>
        <v>0</v>
      </c>
      <c r="VJE28" s="357">
        <f t="shared" si="237"/>
        <v>84786.4516</v>
      </c>
      <c r="VJF28" s="357">
        <f t="shared" si="237"/>
        <v>0</v>
      </c>
      <c r="VJG28" s="357">
        <f t="shared" si="237"/>
        <v>84786.4516</v>
      </c>
      <c r="VJH28" s="357">
        <f t="shared" si="237"/>
        <v>0</v>
      </c>
      <c r="VJI28" s="357">
        <f t="shared" si="237"/>
        <v>84786.4516</v>
      </c>
      <c r="VJJ28" s="357">
        <f t="shared" si="237"/>
        <v>0</v>
      </c>
      <c r="VJK28" s="357">
        <f t="shared" si="237"/>
        <v>84786.4516</v>
      </c>
      <c r="VJL28" s="357">
        <f t="shared" si="237"/>
        <v>0</v>
      </c>
      <c r="VJM28" s="357">
        <f t="shared" si="237"/>
        <v>84786.4516</v>
      </c>
      <c r="VJN28" s="357">
        <f t="shared" si="237"/>
        <v>0</v>
      </c>
      <c r="VJO28" s="357">
        <f t="shared" si="237"/>
        <v>84786.4516</v>
      </c>
      <c r="VJP28" s="357">
        <f t="shared" si="237"/>
        <v>0</v>
      </c>
      <c r="VJQ28" s="357">
        <f t="shared" si="237"/>
        <v>84786.4516</v>
      </c>
      <c r="VJR28" s="357">
        <f t="shared" si="237"/>
        <v>0</v>
      </c>
      <c r="VJS28" s="357">
        <f t="shared" si="237"/>
        <v>84786.4516</v>
      </c>
      <c r="VJT28" s="357">
        <f t="shared" si="237"/>
        <v>0</v>
      </c>
      <c r="VJU28" s="357">
        <f t="shared" si="237"/>
        <v>84786.4516</v>
      </c>
      <c r="VJV28" s="357">
        <f t="shared" si="237"/>
        <v>0</v>
      </c>
      <c r="VJW28" s="357">
        <f t="shared" si="237"/>
        <v>84786.4516</v>
      </c>
      <c r="VJX28" s="357">
        <f t="shared" si="237"/>
        <v>0</v>
      </c>
      <c r="VJY28" s="357">
        <f t="shared" si="237"/>
        <v>84786.4516</v>
      </c>
      <c r="VJZ28" s="357">
        <f t="shared" si="237"/>
        <v>0</v>
      </c>
      <c r="VKA28" s="357">
        <f t="shared" si="237"/>
        <v>84786.4516</v>
      </c>
      <c r="VKB28" s="357">
        <f t="shared" si="237"/>
        <v>0</v>
      </c>
      <c r="VKC28" s="357">
        <f t="shared" si="237"/>
        <v>84786.4516</v>
      </c>
      <c r="VKD28" s="357">
        <f t="shared" si="237"/>
        <v>0</v>
      </c>
      <c r="VKE28" s="357">
        <f t="shared" si="237"/>
        <v>84786.4516</v>
      </c>
      <c r="VKF28" s="357">
        <f t="shared" si="237"/>
        <v>0</v>
      </c>
      <c r="VKG28" s="357">
        <f t="shared" si="237"/>
        <v>84786.4516</v>
      </c>
      <c r="VKH28" s="357">
        <f t="shared" si="237"/>
        <v>0</v>
      </c>
      <c r="VKI28" s="357">
        <f t="shared" si="237"/>
        <v>84786.4516</v>
      </c>
      <c r="VKJ28" s="357">
        <f t="shared" si="237"/>
        <v>0</v>
      </c>
      <c r="VKK28" s="357">
        <f t="shared" si="237"/>
        <v>84786.4516</v>
      </c>
      <c r="VKL28" s="357">
        <f t="shared" si="237"/>
        <v>0</v>
      </c>
      <c r="VKM28" s="357">
        <f t="shared" si="237"/>
        <v>84786.4516</v>
      </c>
      <c r="VKN28" s="357">
        <f t="shared" si="237"/>
        <v>0</v>
      </c>
      <c r="VKO28" s="357">
        <f t="shared" si="237"/>
        <v>84786.4516</v>
      </c>
      <c r="VKP28" s="357">
        <f t="shared" si="237"/>
        <v>0</v>
      </c>
      <c r="VKQ28" s="357">
        <f t="shared" si="237"/>
        <v>84786.4516</v>
      </c>
      <c r="VKR28" s="357">
        <f t="shared" ref="VKR28:VNC28" si="238">+VKP28</f>
        <v>0</v>
      </c>
      <c r="VKS28" s="357">
        <f t="shared" si="238"/>
        <v>84786.4516</v>
      </c>
      <c r="VKT28" s="357">
        <f t="shared" si="238"/>
        <v>0</v>
      </c>
      <c r="VKU28" s="357">
        <f t="shared" si="238"/>
        <v>84786.4516</v>
      </c>
      <c r="VKV28" s="357">
        <f t="shared" si="238"/>
        <v>0</v>
      </c>
      <c r="VKW28" s="357">
        <f t="shared" si="238"/>
        <v>84786.4516</v>
      </c>
      <c r="VKX28" s="357">
        <f t="shared" si="238"/>
        <v>0</v>
      </c>
      <c r="VKY28" s="357">
        <f t="shared" si="238"/>
        <v>84786.4516</v>
      </c>
      <c r="VKZ28" s="357">
        <f t="shared" si="238"/>
        <v>0</v>
      </c>
      <c r="VLA28" s="357">
        <f t="shared" si="238"/>
        <v>84786.4516</v>
      </c>
      <c r="VLB28" s="357">
        <f t="shared" si="238"/>
        <v>0</v>
      </c>
      <c r="VLC28" s="357">
        <f t="shared" si="238"/>
        <v>84786.4516</v>
      </c>
      <c r="VLD28" s="357">
        <f t="shared" si="238"/>
        <v>0</v>
      </c>
      <c r="VLE28" s="357">
        <f t="shared" si="238"/>
        <v>84786.4516</v>
      </c>
      <c r="VLF28" s="357">
        <f t="shared" si="238"/>
        <v>0</v>
      </c>
      <c r="VLG28" s="357">
        <f t="shared" si="238"/>
        <v>84786.4516</v>
      </c>
      <c r="VLH28" s="357">
        <f t="shared" si="238"/>
        <v>0</v>
      </c>
      <c r="VLI28" s="357">
        <f t="shared" si="238"/>
        <v>84786.4516</v>
      </c>
      <c r="VLJ28" s="357">
        <f t="shared" si="238"/>
        <v>0</v>
      </c>
      <c r="VLK28" s="357">
        <f t="shared" si="238"/>
        <v>84786.4516</v>
      </c>
      <c r="VLL28" s="357">
        <f t="shared" si="238"/>
        <v>0</v>
      </c>
      <c r="VLM28" s="357">
        <f t="shared" si="238"/>
        <v>84786.4516</v>
      </c>
      <c r="VLN28" s="357">
        <f t="shared" si="238"/>
        <v>0</v>
      </c>
      <c r="VLO28" s="357">
        <f t="shared" si="238"/>
        <v>84786.4516</v>
      </c>
      <c r="VLP28" s="357">
        <f t="shared" si="238"/>
        <v>0</v>
      </c>
      <c r="VLQ28" s="357">
        <f t="shared" si="238"/>
        <v>84786.4516</v>
      </c>
      <c r="VLR28" s="357">
        <f t="shared" si="238"/>
        <v>0</v>
      </c>
      <c r="VLS28" s="357">
        <f t="shared" si="238"/>
        <v>84786.4516</v>
      </c>
      <c r="VLT28" s="357">
        <f t="shared" si="238"/>
        <v>0</v>
      </c>
      <c r="VLU28" s="357">
        <f t="shared" si="238"/>
        <v>84786.4516</v>
      </c>
      <c r="VLV28" s="357">
        <f t="shared" si="238"/>
        <v>0</v>
      </c>
      <c r="VLW28" s="357">
        <f t="shared" si="238"/>
        <v>84786.4516</v>
      </c>
      <c r="VLX28" s="357">
        <f t="shared" si="238"/>
        <v>0</v>
      </c>
      <c r="VLY28" s="357">
        <f t="shared" si="238"/>
        <v>84786.4516</v>
      </c>
      <c r="VLZ28" s="357">
        <f t="shared" si="238"/>
        <v>0</v>
      </c>
      <c r="VMA28" s="357">
        <f t="shared" si="238"/>
        <v>84786.4516</v>
      </c>
      <c r="VMB28" s="357">
        <f t="shared" si="238"/>
        <v>0</v>
      </c>
      <c r="VMC28" s="357">
        <f t="shared" si="238"/>
        <v>84786.4516</v>
      </c>
      <c r="VMD28" s="357">
        <f t="shared" si="238"/>
        <v>0</v>
      </c>
      <c r="VME28" s="357">
        <f t="shared" si="238"/>
        <v>84786.4516</v>
      </c>
      <c r="VMF28" s="357">
        <f t="shared" si="238"/>
        <v>0</v>
      </c>
      <c r="VMG28" s="357">
        <f t="shared" si="238"/>
        <v>84786.4516</v>
      </c>
      <c r="VMH28" s="357">
        <f t="shared" si="238"/>
        <v>0</v>
      </c>
      <c r="VMI28" s="357">
        <f t="shared" si="238"/>
        <v>84786.4516</v>
      </c>
      <c r="VMJ28" s="357">
        <f t="shared" si="238"/>
        <v>0</v>
      </c>
      <c r="VMK28" s="357">
        <f t="shared" si="238"/>
        <v>84786.4516</v>
      </c>
      <c r="VML28" s="357">
        <f t="shared" si="238"/>
        <v>0</v>
      </c>
      <c r="VMM28" s="357">
        <f t="shared" si="238"/>
        <v>84786.4516</v>
      </c>
      <c r="VMN28" s="357">
        <f t="shared" si="238"/>
        <v>0</v>
      </c>
      <c r="VMO28" s="357">
        <f t="shared" si="238"/>
        <v>84786.4516</v>
      </c>
      <c r="VMP28" s="357">
        <f t="shared" si="238"/>
        <v>0</v>
      </c>
      <c r="VMQ28" s="357">
        <f t="shared" si="238"/>
        <v>84786.4516</v>
      </c>
      <c r="VMR28" s="357">
        <f t="shared" si="238"/>
        <v>0</v>
      </c>
      <c r="VMS28" s="357">
        <f t="shared" si="238"/>
        <v>84786.4516</v>
      </c>
      <c r="VMT28" s="357">
        <f t="shared" si="238"/>
        <v>0</v>
      </c>
      <c r="VMU28" s="357">
        <f t="shared" si="238"/>
        <v>84786.4516</v>
      </c>
      <c r="VMV28" s="357">
        <f t="shared" si="238"/>
        <v>0</v>
      </c>
      <c r="VMW28" s="357">
        <f t="shared" si="238"/>
        <v>84786.4516</v>
      </c>
      <c r="VMX28" s="357">
        <f t="shared" si="238"/>
        <v>0</v>
      </c>
      <c r="VMY28" s="357">
        <f t="shared" si="238"/>
        <v>84786.4516</v>
      </c>
      <c r="VMZ28" s="357">
        <f t="shared" si="238"/>
        <v>0</v>
      </c>
      <c r="VNA28" s="357">
        <f t="shared" si="238"/>
        <v>84786.4516</v>
      </c>
      <c r="VNB28" s="357">
        <f t="shared" si="238"/>
        <v>0</v>
      </c>
      <c r="VNC28" s="357">
        <f t="shared" si="238"/>
        <v>84786.4516</v>
      </c>
      <c r="VND28" s="357">
        <f t="shared" ref="VND28:VPO28" si="239">+VNB28</f>
        <v>0</v>
      </c>
      <c r="VNE28" s="357">
        <f t="shared" si="239"/>
        <v>84786.4516</v>
      </c>
      <c r="VNF28" s="357">
        <f t="shared" si="239"/>
        <v>0</v>
      </c>
      <c r="VNG28" s="357">
        <f t="shared" si="239"/>
        <v>84786.4516</v>
      </c>
      <c r="VNH28" s="357">
        <f t="shared" si="239"/>
        <v>0</v>
      </c>
      <c r="VNI28" s="357">
        <f t="shared" si="239"/>
        <v>84786.4516</v>
      </c>
      <c r="VNJ28" s="357">
        <f t="shared" si="239"/>
        <v>0</v>
      </c>
      <c r="VNK28" s="357">
        <f t="shared" si="239"/>
        <v>84786.4516</v>
      </c>
      <c r="VNL28" s="357">
        <f t="shared" si="239"/>
        <v>0</v>
      </c>
      <c r="VNM28" s="357">
        <f t="shared" si="239"/>
        <v>84786.4516</v>
      </c>
      <c r="VNN28" s="357">
        <f t="shared" si="239"/>
        <v>0</v>
      </c>
      <c r="VNO28" s="357">
        <f t="shared" si="239"/>
        <v>84786.4516</v>
      </c>
      <c r="VNP28" s="357">
        <f t="shared" si="239"/>
        <v>0</v>
      </c>
      <c r="VNQ28" s="357">
        <f t="shared" si="239"/>
        <v>84786.4516</v>
      </c>
      <c r="VNR28" s="357">
        <f t="shared" si="239"/>
        <v>0</v>
      </c>
      <c r="VNS28" s="357">
        <f t="shared" si="239"/>
        <v>84786.4516</v>
      </c>
      <c r="VNT28" s="357">
        <f t="shared" si="239"/>
        <v>0</v>
      </c>
      <c r="VNU28" s="357">
        <f t="shared" si="239"/>
        <v>84786.4516</v>
      </c>
      <c r="VNV28" s="357">
        <f t="shared" si="239"/>
        <v>0</v>
      </c>
      <c r="VNW28" s="357">
        <f t="shared" si="239"/>
        <v>84786.4516</v>
      </c>
      <c r="VNX28" s="357">
        <f t="shared" si="239"/>
        <v>0</v>
      </c>
      <c r="VNY28" s="357">
        <f t="shared" si="239"/>
        <v>84786.4516</v>
      </c>
      <c r="VNZ28" s="357">
        <f t="shared" si="239"/>
        <v>0</v>
      </c>
      <c r="VOA28" s="357">
        <f t="shared" si="239"/>
        <v>84786.4516</v>
      </c>
      <c r="VOB28" s="357">
        <f t="shared" si="239"/>
        <v>0</v>
      </c>
      <c r="VOC28" s="357">
        <f t="shared" si="239"/>
        <v>84786.4516</v>
      </c>
      <c r="VOD28" s="357">
        <f t="shared" si="239"/>
        <v>0</v>
      </c>
      <c r="VOE28" s="357">
        <f t="shared" si="239"/>
        <v>84786.4516</v>
      </c>
      <c r="VOF28" s="357">
        <f t="shared" si="239"/>
        <v>0</v>
      </c>
      <c r="VOG28" s="357">
        <f t="shared" si="239"/>
        <v>84786.4516</v>
      </c>
      <c r="VOH28" s="357">
        <f t="shared" si="239"/>
        <v>0</v>
      </c>
      <c r="VOI28" s="357">
        <f t="shared" si="239"/>
        <v>84786.4516</v>
      </c>
      <c r="VOJ28" s="357">
        <f t="shared" si="239"/>
        <v>0</v>
      </c>
      <c r="VOK28" s="357">
        <f t="shared" si="239"/>
        <v>84786.4516</v>
      </c>
      <c r="VOL28" s="357">
        <f t="shared" si="239"/>
        <v>0</v>
      </c>
      <c r="VOM28" s="357">
        <f t="shared" si="239"/>
        <v>84786.4516</v>
      </c>
      <c r="VON28" s="357">
        <f t="shared" si="239"/>
        <v>0</v>
      </c>
      <c r="VOO28" s="357">
        <f t="shared" si="239"/>
        <v>84786.4516</v>
      </c>
      <c r="VOP28" s="357">
        <f t="shared" si="239"/>
        <v>0</v>
      </c>
      <c r="VOQ28" s="357">
        <f t="shared" si="239"/>
        <v>84786.4516</v>
      </c>
      <c r="VOR28" s="357">
        <f t="shared" si="239"/>
        <v>0</v>
      </c>
      <c r="VOS28" s="357">
        <f t="shared" si="239"/>
        <v>84786.4516</v>
      </c>
      <c r="VOT28" s="357">
        <f t="shared" si="239"/>
        <v>0</v>
      </c>
      <c r="VOU28" s="357">
        <f t="shared" si="239"/>
        <v>84786.4516</v>
      </c>
      <c r="VOV28" s="357">
        <f t="shared" si="239"/>
        <v>0</v>
      </c>
      <c r="VOW28" s="357">
        <f t="shared" si="239"/>
        <v>84786.4516</v>
      </c>
      <c r="VOX28" s="357">
        <f t="shared" si="239"/>
        <v>0</v>
      </c>
      <c r="VOY28" s="357">
        <f t="shared" si="239"/>
        <v>84786.4516</v>
      </c>
      <c r="VOZ28" s="357">
        <f t="shared" si="239"/>
        <v>0</v>
      </c>
      <c r="VPA28" s="357">
        <f t="shared" si="239"/>
        <v>84786.4516</v>
      </c>
      <c r="VPB28" s="357">
        <f t="shared" si="239"/>
        <v>0</v>
      </c>
      <c r="VPC28" s="357">
        <f t="shared" si="239"/>
        <v>84786.4516</v>
      </c>
      <c r="VPD28" s="357">
        <f t="shared" si="239"/>
        <v>0</v>
      </c>
      <c r="VPE28" s="357">
        <f t="shared" si="239"/>
        <v>84786.4516</v>
      </c>
      <c r="VPF28" s="357">
        <f t="shared" si="239"/>
        <v>0</v>
      </c>
      <c r="VPG28" s="357">
        <f t="shared" si="239"/>
        <v>84786.4516</v>
      </c>
      <c r="VPH28" s="357">
        <f t="shared" si="239"/>
        <v>0</v>
      </c>
      <c r="VPI28" s="357">
        <f t="shared" si="239"/>
        <v>84786.4516</v>
      </c>
      <c r="VPJ28" s="357">
        <f t="shared" si="239"/>
        <v>0</v>
      </c>
      <c r="VPK28" s="357">
        <f t="shared" si="239"/>
        <v>84786.4516</v>
      </c>
      <c r="VPL28" s="357">
        <f t="shared" si="239"/>
        <v>0</v>
      </c>
      <c r="VPM28" s="357">
        <f t="shared" si="239"/>
        <v>84786.4516</v>
      </c>
      <c r="VPN28" s="357">
        <f t="shared" si="239"/>
        <v>0</v>
      </c>
      <c r="VPO28" s="357">
        <f t="shared" si="239"/>
        <v>84786.4516</v>
      </c>
      <c r="VPP28" s="357">
        <f t="shared" ref="VPP28:VSA28" si="240">+VPN28</f>
        <v>0</v>
      </c>
      <c r="VPQ28" s="357">
        <f t="shared" si="240"/>
        <v>84786.4516</v>
      </c>
      <c r="VPR28" s="357">
        <f t="shared" si="240"/>
        <v>0</v>
      </c>
      <c r="VPS28" s="357">
        <f t="shared" si="240"/>
        <v>84786.4516</v>
      </c>
      <c r="VPT28" s="357">
        <f t="shared" si="240"/>
        <v>0</v>
      </c>
      <c r="VPU28" s="357">
        <f t="shared" si="240"/>
        <v>84786.4516</v>
      </c>
      <c r="VPV28" s="357">
        <f t="shared" si="240"/>
        <v>0</v>
      </c>
      <c r="VPW28" s="357">
        <f t="shared" si="240"/>
        <v>84786.4516</v>
      </c>
      <c r="VPX28" s="357">
        <f t="shared" si="240"/>
        <v>0</v>
      </c>
      <c r="VPY28" s="357">
        <f t="shared" si="240"/>
        <v>84786.4516</v>
      </c>
      <c r="VPZ28" s="357">
        <f t="shared" si="240"/>
        <v>0</v>
      </c>
      <c r="VQA28" s="357">
        <f t="shared" si="240"/>
        <v>84786.4516</v>
      </c>
      <c r="VQB28" s="357">
        <f t="shared" si="240"/>
        <v>0</v>
      </c>
      <c r="VQC28" s="357">
        <f t="shared" si="240"/>
        <v>84786.4516</v>
      </c>
      <c r="VQD28" s="357">
        <f t="shared" si="240"/>
        <v>0</v>
      </c>
      <c r="VQE28" s="357">
        <f t="shared" si="240"/>
        <v>84786.4516</v>
      </c>
      <c r="VQF28" s="357">
        <f t="shared" si="240"/>
        <v>0</v>
      </c>
      <c r="VQG28" s="357">
        <f t="shared" si="240"/>
        <v>84786.4516</v>
      </c>
      <c r="VQH28" s="357">
        <f t="shared" si="240"/>
        <v>0</v>
      </c>
      <c r="VQI28" s="357">
        <f t="shared" si="240"/>
        <v>84786.4516</v>
      </c>
      <c r="VQJ28" s="357">
        <f t="shared" si="240"/>
        <v>0</v>
      </c>
      <c r="VQK28" s="357">
        <f t="shared" si="240"/>
        <v>84786.4516</v>
      </c>
      <c r="VQL28" s="357">
        <f t="shared" si="240"/>
        <v>0</v>
      </c>
      <c r="VQM28" s="357">
        <f t="shared" si="240"/>
        <v>84786.4516</v>
      </c>
      <c r="VQN28" s="357">
        <f t="shared" si="240"/>
        <v>0</v>
      </c>
      <c r="VQO28" s="357">
        <f t="shared" si="240"/>
        <v>84786.4516</v>
      </c>
      <c r="VQP28" s="357">
        <f t="shared" si="240"/>
        <v>0</v>
      </c>
      <c r="VQQ28" s="357">
        <f t="shared" si="240"/>
        <v>84786.4516</v>
      </c>
      <c r="VQR28" s="357">
        <f t="shared" si="240"/>
        <v>0</v>
      </c>
      <c r="VQS28" s="357">
        <f t="shared" si="240"/>
        <v>84786.4516</v>
      </c>
      <c r="VQT28" s="357">
        <f t="shared" si="240"/>
        <v>0</v>
      </c>
      <c r="VQU28" s="357">
        <f t="shared" si="240"/>
        <v>84786.4516</v>
      </c>
      <c r="VQV28" s="357">
        <f t="shared" si="240"/>
        <v>0</v>
      </c>
      <c r="VQW28" s="357">
        <f t="shared" si="240"/>
        <v>84786.4516</v>
      </c>
      <c r="VQX28" s="357">
        <f t="shared" si="240"/>
        <v>0</v>
      </c>
      <c r="VQY28" s="357">
        <f t="shared" si="240"/>
        <v>84786.4516</v>
      </c>
      <c r="VQZ28" s="357">
        <f t="shared" si="240"/>
        <v>0</v>
      </c>
      <c r="VRA28" s="357">
        <f t="shared" si="240"/>
        <v>84786.4516</v>
      </c>
      <c r="VRB28" s="357">
        <f t="shared" si="240"/>
        <v>0</v>
      </c>
      <c r="VRC28" s="357">
        <f t="shared" si="240"/>
        <v>84786.4516</v>
      </c>
      <c r="VRD28" s="357">
        <f t="shared" si="240"/>
        <v>0</v>
      </c>
      <c r="VRE28" s="357">
        <f t="shared" si="240"/>
        <v>84786.4516</v>
      </c>
      <c r="VRF28" s="357">
        <f t="shared" si="240"/>
        <v>0</v>
      </c>
      <c r="VRG28" s="357">
        <f t="shared" si="240"/>
        <v>84786.4516</v>
      </c>
      <c r="VRH28" s="357">
        <f t="shared" si="240"/>
        <v>0</v>
      </c>
      <c r="VRI28" s="357">
        <f t="shared" si="240"/>
        <v>84786.4516</v>
      </c>
      <c r="VRJ28" s="357">
        <f t="shared" si="240"/>
        <v>0</v>
      </c>
      <c r="VRK28" s="357">
        <f t="shared" si="240"/>
        <v>84786.4516</v>
      </c>
      <c r="VRL28" s="357">
        <f t="shared" si="240"/>
        <v>0</v>
      </c>
      <c r="VRM28" s="357">
        <f t="shared" si="240"/>
        <v>84786.4516</v>
      </c>
      <c r="VRN28" s="357">
        <f t="shared" si="240"/>
        <v>0</v>
      </c>
      <c r="VRO28" s="357">
        <f t="shared" si="240"/>
        <v>84786.4516</v>
      </c>
      <c r="VRP28" s="357">
        <f t="shared" si="240"/>
        <v>0</v>
      </c>
      <c r="VRQ28" s="357">
        <f t="shared" si="240"/>
        <v>84786.4516</v>
      </c>
      <c r="VRR28" s="357">
        <f t="shared" si="240"/>
        <v>0</v>
      </c>
      <c r="VRS28" s="357">
        <f t="shared" si="240"/>
        <v>84786.4516</v>
      </c>
      <c r="VRT28" s="357">
        <f t="shared" si="240"/>
        <v>0</v>
      </c>
      <c r="VRU28" s="357">
        <f t="shared" si="240"/>
        <v>84786.4516</v>
      </c>
      <c r="VRV28" s="357">
        <f t="shared" si="240"/>
        <v>0</v>
      </c>
      <c r="VRW28" s="357">
        <f t="shared" si="240"/>
        <v>84786.4516</v>
      </c>
      <c r="VRX28" s="357">
        <f t="shared" si="240"/>
        <v>0</v>
      </c>
      <c r="VRY28" s="357">
        <f t="shared" si="240"/>
        <v>84786.4516</v>
      </c>
      <c r="VRZ28" s="357">
        <f t="shared" si="240"/>
        <v>0</v>
      </c>
      <c r="VSA28" s="357">
        <f t="shared" si="240"/>
        <v>84786.4516</v>
      </c>
      <c r="VSB28" s="357">
        <f t="shared" ref="VSB28:VUM28" si="241">+VRZ28</f>
        <v>0</v>
      </c>
      <c r="VSC28" s="357">
        <f t="shared" si="241"/>
        <v>84786.4516</v>
      </c>
      <c r="VSD28" s="357">
        <f t="shared" si="241"/>
        <v>0</v>
      </c>
      <c r="VSE28" s="357">
        <f t="shared" si="241"/>
        <v>84786.4516</v>
      </c>
      <c r="VSF28" s="357">
        <f t="shared" si="241"/>
        <v>0</v>
      </c>
      <c r="VSG28" s="357">
        <f t="shared" si="241"/>
        <v>84786.4516</v>
      </c>
      <c r="VSH28" s="357">
        <f t="shared" si="241"/>
        <v>0</v>
      </c>
      <c r="VSI28" s="357">
        <f t="shared" si="241"/>
        <v>84786.4516</v>
      </c>
      <c r="VSJ28" s="357">
        <f t="shared" si="241"/>
        <v>0</v>
      </c>
      <c r="VSK28" s="357">
        <f t="shared" si="241"/>
        <v>84786.4516</v>
      </c>
      <c r="VSL28" s="357">
        <f t="shared" si="241"/>
        <v>0</v>
      </c>
      <c r="VSM28" s="357">
        <f t="shared" si="241"/>
        <v>84786.4516</v>
      </c>
      <c r="VSN28" s="357">
        <f t="shared" si="241"/>
        <v>0</v>
      </c>
      <c r="VSO28" s="357">
        <f t="shared" si="241"/>
        <v>84786.4516</v>
      </c>
      <c r="VSP28" s="357">
        <f t="shared" si="241"/>
        <v>0</v>
      </c>
      <c r="VSQ28" s="357">
        <f t="shared" si="241"/>
        <v>84786.4516</v>
      </c>
      <c r="VSR28" s="357">
        <f t="shared" si="241"/>
        <v>0</v>
      </c>
      <c r="VSS28" s="357">
        <f t="shared" si="241"/>
        <v>84786.4516</v>
      </c>
      <c r="VST28" s="357">
        <f t="shared" si="241"/>
        <v>0</v>
      </c>
      <c r="VSU28" s="357">
        <f t="shared" si="241"/>
        <v>84786.4516</v>
      </c>
      <c r="VSV28" s="357">
        <f t="shared" si="241"/>
        <v>0</v>
      </c>
      <c r="VSW28" s="357">
        <f t="shared" si="241"/>
        <v>84786.4516</v>
      </c>
      <c r="VSX28" s="357">
        <f t="shared" si="241"/>
        <v>0</v>
      </c>
      <c r="VSY28" s="357">
        <f t="shared" si="241"/>
        <v>84786.4516</v>
      </c>
      <c r="VSZ28" s="357">
        <f t="shared" si="241"/>
        <v>0</v>
      </c>
      <c r="VTA28" s="357">
        <f t="shared" si="241"/>
        <v>84786.4516</v>
      </c>
      <c r="VTB28" s="357">
        <f t="shared" si="241"/>
        <v>0</v>
      </c>
      <c r="VTC28" s="357">
        <f t="shared" si="241"/>
        <v>84786.4516</v>
      </c>
      <c r="VTD28" s="357">
        <f t="shared" si="241"/>
        <v>0</v>
      </c>
      <c r="VTE28" s="357">
        <f t="shared" si="241"/>
        <v>84786.4516</v>
      </c>
      <c r="VTF28" s="357">
        <f t="shared" si="241"/>
        <v>0</v>
      </c>
      <c r="VTG28" s="357">
        <f t="shared" si="241"/>
        <v>84786.4516</v>
      </c>
      <c r="VTH28" s="357">
        <f t="shared" si="241"/>
        <v>0</v>
      </c>
      <c r="VTI28" s="357">
        <f t="shared" si="241"/>
        <v>84786.4516</v>
      </c>
      <c r="VTJ28" s="357">
        <f t="shared" si="241"/>
        <v>0</v>
      </c>
      <c r="VTK28" s="357">
        <f t="shared" si="241"/>
        <v>84786.4516</v>
      </c>
      <c r="VTL28" s="357">
        <f t="shared" si="241"/>
        <v>0</v>
      </c>
      <c r="VTM28" s="357">
        <f t="shared" si="241"/>
        <v>84786.4516</v>
      </c>
      <c r="VTN28" s="357">
        <f t="shared" si="241"/>
        <v>0</v>
      </c>
      <c r="VTO28" s="357">
        <f t="shared" si="241"/>
        <v>84786.4516</v>
      </c>
      <c r="VTP28" s="357">
        <f t="shared" si="241"/>
        <v>0</v>
      </c>
      <c r="VTQ28" s="357">
        <f t="shared" si="241"/>
        <v>84786.4516</v>
      </c>
      <c r="VTR28" s="357">
        <f t="shared" si="241"/>
        <v>0</v>
      </c>
      <c r="VTS28" s="357">
        <f t="shared" si="241"/>
        <v>84786.4516</v>
      </c>
      <c r="VTT28" s="357">
        <f t="shared" si="241"/>
        <v>0</v>
      </c>
      <c r="VTU28" s="357">
        <f t="shared" si="241"/>
        <v>84786.4516</v>
      </c>
      <c r="VTV28" s="357">
        <f t="shared" si="241"/>
        <v>0</v>
      </c>
      <c r="VTW28" s="357">
        <f t="shared" si="241"/>
        <v>84786.4516</v>
      </c>
      <c r="VTX28" s="357">
        <f t="shared" si="241"/>
        <v>0</v>
      </c>
      <c r="VTY28" s="357">
        <f t="shared" si="241"/>
        <v>84786.4516</v>
      </c>
      <c r="VTZ28" s="357">
        <f t="shared" si="241"/>
        <v>0</v>
      </c>
      <c r="VUA28" s="357">
        <f t="shared" si="241"/>
        <v>84786.4516</v>
      </c>
      <c r="VUB28" s="357">
        <f t="shared" si="241"/>
        <v>0</v>
      </c>
      <c r="VUC28" s="357">
        <f t="shared" si="241"/>
        <v>84786.4516</v>
      </c>
      <c r="VUD28" s="357">
        <f t="shared" si="241"/>
        <v>0</v>
      </c>
      <c r="VUE28" s="357">
        <f t="shared" si="241"/>
        <v>84786.4516</v>
      </c>
      <c r="VUF28" s="357">
        <f t="shared" si="241"/>
        <v>0</v>
      </c>
      <c r="VUG28" s="357">
        <f t="shared" si="241"/>
        <v>84786.4516</v>
      </c>
      <c r="VUH28" s="357">
        <f t="shared" si="241"/>
        <v>0</v>
      </c>
      <c r="VUI28" s="357">
        <f t="shared" si="241"/>
        <v>84786.4516</v>
      </c>
      <c r="VUJ28" s="357">
        <f t="shared" si="241"/>
        <v>0</v>
      </c>
      <c r="VUK28" s="357">
        <f t="shared" si="241"/>
        <v>84786.4516</v>
      </c>
      <c r="VUL28" s="357">
        <f t="shared" si="241"/>
        <v>0</v>
      </c>
      <c r="VUM28" s="357">
        <f t="shared" si="241"/>
        <v>84786.4516</v>
      </c>
      <c r="VUN28" s="357">
        <f t="shared" ref="VUN28:VWY28" si="242">+VUL28</f>
        <v>0</v>
      </c>
      <c r="VUO28" s="357">
        <f t="shared" si="242"/>
        <v>84786.4516</v>
      </c>
      <c r="VUP28" s="357">
        <f t="shared" si="242"/>
        <v>0</v>
      </c>
      <c r="VUQ28" s="357">
        <f t="shared" si="242"/>
        <v>84786.4516</v>
      </c>
      <c r="VUR28" s="357">
        <f t="shared" si="242"/>
        <v>0</v>
      </c>
      <c r="VUS28" s="357">
        <f t="shared" si="242"/>
        <v>84786.4516</v>
      </c>
      <c r="VUT28" s="357">
        <f t="shared" si="242"/>
        <v>0</v>
      </c>
      <c r="VUU28" s="357">
        <f t="shared" si="242"/>
        <v>84786.4516</v>
      </c>
      <c r="VUV28" s="357">
        <f t="shared" si="242"/>
        <v>0</v>
      </c>
      <c r="VUW28" s="357">
        <f t="shared" si="242"/>
        <v>84786.4516</v>
      </c>
      <c r="VUX28" s="357">
        <f t="shared" si="242"/>
        <v>0</v>
      </c>
      <c r="VUY28" s="357">
        <f t="shared" si="242"/>
        <v>84786.4516</v>
      </c>
      <c r="VUZ28" s="357">
        <f t="shared" si="242"/>
        <v>0</v>
      </c>
      <c r="VVA28" s="357">
        <f t="shared" si="242"/>
        <v>84786.4516</v>
      </c>
      <c r="VVB28" s="357">
        <f t="shared" si="242"/>
        <v>0</v>
      </c>
      <c r="VVC28" s="357">
        <f t="shared" si="242"/>
        <v>84786.4516</v>
      </c>
      <c r="VVD28" s="357">
        <f t="shared" si="242"/>
        <v>0</v>
      </c>
      <c r="VVE28" s="357">
        <f t="shared" si="242"/>
        <v>84786.4516</v>
      </c>
      <c r="VVF28" s="357">
        <f t="shared" si="242"/>
        <v>0</v>
      </c>
      <c r="VVG28" s="357">
        <f t="shared" si="242"/>
        <v>84786.4516</v>
      </c>
      <c r="VVH28" s="357">
        <f t="shared" si="242"/>
        <v>0</v>
      </c>
      <c r="VVI28" s="357">
        <f t="shared" si="242"/>
        <v>84786.4516</v>
      </c>
      <c r="VVJ28" s="357">
        <f t="shared" si="242"/>
        <v>0</v>
      </c>
      <c r="VVK28" s="357">
        <f t="shared" si="242"/>
        <v>84786.4516</v>
      </c>
      <c r="VVL28" s="357">
        <f t="shared" si="242"/>
        <v>0</v>
      </c>
      <c r="VVM28" s="357">
        <f t="shared" si="242"/>
        <v>84786.4516</v>
      </c>
      <c r="VVN28" s="357">
        <f t="shared" si="242"/>
        <v>0</v>
      </c>
      <c r="VVO28" s="357">
        <f t="shared" si="242"/>
        <v>84786.4516</v>
      </c>
      <c r="VVP28" s="357">
        <f t="shared" si="242"/>
        <v>0</v>
      </c>
      <c r="VVQ28" s="357">
        <f t="shared" si="242"/>
        <v>84786.4516</v>
      </c>
      <c r="VVR28" s="357">
        <f t="shared" si="242"/>
        <v>0</v>
      </c>
      <c r="VVS28" s="357">
        <f t="shared" si="242"/>
        <v>84786.4516</v>
      </c>
      <c r="VVT28" s="357">
        <f t="shared" si="242"/>
        <v>0</v>
      </c>
      <c r="VVU28" s="357">
        <f t="shared" si="242"/>
        <v>84786.4516</v>
      </c>
      <c r="VVV28" s="357">
        <f t="shared" si="242"/>
        <v>0</v>
      </c>
      <c r="VVW28" s="357">
        <f t="shared" si="242"/>
        <v>84786.4516</v>
      </c>
      <c r="VVX28" s="357">
        <f t="shared" si="242"/>
        <v>0</v>
      </c>
      <c r="VVY28" s="357">
        <f t="shared" si="242"/>
        <v>84786.4516</v>
      </c>
      <c r="VVZ28" s="357">
        <f t="shared" si="242"/>
        <v>0</v>
      </c>
      <c r="VWA28" s="357">
        <f t="shared" si="242"/>
        <v>84786.4516</v>
      </c>
      <c r="VWB28" s="357">
        <f t="shared" si="242"/>
        <v>0</v>
      </c>
      <c r="VWC28" s="357">
        <f t="shared" si="242"/>
        <v>84786.4516</v>
      </c>
      <c r="VWD28" s="357">
        <f t="shared" si="242"/>
        <v>0</v>
      </c>
      <c r="VWE28" s="357">
        <f t="shared" si="242"/>
        <v>84786.4516</v>
      </c>
      <c r="VWF28" s="357">
        <f t="shared" si="242"/>
        <v>0</v>
      </c>
      <c r="VWG28" s="357">
        <f t="shared" si="242"/>
        <v>84786.4516</v>
      </c>
      <c r="VWH28" s="357">
        <f t="shared" si="242"/>
        <v>0</v>
      </c>
      <c r="VWI28" s="357">
        <f t="shared" si="242"/>
        <v>84786.4516</v>
      </c>
      <c r="VWJ28" s="357">
        <f t="shared" si="242"/>
        <v>0</v>
      </c>
      <c r="VWK28" s="357">
        <f t="shared" si="242"/>
        <v>84786.4516</v>
      </c>
      <c r="VWL28" s="357">
        <f t="shared" si="242"/>
        <v>0</v>
      </c>
      <c r="VWM28" s="357">
        <f t="shared" si="242"/>
        <v>84786.4516</v>
      </c>
      <c r="VWN28" s="357">
        <f t="shared" si="242"/>
        <v>0</v>
      </c>
      <c r="VWO28" s="357">
        <f t="shared" si="242"/>
        <v>84786.4516</v>
      </c>
      <c r="VWP28" s="357">
        <f t="shared" si="242"/>
        <v>0</v>
      </c>
      <c r="VWQ28" s="357">
        <f t="shared" si="242"/>
        <v>84786.4516</v>
      </c>
      <c r="VWR28" s="357">
        <f t="shared" si="242"/>
        <v>0</v>
      </c>
      <c r="VWS28" s="357">
        <f t="shared" si="242"/>
        <v>84786.4516</v>
      </c>
      <c r="VWT28" s="357">
        <f t="shared" si="242"/>
        <v>0</v>
      </c>
      <c r="VWU28" s="357">
        <f t="shared" si="242"/>
        <v>84786.4516</v>
      </c>
      <c r="VWV28" s="357">
        <f t="shared" si="242"/>
        <v>0</v>
      </c>
      <c r="VWW28" s="357">
        <f t="shared" si="242"/>
        <v>84786.4516</v>
      </c>
      <c r="VWX28" s="357">
        <f t="shared" si="242"/>
        <v>0</v>
      </c>
      <c r="VWY28" s="357">
        <f t="shared" si="242"/>
        <v>84786.4516</v>
      </c>
      <c r="VWZ28" s="357">
        <f t="shared" ref="VWZ28:VZK28" si="243">+VWX28</f>
        <v>0</v>
      </c>
      <c r="VXA28" s="357">
        <f t="shared" si="243"/>
        <v>84786.4516</v>
      </c>
      <c r="VXB28" s="357">
        <f t="shared" si="243"/>
        <v>0</v>
      </c>
      <c r="VXC28" s="357">
        <f t="shared" si="243"/>
        <v>84786.4516</v>
      </c>
      <c r="VXD28" s="357">
        <f t="shared" si="243"/>
        <v>0</v>
      </c>
      <c r="VXE28" s="357">
        <f t="shared" si="243"/>
        <v>84786.4516</v>
      </c>
      <c r="VXF28" s="357">
        <f t="shared" si="243"/>
        <v>0</v>
      </c>
      <c r="VXG28" s="357">
        <f t="shared" si="243"/>
        <v>84786.4516</v>
      </c>
      <c r="VXH28" s="357">
        <f t="shared" si="243"/>
        <v>0</v>
      </c>
      <c r="VXI28" s="357">
        <f t="shared" si="243"/>
        <v>84786.4516</v>
      </c>
      <c r="VXJ28" s="357">
        <f t="shared" si="243"/>
        <v>0</v>
      </c>
      <c r="VXK28" s="357">
        <f t="shared" si="243"/>
        <v>84786.4516</v>
      </c>
      <c r="VXL28" s="357">
        <f t="shared" si="243"/>
        <v>0</v>
      </c>
      <c r="VXM28" s="357">
        <f t="shared" si="243"/>
        <v>84786.4516</v>
      </c>
      <c r="VXN28" s="357">
        <f t="shared" si="243"/>
        <v>0</v>
      </c>
      <c r="VXO28" s="357">
        <f t="shared" si="243"/>
        <v>84786.4516</v>
      </c>
      <c r="VXP28" s="357">
        <f t="shared" si="243"/>
        <v>0</v>
      </c>
      <c r="VXQ28" s="357">
        <f t="shared" si="243"/>
        <v>84786.4516</v>
      </c>
      <c r="VXR28" s="357">
        <f t="shared" si="243"/>
        <v>0</v>
      </c>
      <c r="VXS28" s="357">
        <f t="shared" si="243"/>
        <v>84786.4516</v>
      </c>
      <c r="VXT28" s="357">
        <f t="shared" si="243"/>
        <v>0</v>
      </c>
      <c r="VXU28" s="357">
        <f t="shared" si="243"/>
        <v>84786.4516</v>
      </c>
      <c r="VXV28" s="357">
        <f t="shared" si="243"/>
        <v>0</v>
      </c>
      <c r="VXW28" s="357">
        <f t="shared" si="243"/>
        <v>84786.4516</v>
      </c>
      <c r="VXX28" s="357">
        <f t="shared" si="243"/>
        <v>0</v>
      </c>
      <c r="VXY28" s="357">
        <f t="shared" si="243"/>
        <v>84786.4516</v>
      </c>
      <c r="VXZ28" s="357">
        <f t="shared" si="243"/>
        <v>0</v>
      </c>
      <c r="VYA28" s="357">
        <f t="shared" si="243"/>
        <v>84786.4516</v>
      </c>
      <c r="VYB28" s="357">
        <f t="shared" si="243"/>
        <v>0</v>
      </c>
      <c r="VYC28" s="357">
        <f t="shared" si="243"/>
        <v>84786.4516</v>
      </c>
      <c r="VYD28" s="357">
        <f t="shared" si="243"/>
        <v>0</v>
      </c>
      <c r="VYE28" s="357">
        <f t="shared" si="243"/>
        <v>84786.4516</v>
      </c>
      <c r="VYF28" s="357">
        <f t="shared" si="243"/>
        <v>0</v>
      </c>
      <c r="VYG28" s="357">
        <f t="shared" si="243"/>
        <v>84786.4516</v>
      </c>
      <c r="VYH28" s="357">
        <f t="shared" si="243"/>
        <v>0</v>
      </c>
      <c r="VYI28" s="357">
        <f t="shared" si="243"/>
        <v>84786.4516</v>
      </c>
      <c r="VYJ28" s="357">
        <f t="shared" si="243"/>
        <v>0</v>
      </c>
      <c r="VYK28" s="357">
        <f t="shared" si="243"/>
        <v>84786.4516</v>
      </c>
      <c r="VYL28" s="357">
        <f t="shared" si="243"/>
        <v>0</v>
      </c>
      <c r="VYM28" s="357">
        <f t="shared" si="243"/>
        <v>84786.4516</v>
      </c>
      <c r="VYN28" s="357">
        <f t="shared" si="243"/>
        <v>0</v>
      </c>
      <c r="VYO28" s="357">
        <f t="shared" si="243"/>
        <v>84786.4516</v>
      </c>
      <c r="VYP28" s="357">
        <f t="shared" si="243"/>
        <v>0</v>
      </c>
      <c r="VYQ28" s="357">
        <f t="shared" si="243"/>
        <v>84786.4516</v>
      </c>
      <c r="VYR28" s="357">
        <f t="shared" si="243"/>
        <v>0</v>
      </c>
      <c r="VYS28" s="357">
        <f t="shared" si="243"/>
        <v>84786.4516</v>
      </c>
      <c r="VYT28" s="357">
        <f t="shared" si="243"/>
        <v>0</v>
      </c>
      <c r="VYU28" s="357">
        <f t="shared" si="243"/>
        <v>84786.4516</v>
      </c>
      <c r="VYV28" s="357">
        <f t="shared" si="243"/>
        <v>0</v>
      </c>
      <c r="VYW28" s="357">
        <f t="shared" si="243"/>
        <v>84786.4516</v>
      </c>
      <c r="VYX28" s="357">
        <f t="shared" si="243"/>
        <v>0</v>
      </c>
      <c r="VYY28" s="357">
        <f t="shared" si="243"/>
        <v>84786.4516</v>
      </c>
      <c r="VYZ28" s="357">
        <f t="shared" si="243"/>
        <v>0</v>
      </c>
      <c r="VZA28" s="357">
        <f t="shared" si="243"/>
        <v>84786.4516</v>
      </c>
      <c r="VZB28" s="357">
        <f t="shared" si="243"/>
        <v>0</v>
      </c>
      <c r="VZC28" s="357">
        <f t="shared" si="243"/>
        <v>84786.4516</v>
      </c>
      <c r="VZD28" s="357">
        <f t="shared" si="243"/>
        <v>0</v>
      </c>
      <c r="VZE28" s="357">
        <f t="shared" si="243"/>
        <v>84786.4516</v>
      </c>
      <c r="VZF28" s="357">
        <f t="shared" si="243"/>
        <v>0</v>
      </c>
      <c r="VZG28" s="357">
        <f t="shared" si="243"/>
        <v>84786.4516</v>
      </c>
      <c r="VZH28" s="357">
        <f t="shared" si="243"/>
        <v>0</v>
      </c>
      <c r="VZI28" s="357">
        <f t="shared" si="243"/>
        <v>84786.4516</v>
      </c>
      <c r="VZJ28" s="357">
        <f t="shared" si="243"/>
        <v>0</v>
      </c>
      <c r="VZK28" s="357">
        <f t="shared" si="243"/>
        <v>84786.4516</v>
      </c>
      <c r="VZL28" s="357">
        <f t="shared" ref="VZL28:WBW28" si="244">+VZJ28</f>
        <v>0</v>
      </c>
      <c r="VZM28" s="357">
        <f t="shared" si="244"/>
        <v>84786.4516</v>
      </c>
      <c r="VZN28" s="357">
        <f t="shared" si="244"/>
        <v>0</v>
      </c>
      <c r="VZO28" s="357">
        <f t="shared" si="244"/>
        <v>84786.4516</v>
      </c>
      <c r="VZP28" s="357">
        <f t="shared" si="244"/>
        <v>0</v>
      </c>
      <c r="VZQ28" s="357">
        <f t="shared" si="244"/>
        <v>84786.4516</v>
      </c>
      <c r="VZR28" s="357">
        <f t="shared" si="244"/>
        <v>0</v>
      </c>
      <c r="VZS28" s="357">
        <f t="shared" si="244"/>
        <v>84786.4516</v>
      </c>
      <c r="VZT28" s="357">
        <f t="shared" si="244"/>
        <v>0</v>
      </c>
      <c r="VZU28" s="357">
        <f t="shared" si="244"/>
        <v>84786.4516</v>
      </c>
      <c r="VZV28" s="357">
        <f t="shared" si="244"/>
        <v>0</v>
      </c>
      <c r="VZW28" s="357">
        <f t="shared" si="244"/>
        <v>84786.4516</v>
      </c>
      <c r="VZX28" s="357">
        <f t="shared" si="244"/>
        <v>0</v>
      </c>
      <c r="VZY28" s="357">
        <f t="shared" si="244"/>
        <v>84786.4516</v>
      </c>
      <c r="VZZ28" s="357">
        <f t="shared" si="244"/>
        <v>0</v>
      </c>
      <c r="WAA28" s="357">
        <f t="shared" si="244"/>
        <v>84786.4516</v>
      </c>
      <c r="WAB28" s="357">
        <f t="shared" si="244"/>
        <v>0</v>
      </c>
      <c r="WAC28" s="357">
        <f t="shared" si="244"/>
        <v>84786.4516</v>
      </c>
      <c r="WAD28" s="357">
        <f t="shared" si="244"/>
        <v>0</v>
      </c>
      <c r="WAE28" s="357">
        <f t="shared" si="244"/>
        <v>84786.4516</v>
      </c>
      <c r="WAF28" s="357">
        <f t="shared" si="244"/>
        <v>0</v>
      </c>
      <c r="WAG28" s="357">
        <f t="shared" si="244"/>
        <v>84786.4516</v>
      </c>
      <c r="WAH28" s="357">
        <f t="shared" si="244"/>
        <v>0</v>
      </c>
      <c r="WAI28" s="357">
        <f t="shared" si="244"/>
        <v>84786.4516</v>
      </c>
      <c r="WAJ28" s="357">
        <f t="shared" si="244"/>
        <v>0</v>
      </c>
      <c r="WAK28" s="357">
        <f t="shared" si="244"/>
        <v>84786.4516</v>
      </c>
      <c r="WAL28" s="357">
        <f t="shared" si="244"/>
        <v>0</v>
      </c>
      <c r="WAM28" s="357">
        <f t="shared" si="244"/>
        <v>84786.4516</v>
      </c>
      <c r="WAN28" s="357">
        <f t="shared" si="244"/>
        <v>0</v>
      </c>
      <c r="WAO28" s="357">
        <f t="shared" si="244"/>
        <v>84786.4516</v>
      </c>
      <c r="WAP28" s="357">
        <f t="shared" si="244"/>
        <v>0</v>
      </c>
      <c r="WAQ28" s="357">
        <f t="shared" si="244"/>
        <v>84786.4516</v>
      </c>
      <c r="WAR28" s="357">
        <f t="shared" si="244"/>
        <v>0</v>
      </c>
      <c r="WAS28" s="357">
        <f t="shared" si="244"/>
        <v>84786.4516</v>
      </c>
      <c r="WAT28" s="357">
        <f t="shared" si="244"/>
        <v>0</v>
      </c>
      <c r="WAU28" s="357">
        <f t="shared" si="244"/>
        <v>84786.4516</v>
      </c>
      <c r="WAV28" s="357">
        <f t="shared" si="244"/>
        <v>0</v>
      </c>
      <c r="WAW28" s="357">
        <f t="shared" si="244"/>
        <v>84786.4516</v>
      </c>
      <c r="WAX28" s="357">
        <f t="shared" si="244"/>
        <v>0</v>
      </c>
      <c r="WAY28" s="357">
        <f t="shared" si="244"/>
        <v>84786.4516</v>
      </c>
      <c r="WAZ28" s="357">
        <f t="shared" si="244"/>
        <v>0</v>
      </c>
      <c r="WBA28" s="357">
        <f t="shared" si="244"/>
        <v>84786.4516</v>
      </c>
      <c r="WBB28" s="357">
        <f t="shared" si="244"/>
        <v>0</v>
      </c>
      <c r="WBC28" s="357">
        <f t="shared" si="244"/>
        <v>84786.4516</v>
      </c>
      <c r="WBD28" s="357">
        <f t="shared" si="244"/>
        <v>0</v>
      </c>
      <c r="WBE28" s="357">
        <f t="shared" si="244"/>
        <v>84786.4516</v>
      </c>
      <c r="WBF28" s="357">
        <f t="shared" si="244"/>
        <v>0</v>
      </c>
      <c r="WBG28" s="357">
        <f t="shared" si="244"/>
        <v>84786.4516</v>
      </c>
      <c r="WBH28" s="357">
        <f t="shared" si="244"/>
        <v>0</v>
      </c>
      <c r="WBI28" s="357">
        <f t="shared" si="244"/>
        <v>84786.4516</v>
      </c>
      <c r="WBJ28" s="357">
        <f t="shared" si="244"/>
        <v>0</v>
      </c>
      <c r="WBK28" s="357">
        <f t="shared" si="244"/>
        <v>84786.4516</v>
      </c>
      <c r="WBL28" s="357">
        <f t="shared" si="244"/>
        <v>0</v>
      </c>
      <c r="WBM28" s="357">
        <f t="shared" si="244"/>
        <v>84786.4516</v>
      </c>
      <c r="WBN28" s="357">
        <f t="shared" si="244"/>
        <v>0</v>
      </c>
      <c r="WBO28" s="357">
        <f t="shared" si="244"/>
        <v>84786.4516</v>
      </c>
      <c r="WBP28" s="357">
        <f t="shared" si="244"/>
        <v>0</v>
      </c>
      <c r="WBQ28" s="357">
        <f t="shared" si="244"/>
        <v>84786.4516</v>
      </c>
      <c r="WBR28" s="357">
        <f t="shared" si="244"/>
        <v>0</v>
      </c>
      <c r="WBS28" s="357">
        <f t="shared" si="244"/>
        <v>84786.4516</v>
      </c>
      <c r="WBT28" s="357">
        <f t="shared" si="244"/>
        <v>0</v>
      </c>
      <c r="WBU28" s="357">
        <f t="shared" si="244"/>
        <v>84786.4516</v>
      </c>
      <c r="WBV28" s="357">
        <f t="shared" si="244"/>
        <v>0</v>
      </c>
      <c r="WBW28" s="357">
        <f t="shared" si="244"/>
        <v>84786.4516</v>
      </c>
      <c r="WBX28" s="357">
        <f t="shared" ref="WBX28:WEI28" si="245">+WBV28</f>
        <v>0</v>
      </c>
      <c r="WBY28" s="357">
        <f t="shared" si="245"/>
        <v>84786.4516</v>
      </c>
      <c r="WBZ28" s="357">
        <f t="shared" si="245"/>
        <v>0</v>
      </c>
      <c r="WCA28" s="357">
        <f t="shared" si="245"/>
        <v>84786.4516</v>
      </c>
      <c r="WCB28" s="357">
        <f t="shared" si="245"/>
        <v>0</v>
      </c>
      <c r="WCC28" s="357">
        <f t="shared" si="245"/>
        <v>84786.4516</v>
      </c>
      <c r="WCD28" s="357">
        <f t="shared" si="245"/>
        <v>0</v>
      </c>
      <c r="WCE28" s="357">
        <f t="shared" si="245"/>
        <v>84786.4516</v>
      </c>
      <c r="WCF28" s="357">
        <f t="shared" si="245"/>
        <v>0</v>
      </c>
      <c r="WCG28" s="357">
        <f t="shared" si="245"/>
        <v>84786.4516</v>
      </c>
      <c r="WCH28" s="357">
        <f t="shared" si="245"/>
        <v>0</v>
      </c>
      <c r="WCI28" s="357">
        <f t="shared" si="245"/>
        <v>84786.4516</v>
      </c>
      <c r="WCJ28" s="357">
        <f t="shared" si="245"/>
        <v>0</v>
      </c>
      <c r="WCK28" s="357">
        <f t="shared" si="245"/>
        <v>84786.4516</v>
      </c>
      <c r="WCL28" s="357">
        <f t="shared" si="245"/>
        <v>0</v>
      </c>
      <c r="WCM28" s="357">
        <f t="shared" si="245"/>
        <v>84786.4516</v>
      </c>
      <c r="WCN28" s="357">
        <f t="shared" si="245"/>
        <v>0</v>
      </c>
      <c r="WCO28" s="357">
        <f t="shared" si="245"/>
        <v>84786.4516</v>
      </c>
      <c r="WCP28" s="357">
        <f t="shared" si="245"/>
        <v>0</v>
      </c>
      <c r="WCQ28" s="357">
        <f t="shared" si="245"/>
        <v>84786.4516</v>
      </c>
      <c r="WCR28" s="357">
        <f t="shared" si="245"/>
        <v>0</v>
      </c>
      <c r="WCS28" s="357">
        <f t="shared" si="245"/>
        <v>84786.4516</v>
      </c>
      <c r="WCT28" s="357">
        <f t="shared" si="245"/>
        <v>0</v>
      </c>
      <c r="WCU28" s="357">
        <f t="shared" si="245"/>
        <v>84786.4516</v>
      </c>
      <c r="WCV28" s="357">
        <f t="shared" si="245"/>
        <v>0</v>
      </c>
      <c r="WCW28" s="357">
        <f t="shared" si="245"/>
        <v>84786.4516</v>
      </c>
      <c r="WCX28" s="357">
        <f t="shared" si="245"/>
        <v>0</v>
      </c>
      <c r="WCY28" s="357">
        <f t="shared" si="245"/>
        <v>84786.4516</v>
      </c>
      <c r="WCZ28" s="357">
        <f t="shared" si="245"/>
        <v>0</v>
      </c>
      <c r="WDA28" s="357">
        <f t="shared" si="245"/>
        <v>84786.4516</v>
      </c>
      <c r="WDB28" s="357">
        <f t="shared" si="245"/>
        <v>0</v>
      </c>
      <c r="WDC28" s="357">
        <f t="shared" si="245"/>
        <v>84786.4516</v>
      </c>
      <c r="WDD28" s="357">
        <f t="shared" si="245"/>
        <v>0</v>
      </c>
      <c r="WDE28" s="357">
        <f t="shared" si="245"/>
        <v>84786.4516</v>
      </c>
      <c r="WDF28" s="357">
        <f t="shared" si="245"/>
        <v>0</v>
      </c>
      <c r="WDG28" s="357">
        <f t="shared" si="245"/>
        <v>84786.4516</v>
      </c>
      <c r="WDH28" s="357">
        <f t="shared" si="245"/>
        <v>0</v>
      </c>
      <c r="WDI28" s="357">
        <f t="shared" si="245"/>
        <v>84786.4516</v>
      </c>
      <c r="WDJ28" s="357">
        <f t="shared" si="245"/>
        <v>0</v>
      </c>
      <c r="WDK28" s="357">
        <f t="shared" si="245"/>
        <v>84786.4516</v>
      </c>
      <c r="WDL28" s="357">
        <f t="shared" si="245"/>
        <v>0</v>
      </c>
      <c r="WDM28" s="357">
        <f t="shared" si="245"/>
        <v>84786.4516</v>
      </c>
      <c r="WDN28" s="357">
        <f t="shared" si="245"/>
        <v>0</v>
      </c>
      <c r="WDO28" s="357">
        <f t="shared" si="245"/>
        <v>84786.4516</v>
      </c>
      <c r="WDP28" s="357">
        <f t="shared" si="245"/>
        <v>0</v>
      </c>
      <c r="WDQ28" s="357">
        <f t="shared" si="245"/>
        <v>84786.4516</v>
      </c>
      <c r="WDR28" s="357">
        <f t="shared" si="245"/>
        <v>0</v>
      </c>
      <c r="WDS28" s="357">
        <f t="shared" si="245"/>
        <v>84786.4516</v>
      </c>
      <c r="WDT28" s="357">
        <f t="shared" si="245"/>
        <v>0</v>
      </c>
      <c r="WDU28" s="357">
        <f t="shared" si="245"/>
        <v>84786.4516</v>
      </c>
      <c r="WDV28" s="357">
        <f t="shared" si="245"/>
        <v>0</v>
      </c>
      <c r="WDW28" s="357">
        <f t="shared" si="245"/>
        <v>84786.4516</v>
      </c>
      <c r="WDX28" s="357">
        <f t="shared" si="245"/>
        <v>0</v>
      </c>
      <c r="WDY28" s="357">
        <f t="shared" si="245"/>
        <v>84786.4516</v>
      </c>
      <c r="WDZ28" s="357">
        <f t="shared" si="245"/>
        <v>0</v>
      </c>
      <c r="WEA28" s="357">
        <f t="shared" si="245"/>
        <v>84786.4516</v>
      </c>
      <c r="WEB28" s="357">
        <f t="shared" si="245"/>
        <v>0</v>
      </c>
      <c r="WEC28" s="357">
        <f t="shared" si="245"/>
        <v>84786.4516</v>
      </c>
      <c r="WED28" s="357">
        <f t="shared" si="245"/>
        <v>0</v>
      </c>
      <c r="WEE28" s="357">
        <f t="shared" si="245"/>
        <v>84786.4516</v>
      </c>
      <c r="WEF28" s="357">
        <f t="shared" si="245"/>
        <v>0</v>
      </c>
      <c r="WEG28" s="357">
        <f t="shared" si="245"/>
        <v>84786.4516</v>
      </c>
      <c r="WEH28" s="357">
        <f t="shared" si="245"/>
        <v>0</v>
      </c>
      <c r="WEI28" s="357">
        <f t="shared" si="245"/>
        <v>84786.4516</v>
      </c>
      <c r="WEJ28" s="357">
        <f t="shared" ref="WEJ28:WGU28" si="246">+WEH28</f>
        <v>0</v>
      </c>
      <c r="WEK28" s="357">
        <f t="shared" si="246"/>
        <v>84786.4516</v>
      </c>
      <c r="WEL28" s="357">
        <f t="shared" si="246"/>
        <v>0</v>
      </c>
      <c r="WEM28" s="357">
        <f t="shared" si="246"/>
        <v>84786.4516</v>
      </c>
      <c r="WEN28" s="357">
        <f t="shared" si="246"/>
        <v>0</v>
      </c>
      <c r="WEO28" s="357">
        <f t="shared" si="246"/>
        <v>84786.4516</v>
      </c>
      <c r="WEP28" s="357">
        <f t="shared" si="246"/>
        <v>0</v>
      </c>
      <c r="WEQ28" s="357">
        <f t="shared" si="246"/>
        <v>84786.4516</v>
      </c>
      <c r="WER28" s="357">
        <f t="shared" si="246"/>
        <v>0</v>
      </c>
      <c r="WES28" s="357">
        <f t="shared" si="246"/>
        <v>84786.4516</v>
      </c>
      <c r="WET28" s="357">
        <f t="shared" si="246"/>
        <v>0</v>
      </c>
      <c r="WEU28" s="357">
        <f t="shared" si="246"/>
        <v>84786.4516</v>
      </c>
      <c r="WEV28" s="357">
        <f t="shared" si="246"/>
        <v>0</v>
      </c>
      <c r="WEW28" s="357">
        <f t="shared" si="246"/>
        <v>84786.4516</v>
      </c>
      <c r="WEX28" s="357">
        <f t="shared" si="246"/>
        <v>0</v>
      </c>
      <c r="WEY28" s="357">
        <f t="shared" si="246"/>
        <v>84786.4516</v>
      </c>
      <c r="WEZ28" s="357">
        <f t="shared" si="246"/>
        <v>0</v>
      </c>
      <c r="WFA28" s="357">
        <f t="shared" si="246"/>
        <v>84786.4516</v>
      </c>
      <c r="WFB28" s="357">
        <f t="shared" si="246"/>
        <v>0</v>
      </c>
      <c r="WFC28" s="357">
        <f t="shared" si="246"/>
        <v>84786.4516</v>
      </c>
      <c r="WFD28" s="357">
        <f t="shared" si="246"/>
        <v>0</v>
      </c>
      <c r="WFE28" s="357">
        <f t="shared" si="246"/>
        <v>84786.4516</v>
      </c>
      <c r="WFF28" s="357">
        <f t="shared" si="246"/>
        <v>0</v>
      </c>
      <c r="WFG28" s="357">
        <f t="shared" si="246"/>
        <v>84786.4516</v>
      </c>
      <c r="WFH28" s="357">
        <f t="shared" si="246"/>
        <v>0</v>
      </c>
      <c r="WFI28" s="357">
        <f t="shared" si="246"/>
        <v>84786.4516</v>
      </c>
      <c r="WFJ28" s="357">
        <f t="shared" si="246"/>
        <v>0</v>
      </c>
      <c r="WFK28" s="357">
        <f t="shared" si="246"/>
        <v>84786.4516</v>
      </c>
      <c r="WFL28" s="357">
        <f t="shared" si="246"/>
        <v>0</v>
      </c>
      <c r="WFM28" s="357">
        <f t="shared" si="246"/>
        <v>84786.4516</v>
      </c>
      <c r="WFN28" s="357">
        <f t="shared" si="246"/>
        <v>0</v>
      </c>
      <c r="WFO28" s="357">
        <f t="shared" si="246"/>
        <v>84786.4516</v>
      </c>
      <c r="WFP28" s="357">
        <f t="shared" si="246"/>
        <v>0</v>
      </c>
      <c r="WFQ28" s="357">
        <f t="shared" si="246"/>
        <v>84786.4516</v>
      </c>
      <c r="WFR28" s="357">
        <f t="shared" si="246"/>
        <v>0</v>
      </c>
      <c r="WFS28" s="357">
        <f t="shared" si="246"/>
        <v>84786.4516</v>
      </c>
      <c r="WFT28" s="357">
        <f t="shared" si="246"/>
        <v>0</v>
      </c>
      <c r="WFU28" s="357">
        <f t="shared" si="246"/>
        <v>84786.4516</v>
      </c>
      <c r="WFV28" s="357">
        <f t="shared" si="246"/>
        <v>0</v>
      </c>
      <c r="WFW28" s="357">
        <f t="shared" si="246"/>
        <v>84786.4516</v>
      </c>
      <c r="WFX28" s="357">
        <f t="shared" si="246"/>
        <v>0</v>
      </c>
      <c r="WFY28" s="357">
        <f t="shared" si="246"/>
        <v>84786.4516</v>
      </c>
      <c r="WFZ28" s="357">
        <f t="shared" si="246"/>
        <v>0</v>
      </c>
      <c r="WGA28" s="357">
        <f t="shared" si="246"/>
        <v>84786.4516</v>
      </c>
      <c r="WGB28" s="357">
        <f t="shared" si="246"/>
        <v>0</v>
      </c>
      <c r="WGC28" s="357">
        <f t="shared" si="246"/>
        <v>84786.4516</v>
      </c>
      <c r="WGD28" s="357">
        <f t="shared" si="246"/>
        <v>0</v>
      </c>
      <c r="WGE28" s="357">
        <f t="shared" si="246"/>
        <v>84786.4516</v>
      </c>
      <c r="WGF28" s="357">
        <f t="shared" si="246"/>
        <v>0</v>
      </c>
      <c r="WGG28" s="357">
        <f t="shared" si="246"/>
        <v>84786.4516</v>
      </c>
      <c r="WGH28" s="357">
        <f t="shared" si="246"/>
        <v>0</v>
      </c>
      <c r="WGI28" s="357">
        <f t="shared" si="246"/>
        <v>84786.4516</v>
      </c>
      <c r="WGJ28" s="357">
        <f t="shared" si="246"/>
        <v>0</v>
      </c>
      <c r="WGK28" s="357">
        <f t="shared" si="246"/>
        <v>84786.4516</v>
      </c>
      <c r="WGL28" s="357">
        <f t="shared" si="246"/>
        <v>0</v>
      </c>
      <c r="WGM28" s="357">
        <f t="shared" si="246"/>
        <v>84786.4516</v>
      </c>
      <c r="WGN28" s="357">
        <f t="shared" si="246"/>
        <v>0</v>
      </c>
      <c r="WGO28" s="357">
        <f t="shared" si="246"/>
        <v>84786.4516</v>
      </c>
      <c r="WGP28" s="357">
        <f t="shared" si="246"/>
        <v>0</v>
      </c>
      <c r="WGQ28" s="357">
        <f t="shared" si="246"/>
        <v>84786.4516</v>
      </c>
      <c r="WGR28" s="357">
        <f t="shared" si="246"/>
        <v>0</v>
      </c>
      <c r="WGS28" s="357">
        <f t="shared" si="246"/>
        <v>84786.4516</v>
      </c>
      <c r="WGT28" s="357">
        <f t="shared" si="246"/>
        <v>0</v>
      </c>
      <c r="WGU28" s="357">
        <f t="shared" si="246"/>
        <v>84786.4516</v>
      </c>
      <c r="WGV28" s="357">
        <f t="shared" ref="WGV28:WJG28" si="247">+WGT28</f>
        <v>0</v>
      </c>
      <c r="WGW28" s="357">
        <f t="shared" si="247"/>
        <v>84786.4516</v>
      </c>
      <c r="WGX28" s="357">
        <f t="shared" si="247"/>
        <v>0</v>
      </c>
      <c r="WGY28" s="357">
        <f t="shared" si="247"/>
        <v>84786.4516</v>
      </c>
      <c r="WGZ28" s="357">
        <f t="shared" si="247"/>
        <v>0</v>
      </c>
      <c r="WHA28" s="357">
        <f t="shared" si="247"/>
        <v>84786.4516</v>
      </c>
      <c r="WHB28" s="357">
        <f t="shared" si="247"/>
        <v>0</v>
      </c>
      <c r="WHC28" s="357">
        <f t="shared" si="247"/>
        <v>84786.4516</v>
      </c>
      <c r="WHD28" s="357">
        <f t="shared" si="247"/>
        <v>0</v>
      </c>
      <c r="WHE28" s="357">
        <f t="shared" si="247"/>
        <v>84786.4516</v>
      </c>
      <c r="WHF28" s="357">
        <f t="shared" si="247"/>
        <v>0</v>
      </c>
      <c r="WHG28" s="357">
        <f t="shared" si="247"/>
        <v>84786.4516</v>
      </c>
      <c r="WHH28" s="357">
        <f t="shared" si="247"/>
        <v>0</v>
      </c>
      <c r="WHI28" s="357">
        <f t="shared" si="247"/>
        <v>84786.4516</v>
      </c>
      <c r="WHJ28" s="357">
        <f t="shared" si="247"/>
        <v>0</v>
      </c>
      <c r="WHK28" s="357">
        <f t="shared" si="247"/>
        <v>84786.4516</v>
      </c>
      <c r="WHL28" s="357">
        <f t="shared" si="247"/>
        <v>0</v>
      </c>
      <c r="WHM28" s="357">
        <f t="shared" si="247"/>
        <v>84786.4516</v>
      </c>
      <c r="WHN28" s="357">
        <f t="shared" si="247"/>
        <v>0</v>
      </c>
      <c r="WHO28" s="357">
        <f t="shared" si="247"/>
        <v>84786.4516</v>
      </c>
      <c r="WHP28" s="357">
        <f t="shared" si="247"/>
        <v>0</v>
      </c>
      <c r="WHQ28" s="357">
        <f t="shared" si="247"/>
        <v>84786.4516</v>
      </c>
      <c r="WHR28" s="357">
        <f t="shared" si="247"/>
        <v>0</v>
      </c>
      <c r="WHS28" s="357">
        <f t="shared" si="247"/>
        <v>84786.4516</v>
      </c>
      <c r="WHT28" s="357">
        <f t="shared" si="247"/>
        <v>0</v>
      </c>
      <c r="WHU28" s="357">
        <f t="shared" si="247"/>
        <v>84786.4516</v>
      </c>
      <c r="WHV28" s="357">
        <f t="shared" si="247"/>
        <v>0</v>
      </c>
      <c r="WHW28" s="357">
        <f t="shared" si="247"/>
        <v>84786.4516</v>
      </c>
      <c r="WHX28" s="357">
        <f t="shared" si="247"/>
        <v>0</v>
      </c>
      <c r="WHY28" s="357">
        <f t="shared" si="247"/>
        <v>84786.4516</v>
      </c>
      <c r="WHZ28" s="357">
        <f t="shared" si="247"/>
        <v>0</v>
      </c>
      <c r="WIA28" s="357">
        <f t="shared" si="247"/>
        <v>84786.4516</v>
      </c>
      <c r="WIB28" s="357">
        <f t="shared" si="247"/>
        <v>0</v>
      </c>
      <c r="WIC28" s="357">
        <f t="shared" si="247"/>
        <v>84786.4516</v>
      </c>
      <c r="WID28" s="357">
        <f t="shared" si="247"/>
        <v>0</v>
      </c>
      <c r="WIE28" s="357">
        <f t="shared" si="247"/>
        <v>84786.4516</v>
      </c>
      <c r="WIF28" s="357">
        <f t="shared" si="247"/>
        <v>0</v>
      </c>
      <c r="WIG28" s="357">
        <f t="shared" si="247"/>
        <v>84786.4516</v>
      </c>
      <c r="WIH28" s="357">
        <f t="shared" si="247"/>
        <v>0</v>
      </c>
      <c r="WII28" s="357">
        <f t="shared" si="247"/>
        <v>84786.4516</v>
      </c>
      <c r="WIJ28" s="357">
        <f t="shared" si="247"/>
        <v>0</v>
      </c>
      <c r="WIK28" s="357">
        <f t="shared" si="247"/>
        <v>84786.4516</v>
      </c>
      <c r="WIL28" s="357">
        <f t="shared" si="247"/>
        <v>0</v>
      </c>
      <c r="WIM28" s="357">
        <f t="shared" si="247"/>
        <v>84786.4516</v>
      </c>
      <c r="WIN28" s="357">
        <f t="shared" si="247"/>
        <v>0</v>
      </c>
      <c r="WIO28" s="357">
        <f t="shared" si="247"/>
        <v>84786.4516</v>
      </c>
      <c r="WIP28" s="357">
        <f t="shared" si="247"/>
        <v>0</v>
      </c>
      <c r="WIQ28" s="357">
        <f t="shared" si="247"/>
        <v>84786.4516</v>
      </c>
      <c r="WIR28" s="357">
        <f t="shared" si="247"/>
        <v>0</v>
      </c>
      <c r="WIS28" s="357">
        <f t="shared" si="247"/>
        <v>84786.4516</v>
      </c>
      <c r="WIT28" s="357">
        <f t="shared" si="247"/>
        <v>0</v>
      </c>
      <c r="WIU28" s="357">
        <f t="shared" si="247"/>
        <v>84786.4516</v>
      </c>
      <c r="WIV28" s="357">
        <f t="shared" si="247"/>
        <v>0</v>
      </c>
      <c r="WIW28" s="357">
        <f t="shared" si="247"/>
        <v>84786.4516</v>
      </c>
      <c r="WIX28" s="357">
        <f t="shared" si="247"/>
        <v>0</v>
      </c>
      <c r="WIY28" s="357">
        <f t="shared" si="247"/>
        <v>84786.4516</v>
      </c>
      <c r="WIZ28" s="357">
        <f t="shared" si="247"/>
        <v>0</v>
      </c>
      <c r="WJA28" s="357">
        <f t="shared" si="247"/>
        <v>84786.4516</v>
      </c>
      <c r="WJB28" s="357">
        <f t="shared" si="247"/>
        <v>0</v>
      </c>
      <c r="WJC28" s="357">
        <f t="shared" si="247"/>
        <v>84786.4516</v>
      </c>
      <c r="WJD28" s="357">
        <f t="shared" si="247"/>
        <v>0</v>
      </c>
      <c r="WJE28" s="357">
        <f t="shared" si="247"/>
        <v>84786.4516</v>
      </c>
      <c r="WJF28" s="357">
        <f t="shared" si="247"/>
        <v>0</v>
      </c>
      <c r="WJG28" s="357">
        <f t="shared" si="247"/>
        <v>84786.4516</v>
      </c>
      <c r="WJH28" s="357">
        <f t="shared" ref="WJH28:WLS28" si="248">+WJF28</f>
        <v>0</v>
      </c>
      <c r="WJI28" s="357">
        <f t="shared" si="248"/>
        <v>84786.4516</v>
      </c>
      <c r="WJJ28" s="357">
        <f t="shared" si="248"/>
        <v>0</v>
      </c>
      <c r="WJK28" s="357">
        <f t="shared" si="248"/>
        <v>84786.4516</v>
      </c>
      <c r="WJL28" s="357">
        <f t="shared" si="248"/>
        <v>0</v>
      </c>
      <c r="WJM28" s="357">
        <f t="shared" si="248"/>
        <v>84786.4516</v>
      </c>
      <c r="WJN28" s="357">
        <f t="shared" si="248"/>
        <v>0</v>
      </c>
      <c r="WJO28" s="357">
        <f t="shared" si="248"/>
        <v>84786.4516</v>
      </c>
      <c r="WJP28" s="357">
        <f t="shared" si="248"/>
        <v>0</v>
      </c>
      <c r="WJQ28" s="357">
        <f t="shared" si="248"/>
        <v>84786.4516</v>
      </c>
      <c r="WJR28" s="357">
        <f t="shared" si="248"/>
        <v>0</v>
      </c>
      <c r="WJS28" s="357">
        <f t="shared" si="248"/>
        <v>84786.4516</v>
      </c>
      <c r="WJT28" s="357">
        <f t="shared" si="248"/>
        <v>0</v>
      </c>
      <c r="WJU28" s="357">
        <f t="shared" si="248"/>
        <v>84786.4516</v>
      </c>
      <c r="WJV28" s="357">
        <f t="shared" si="248"/>
        <v>0</v>
      </c>
      <c r="WJW28" s="357">
        <f t="shared" si="248"/>
        <v>84786.4516</v>
      </c>
      <c r="WJX28" s="357">
        <f t="shared" si="248"/>
        <v>0</v>
      </c>
      <c r="WJY28" s="357">
        <f t="shared" si="248"/>
        <v>84786.4516</v>
      </c>
      <c r="WJZ28" s="357">
        <f t="shared" si="248"/>
        <v>0</v>
      </c>
      <c r="WKA28" s="357">
        <f t="shared" si="248"/>
        <v>84786.4516</v>
      </c>
      <c r="WKB28" s="357">
        <f t="shared" si="248"/>
        <v>0</v>
      </c>
      <c r="WKC28" s="357">
        <f t="shared" si="248"/>
        <v>84786.4516</v>
      </c>
      <c r="WKD28" s="357">
        <f t="shared" si="248"/>
        <v>0</v>
      </c>
      <c r="WKE28" s="357">
        <f t="shared" si="248"/>
        <v>84786.4516</v>
      </c>
      <c r="WKF28" s="357">
        <f t="shared" si="248"/>
        <v>0</v>
      </c>
      <c r="WKG28" s="357">
        <f t="shared" si="248"/>
        <v>84786.4516</v>
      </c>
      <c r="WKH28" s="357">
        <f t="shared" si="248"/>
        <v>0</v>
      </c>
      <c r="WKI28" s="357">
        <f t="shared" si="248"/>
        <v>84786.4516</v>
      </c>
      <c r="WKJ28" s="357">
        <f t="shared" si="248"/>
        <v>0</v>
      </c>
      <c r="WKK28" s="357">
        <f t="shared" si="248"/>
        <v>84786.4516</v>
      </c>
      <c r="WKL28" s="357">
        <f t="shared" si="248"/>
        <v>0</v>
      </c>
      <c r="WKM28" s="357">
        <f t="shared" si="248"/>
        <v>84786.4516</v>
      </c>
      <c r="WKN28" s="357">
        <f t="shared" si="248"/>
        <v>0</v>
      </c>
      <c r="WKO28" s="357">
        <f t="shared" si="248"/>
        <v>84786.4516</v>
      </c>
      <c r="WKP28" s="357">
        <f t="shared" si="248"/>
        <v>0</v>
      </c>
      <c r="WKQ28" s="357">
        <f t="shared" si="248"/>
        <v>84786.4516</v>
      </c>
      <c r="WKR28" s="357">
        <f t="shared" si="248"/>
        <v>0</v>
      </c>
      <c r="WKS28" s="357">
        <f t="shared" si="248"/>
        <v>84786.4516</v>
      </c>
      <c r="WKT28" s="357">
        <f t="shared" si="248"/>
        <v>0</v>
      </c>
      <c r="WKU28" s="357">
        <f t="shared" si="248"/>
        <v>84786.4516</v>
      </c>
      <c r="WKV28" s="357">
        <f t="shared" si="248"/>
        <v>0</v>
      </c>
      <c r="WKW28" s="357">
        <f t="shared" si="248"/>
        <v>84786.4516</v>
      </c>
      <c r="WKX28" s="357">
        <f t="shared" si="248"/>
        <v>0</v>
      </c>
      <c r="WKY28" s="357">
        <f t="shared" si="248"/>
        <v>84786.4516</v>
      </c>
      <c r="WKZ28" s="357">
        <f t="shared" si="248"/>
        <v>0</v>
      </c>
      <c r="WLA28" s="357">
        <f t="shared" si="248"/>
        <v>84786.4516</v>
      </c>
      <c r="WLB28" s="357">
        <f t="shared" si="248"/>
        <v>0</v>
      </c>
      <c r="WLC28" s="357">
        <f t="shared" si="248"/>
        <v>84786.4516</v>
      </c>
      <c r="WLD28" s="357">
        <f t="shared" si="248"/>
        <v>0</v>
      </c>
      <c r="WLE28" s="357">
        <f t="shared" si="248"/>
        <v>84786.4516</v>
      </c>
      <c r="WLF28" s="357">
        <f t="shared" si="248"/>
        <v>0</v>
      </c>
      <c r="WLG28" s="357">
        <f t="shared" si="248"/>
        <v>84786.4516</v>
      </c>
      <c r="WLH28" s="357">
        <f t="shared" si="248"/>
        <v>0</v>
      </c>
      <c r="WLI28" s="357">
        <f t="shared" si="248"/>
        <v>84786.4516</v>
      </c>
      <c r="WLJ28" s="357">
        <f t="shared" si="248"/>
        <v>0</v>
      </c>
      <c r="WLK28" s="357">
        <f t="shared" si="248"/>
        <v>84786.4516</v>
      </c>
      <c r="WLL28" s="357">
        <f t="shared" si="248"/>
        <v>0</v>
      </c>
      <c r="WLM28" s="357">
        <f t="shared" si="248"/>
        <v>84786.4516</v>
      </c>
      <c r="WLN28" s="357">
        <f t="shared" si="248"/>
        <v>0</v>
      </c>
      <c r="WLO28" s="357">
        <f t="shared" si="248"/>
        <v>84786.4516</v>
      </c>
      <c r="WLP28" s="357">
        <f t="shared" si="248"/>
        <v>0</v>
      </c>
      <c r="WLQ28" s="357">
        <f t="shared" si="248"/>
        <v>84786.4516</v>
      </c>
      <c r="WLR28" s="357">
        <f t="shared" si="248"/>
        <v>0</v>
      </c>
      <c r="WLS28" s="357">
        <f t="shared" si="248"/>
        <v>84786.4516</v>
      </c>
      <c r="WLT28" s="357">
        <f t="shared" ref="WLT28:WOE28" si="249">+WLR28</f>
        <v>0</v>
      </c>
      <c r="WLU28" s="357">
        <f t="shared" si="249"/>
        <v>84786.4516</v>
      </c>
      <c r="WLV28" s="357">
        <f t="shared" si="249"/>
        <v>0</v>
      </c>
      <c r="WLW28" s="357">
        <f t="shared" si="249"/>
        <v>84786.4516</v>
      </c>
      <c r="WLX28" s="357">
        <f t="shared" si="249"/>
        <v>0</v>
      </c>
      <c r="WLY28" s="357">
        <f t="shared" si="249"/>
        <v>84786.4516</v>
      </c>
      <c r="WLZ28" s="357">
        <f t="shared" si="249"/>
        <v>0</v>
      </c>
      <c r="WMA28" s="357">
        <f t="shared" si="249"/>
        <v>84786.4516</v>
      </c>
      <c r="WMB28" s="357">
        <f t="shared" si="249"/>
        <v>0</v>
      </c>
      <c r="WMC28" s="357">
        <f t="shared" si="249"/>
        <v>84786.4516</v>
      </c>
      <c r="WMD28" s="357">
        <f t="shared" si="249"/>
        <v>0</v>
      </c>
      <c r="WME28" s="357">
        <f t="shared" si="249"/>
        <v>84786.4516</v>
      </c>
      <c r="WMF28" s="357">
        <f t="shared" si="249"/>
        <v>0</v>
      </c>
      <c r="WMG28" s="357">
        <f t="shared" si="249"/>
        <v>84786.4516</v>
      </c>
      <c r="WMH28" s="357">
        <f t="shared" si="249"/>
        <v>0</v>
      </c>
      <c r="WMI28" s="357">
        <f t="shared" si="249"/>
        <v>84786.4516</v>
      </c>
      <c r="WMJ28" s="357">
        <f t="shared" si="249"/>
        <v>0</v>
      </c>
      <c r="WMK28" s="357">
        <f t="shared" si="249"/>
        <v>84786.4516</v>
      </c>
      <c r="WML28" s="357">
        <f t="shared" si="249"/>
        <v>0</v>
      </c>
      <c r="WMM28" s="357">
        <f t="shared" si="249"/>
        <v>84786.4516</v>
      </c>
      <c r="WMN28" s="357">
        <f t="shared" si="249"/>
        <v>0</v>
      </c>
      <c r="WMO28" s="357">
        <f t="shared" si="249"/>
        <v>84786.4516</v>
      </c>
      <c r="WMP28" s="357">
        <f t="shared" si="249"/>
        <v>0</v>
      </c>
      <c r="WMQ28" s="357">
        <f t="shared" si="249"/>
        <v>84786.4516</v>
      </c>
      <c r="WMR28" s="357">
        <f t="shared" si="249"/>
        <v>0</v>
      </c>
      <c r="WMS28" s="357">
        <f t="shared" si="249"/>
        <v>84786.4516</v>
      </c>
      <c r="WMT28" s="357">
        <f t="shared" si="249"/>
        <v>0</v>
      </c>
      <c r="WMU28" s="357">
        <f t="shared" si="249"/>
        <v>84786.4516</v>
      </c>
      <c r="WMV28" s="357">
        <f t="shared" si="249"/>
        <v>0</v>
      </c>
      <c r="WMW28" s="357">
        <f t="shared" si="249"/>
        <v>84786.4516</v>
      </c>
      <c r="WMX28" s="357">
        <f t="shared" si="249"/>
        <v>0</v>
      </c>
      <c r="WMY28" s="357">
        <f t="shared" si="249"/>
        <v>84786.4516</v>
      </c>
      <c r="WMZ28" s="357">
        <f t="shared" si="249"/>
        <v>0</v>
      </c>
      <c r="WNA28" s="357">
        <f t="shared" si="249"/>
        <v>84786.4516</v>
      </c>
      <c r="WNB28" s="357">
        <f t="shared" si="249"/>
        <v>0</v>
      </c>
      <c r="WNC28" s="357">
        <f t="shared" si="249"/>
        <v>84786.4516</v>
      </c>
      <c r="WND28" s="357">
        <f t="shared" si="249"/>
        <v>0</v>
      </c>
      <c r="WNE28" s="357">
        <f t="shared" si="249"/>
        <v>84786.4516</v>
      </c>
      <c r="WNF28" s="357">
        <f t="shared" si="249"/>
        <v>0</v>
      </c>
      <c r="WNG28" s="357">
        <f t="shared" si="249"/>
        <v>84786.4516</v>
      </c>
      <c r="WNH28" s="357">
        <f t="shared" si="249"/>
        <v>0</v>
      </c>
      <c r="WNI28" s="357">
        <f t="shared" si="249"/>
        <v>84786.4516</v>
      </c>
      <c r="WNJ28" s="357">
        <f t="shared" si="249"/>
        <v>0</v>
      </c>
      <c r="WNK28" s="357">
        <f t="shared" si="249"/>
        <v>84786.4516</v>
      </c>
      <c r="WNL28" s="357">
        <f t="shared" si="249"/>
        <v>0</v>
      </c>
      <c r="WNM28" s="357">
        <f t="shared" si="249"/>
        <v>84786.4516</v>
      </c>
      <c r="WNN28" s="357">
        <f t="shared" si="249"/>
        <v>0</v>
      </c>
      <c r="WNO28" s="357">
        <f t="shared" si="249"/>
        <v>84786.4516</v>
      </c>
      <c r="WNP28" s="357">
        <f t="shared" si="249"/>
        <v>0</v>
      </c>
      <c r="WNQ28" s="357">
        <f t="shared" si="249"/>
        <v>84786.4516</v>
      </c>
      <c r="WNR28" s="357">
        <f t="shared" si="249"/>
        <v>0</v>
      </c>
      <c r="WNS28" s="357">
        <f t="shared" si="249"/>
        <v>84786.4516</v>
      </c>
      <c r="WNT28" s="357">
        <f t="shared" si="249"/>
        <v>0</v>
      </c>
      <c r="WNU28" s="357">
        <f t="shared" si="249"/>
        <v>84786.4516</v>
      </c>
      <c r="WNV28" s="357">
        <f t="shared" si="249"/>
        <v>0</v>
      </c>
      <c r="WNW28" s="357">
        <f t="shared" si="249"/>
        <v>84786.4516</v>
      </c>
      <c r="WNX28" s="357">
        <f t="shared" si="249"/>
        <v>0</v>
      </c>
      <c r="WNY28" s="357">
        <f t="shared" si="249"/>
        <v>84786.4516</v>
      </c>
      <c r="WNZ28" s="357">
        <f t="shared" si="249"/>
        <v>0</v>
      </c>
      <c r="WOA28" s="357">
        <f t="shared" si="249"/>
        <v>84786.4516</v>
      </c>
      <c r="WOB28" s="357">
        <f t="shared" si="249"/>
        <v>0</v>
      </c>
      <c r="WOC28" s="357">
        <f t="shared" si="249"/>
        <v>84786.4516</v>
      </c>
      <c r="WOD28" s="357">
        <f t="shared" si="249"/>
        <v>0</v>
      </c>
      <c r="WOE28" s="357">
        <f t="shared" si="249"/>
        <v>84786.4516</v>
      </c>
      <c r="WOF28" s="357">
        <f t="shared" ref="WOF28:WQQ28" si="250">+WOD28</f>
        <v>0</v>
      </c>
      <c r="WOG28" s="357">
        <f t="shared" si="250"/>
        <v>84786.4516</v>
      </c>
      <c r="WOH28" s="357">
        <f t="shared" si="250"/>
        <v>0</v>
      </c>
      <c r="WOI28" s="357">
        <f t="shared" si="250"/>
        <v>84786.4516</v>
      </c>
      <c r="WOJ28" s="357">
        <f t="shared" si="250"/>
        <v>0</v>
      </c>
      <c r="WOK28" s="357">
        <f t="shared" si="250"/>
        <v>84786.4516</v>
      </c>
      <c r="WOL28" s="357">
        <f t="shared" si="250"/>
        <v>0</v>
      </c>
      <c r="WOM28" s="357">
        <f t="shared" si="250"/>
        <v>84786.4516</v>
      </c>
      <c r="WON28" s="357">
        <f t="shared" si="250"/>
        <v>0</v>
      </c>
      <c r="WOO28" s="357">
        <f t="shared" si="250"/>
        <v>84786.4516</v>
      </c>
      <c r="WOP28" s="357">
        <f t="shared" si="250"/>
        <v>0</v>
      </c>
      <c r="WOQ28" s="357">
        <f t="shared" si="250"/>
        <v>84786.4516</v>
      </c>
      <c r="WOR28" s="357">
        <f t="shared" si="250"/>
        <v>0</v>
      </c>
      <c r="WOS28" s="357">
        <f t="shared" si="250"/>
        <v>84786.4516</v>
      </c>
      <c r="WOT28" s="357">
        <f t="shared" si="250"/>
        <v>0</v>
      </c>
      <c r="WOU28" s="357">
        <f t="shared" si="250"/>
        <v>84786.4516</v>
      </c>
      <c r="WOV28" s="357">
        <f t="shared" si="250"/>
        <v>0</v>
      </c>
      <c r="WOW28" s="357">
        <f t="shared" si="250"/>
        <v>84786.4516</v>
      </c>
      <c r="WOX28" s="357">
        <f t="shared" si="250"/>
        <v>0</v>
      </c>
      <c r="WOY28" s="357">
        <f t="shared" si="250"/>
        <v>84786.4516</v>
      </c>
      <c r="WOZ28" s="357">
        <f t="shared" si="250"/>
        <v>0</v>
      </c>
      <c r="WPA28" s="357">
        <f t="shared" si="250"/>
        <v>84786.4516</v>
      </c>
      <c r="WPB28" s="357">
        <f t="shared" si="250"/>
        <v>0</v>
      </c>
      <c r="WPC28" s="357">
        <f t="shared" si="250"/>
        <v>84786.4516</v>
      </c>
      <c r="WPD28" s="357">
        <f t="shared" si="250"/>
        <v>0</v>
      </c>
      <c r="WPE28" s="357">
        <f t="shared" si="250"/>
        <v>84786.4516</v>
      </c>
      <c r="WPF28" s="357">
        <f t="shared" si="250"/>
        <v>0</v>
      </c>
      <c r="WPG28" s="357">
        <f t="shared" si="250"/>
        <v>84786.4516</v>
      </c>
      <c r="WPH28" s="357">
        <f t="shared" si="250"/>
        <v>0</v>
      </c>
      <c r="WPI28" s="357">
        <f t="shared" si="250"/>
        <v>84786.4516</v>
      </c>
      <c r="WPJ28" s="357">
        <f t="shared" si="250"/>
        <v>0</v>
      </c>
      <c r="WPK28" s="357">
        <f t="shared" si="250"/>
        <v>84786.4516</v>
      </c>
      <c r="WPL28" s="357">
        <f t="shared" si="250"/>
        <v>0</v>
      </c>
      <c r="WPM28" s="357">
        <f t="shared" si="250"/>
        <v>84786.4516</v>
      </c>
      <c r="WPN28" s="357">
        <f t="shared" si="250"/>
        <v>0</v>
      </c>
      <c r="WPO28" s="357">
        <f t="shared" si="250"/>
        <v>84786.4516</v>
      </c>
      <c r="WPP28" s="357">
        <f t="shared" si="250"/>
        <v>0</v>
      </c>
      <c r="WPQ28" s="357">
        <f t="shared" si="250"/>
        <v>84786.4516</v>
      </c>
      <c r="WPR28" s="357">
        <f t="shared" si="250"/>
        <v>0</v>
      </c>
      <c r="WPS28" s="357">
        <f t="shared" si="250"/>
        <v>84786.4516</v>
      </c>
      <c r="WPT28" s="357">
        <f t="shared" si="250"/>
        <v>0</v>
      </c>
      <c r="WPU28" s="357">
        <f t="shared" si="250"/>
        <v>84786.4516</v>
      </c>
      <c r="WPV28" s="357">
        <f t="shared" si="250"/>
        <v>0</v>
      </c>
      <c r="WPW28" s="357">
        <f t="shared" si="250"/>
        <v>84786.4516</v>
      </c>
      <c r="WPX28" s="357">
        <f t="shared" si="250"/>
        <v>0</v>
      </c>
      <c r="WPY28" s="357">
        <f t="shared" si="250"/>
        <v>84786.4516</v>
      </c>
      <c r="WPZ28" s="357">
        <f t="shared" si="250"/>
        <v>0</v>
      </c>
      <c r="WQA28" s="357">
        <f t="shared" si="250"/>
        <v>84786.4516</v>
      </c>
      <c r="WQB28" s="357">
        <f t="shared" si="250"/>
        <v>0</v>
      </c>
      <c r="WQC28" s="357">
        <f t="shared" si="250"/>
        <v>84786.4516</v>
      </c>
      <c r="WQD28" s="357">
        <f t="shared" si="250"/>
        <v>0</v>
      </c>
      <c r="WQE28" s="357">
        <f t="shared" si="250"/>
        <v>84786.4516</v>
      </c>
      <c r="WQF28" s="357">
        <f t="shared" si="250"/>
        <v>0</v>
      </c>
      <c r="WQG28" s="357">
        <f t="shared" si="250"/>
        <v>84786.4516</v>
      </c>
      <c r="WQH28" s="357">
        <f t="shared" si="250"/>
        <v>0</v>
      </c>
      <c r="WQI28" s="357">
        <f t="shared" si="250"/>
        <v>84786.4516</v>
      </c>
      <c r="WQJ28" s="357">
        <f t="shared" si="250"/>
        <v>0</v>
      </c>
      <c r="WQK28" s="357">
        <f t="shared" si="250"/>
        <v>84786.4516</v>
      </c>
      <c r="WQL28" s="357">
        <f t="shared" si="250"/>
        <v>0</v>
      </c>
      <c r="WQM28" s="357">
        <f t="shared" si="250"/>
        <v>84786.4516</v>
      </c>
      <c r="WQN28" s="357">
        <f t="shared" si="250"/>
        <v>0</v>
      </c>
      <c r="WQO28" s="357">
        <f t="shared" si="250"/>
        <v>84786.4516</v>
      </c>
      <c r="WQP28" s="357">
        <f t="shared" si="250"/>
        <v>0</v>
      </c>
      <c r="WQQ28" s="357">
        <f t="shared" si="250"/>
        <v>84786.4516</v>
      </c>
      <c r="WQR28" s="357">
        <f t="shared" ref="WQR28:WTC28" si="251">+WQP28</f>
        <v>0</v>
      </c>
      <c r="WQS28" s="357">
        <f t="shared" si="251"/>
        <v>84786.4516</v>
      </c>
      <c r="WQT28" s="357">
        <f t="shared" si="251"/>
        <v>0</v>
      </c>
      <c r="WQU28" s="357">
        <f t="shared" si="251"/>
        <v>84786.4516</v>
      </c>
      <c r="WQV28" s="357">
        <f t="shared" si="251"/>
        <v>0</v>
      </c>
      <c r="WQW28" s="357">
        <f t="shared" si="251"/>
        <v>84786.4516</v>
      </c>
      <c r="WQX28" s="357">
        <f t="shared" si="251"/>
        <v>0</v>
      </c>
      <c r="WQY28" s="357">
        <f t="shared" si="251"/>
        <v>84786.4516</v>
      </c>
      <c r="WQZ28" s="357">
        <f t="shared" si="251"/>
        <v>0</v>
      </c>
      <c r="WRA28" s="357">
        <f t="shared" si="251"/>
        <v>84786.4516</v>
      </c>
      <c r="WRB28" s="357">
        <f t="shared" si="251"/>
        <v>0</v>
      </c>
      <c r="WRC28" s="357">
        <f t="shared" si="251"/>
        <v>84786.4516</v>
      </c>
      <c r="WRD28" s="357">
        <f t="shared" si="251"/>
        <v>0</v>
      </c>
      <c r="WRE28" s="357">
        <f t="shared" si="251"/>
        <v>84786.4516</v>
      </c>
      <c r="WRF28" s="357">
        <f t="shared" si="251"/>
        <v>0</v>
      </c>
      <c r="WRG28" s="357">
        <f t="shared" si="251"/>
        <v>84786.4516</v>
      </c>
      <c r="WRH28" s="357">
        <f t="shared" si="251"/>
        <v>0</v>
      </c>
      <c r="WRI28" s="357">
        <f t="shared" si="251"/>
        <v>84786.4516</v>
      </c>
      <c r="WRJ28" s="357">
        <f t="shared" si="251"/>
        <v>0</v>
      </c>
      <c r="WRK28" s="357">
        <f t="shared" si="251"/>
        <v>84786.4516</v>
      </c>
      <c r="WRL28" s="357">
        <f t="shared" si="251"/>
        <v>0</v>
      </c>
      <c r="WRM28" s="357">
        <f t="shared" si="251"/>
        <v>84786.4516</v>
      </c>
      <c r="WRN28" s="357">
        <f t="shared" si="251"/>
        <v>0</v>
      </c>
      <c r="WRO28" s="357">
        <f t="shared" si="251"/>
        <v>84786.4516</v>
      </c>
      <c r="WRP28" s="357">
        <f t="shared" si="251"/>
        <v>0</v>
      </c>
      <c r="WRQ28" s="357">
        <f t="shared" si="251"/>
        <v>84786.4516</v>
      </c>
      <c r="WRR28" s="357">
        <f t="shared" si="251"/>
        <v>0</v>
      </c>
      <c r="WRS28" s="357">
        <f t="shared" si="251"/>
        <v>84786.4516</v>
      </c>
      <c r="WRT28" s="357">
        <f t="shared" si="251"/>
        <v>0</v>
      </c>
      <c r="WRU28" s="357">
        <f t="shared" si="251"/>
        <v>84786.4516</v>
      </c>
      <c r="WRV28" s="357">
        <f t="shared" si="251"/>
        <v>0</v>
      </c>
      <c r="WRW28" s="357">
        <f t="shared" si="251"/>
        <v>84786.4516</v>
      </c>
      <c r="WRX28" s="357">
        <f t="shared" si="251"/>
        <v>0</v>
      </c>
      <c r="WRY28" s="357">
        <f t="shared" si="251"/>
        <v>84786.4516</v>
      </c>
      <c r="WRZ28" s="357">
        <f t="shared" si="251"/>
        <v>0</v>
      </c>
      <c r="WSA28" s="357">
        <f t="shared" si="251"/>
        <v>84786.4516</v>
      </c>
      <c r="WSB28" s="357">
        <f t="shared" si="251"/>
        <v>0</v>
      </c>
      <c r="WSC28" s="357">
        <f t="shared" si="251"/>
        <v>84786.4516</v>
      </c>
      <c r="WSD28" s="357">
        <f t="shared" si="251"/>
        <v>0</v>
      </c>
      <c r="WSE28" s="357">
        <f t="shared" si="251"/>
        <v>84786.4516</v>
      </c>
      <c r="WSF28" s="357">
        <f t="shared" si="251"/>
        <v>0</v>
      </c>
      <c r="WSG28" s="357">
        <f t="shared" si="251"/>
        <v>84786.4516</v>
      </c>
      <c r="WSH28" s="357">
        <f t="shared" si="251"/>
        <v>0</v>
      </c>
      <c r="WSI28" s="357">
        <f t="shared" si="251"/>
        <v>84786.4516</v>
      </c>
      <c r="WSJ28" s="357">
        <f t="shared" si="251"/>
        <v>0</v>
      </c>
      <c r="WSK28" s="357">
        <f t="shared" si="251"/>
        <v>84786.4516</v>
      </c>
      <c r="WSL28" s="357">
        <f t="shared" si="251"/>
        <v>0</v>
      </c>
      <c r="WSM28" s="357">
        <f t="shared" si="251"/>
        <v>84786.4516</v>
      </c>
      <c r="WSN28" s="357">
        <f t="shared" si="251"/>
        <v>0</v>
      </c>
      <c r="WSO28" s="357">
        <f t="shared" si="251"/>
        <v>84786.4516</v>
      </c>
      <c r="WSP28" s="357">
        <f t="shared" si="251"/>
        <v>0</v>
      </c>
      <c r="WSQ28" s="357">
        <f t="shared" si="251"/>
        <v>84786.4516</v>
      </c>
      <c r="WSR28" s="357">
        <f t="shared" si="251"/>
        <v>0</v>
      </c>
      <c r="WSS28" s="357">
        <f t="shared" si="251"/>
        <v>84786.4516</v>
      </c>
      <c r="WST28" s="357">
        <f t="shared" si="251"/>
        <v>0</v>
      </c>
      <c r="WSU28" s="357">
        <f t="shared" si="251"/>
        <v>84786.4516</v>
      </c>
      <c r="WSV28" s="357">
        <f t="shared" si="251"/>
        <v>0</v>
      </c>
      <c r="WSW28" s="357">
        <f t="shared" si="251"/>
        <v>84786.4516</v>
      </c>
      <c r="WSX28" s="357">
        <f t="shared" si="251"/>
        <v>0</v>
      </c>
      <c r="WSY28" s="357">
        <f t="shared" si="251"/>
        <v>84786.4516</v>
      </c>
      <c r="WSZ28" s="357">
        <f t="shared" si="251"/>
        <v>0</v>
      </c>
      <c r="WTA28" s="357">
        <f t="shared" si="251"/>
        <v>84786.4516</v>
      </c>
      <c r="WTB28" s="357">
        <f t="shared" si="251"/>
        <v>0</v>
      </c>
      <c r="WTC28" s="357">
        <f t="shared" si="251"/>
        <v>84786.4516</v>
      </c>
      <c r="WTD28" s="357">
        <f t="shared" ref="WTD28:WVO28" si="252">+WTB28</f>
        <v>0</v>
      </c>
      <c r="WTE28" s="357">
        <f t="shared" si="252"/>
        <v>84786.4516</v>
      </c>
      <c r="WTF28" s="357">
        <f t="shared" si="252"/>
        <v>0</v>
      </c>
      <c r="WTG28" s="357">
        <f t="shared" si="252"/>
        <v>84786.4516</v>
      </c>
      <c r="WTH28" s="357">
        <f t="shared" si="252"/>
        <v>0</v>
      </c>
      <c r="WTI28" s="357">
        <f t="shared" si="252"/>
        <v>84786.4516</v>
      </c>
      <c r="WTJ28" s="357">
        <f t="shared" si="252"/>
        <v>0</v>
      </c>
      <c r="WTK28" s="357">
        <f t="shared" si="252"/>
        <v>84786.4516</v>
      </c>
      <c r="WTL28" s="357">
        <f t="shared" si="252"/>
        <v>0</v>
      </c>
      <c r="WTM28" s="357">
        <f t="shared" si="252"/>
        <v>84786.4516</v>
      </c>
      <c r="WTN28" s="357">
        <f t="shared" si="252"/>
        <v>0</v>
      </c>
      <c r="WTO28" s="357">
        <f t="shared" si="252"/>
        <v>84786.4516</v>
      </c>
      <c r="WTP28" s="357">
        <f t="shared" si="252"/>
        <v>0</v>
      </c>
      <c r="WTQ28" s="357">
        <f t="shared" si="252"/>
        <v>84786.4516</v>
      </c>
      <c r="WTR28" s="357">
        <f t="shared" si="252"/>
        <v>0</v>
      </c>
      <c r="WTS28" s="357">
        <f t="shared" si="252"/>
        <v>84786.4516</v>
      </c>
      <c r="WTT28" s="357">
        <f t="shared" si="252"/>
        <v>0</v>
      </c>
      <c r="WTU28" s="357">
        <f t="shared" si="252"/>
        <v>84786.4516</v>
      </c>
      <c r="WTV28" s="357">
        <f t="shared" si="252"/>
        <v>0</v>
      </c>
      <c r="WTW28" s="357">
        <f t="shared" si="252"/>
        <v>84786.4516</v>
      </c>
      <c r="WTX28" s="357">
        <f t="shared" si="252"/>
        <v>0</v>
      </c>
      <c r="WTY28" s="357">
        <f t="shared" si="252"/>
        <v>84786.4516</v>
      </c>
      <c r="WTZ28" s="357">
        <f t="shared" si="252"/>
        <v>0</v>
      </c>
      <c r="WUA28" s="357">
        <f t="shared" si="252"/>
        <v>84786.4516</v>
      </c>
      <c r="WUB28" s="357">
        <f t="shared" si="252"/>
        <v>0</v>
      </c>
      <c r="WUC28" s="357">
        <f t="shared" si="252"/>
        <v>84786.4516</v>
      </c>
      <c r="WUD28" s="357">
        <f t="shared" si="252"/>
        <v>0</v>
      </c>
      <c r="WUE28" s="357">
        <f t="shared" si="252"/>
        <v>84786.4516</v>
      </c>
      <c r="WUF28" s="357">
        <f t="shared" si="252"/>
        <v>0</v>
      </c>
      <c r="WUG28" s="357">
        <f t="shared" si="252"/>
        <v>84786.4516</v>
      </c>
      <c r="WUH28" s="357">
        <f t="shared" si="252"/>
        <v>0</v>
      </c>
      <c r="WUI28" s="357">
        <f t="shared" si="252"/>
        <v>84786.4516</v>
      </c>
      <c r="WUJ28" s="357">
        <f t="shared" si="252"/>
        <v>0</v>
      </c>
      <c r="WUK28" s="357">
        <f t="shared" si="252"/>
        <v>84786.4516</v>
      </c>
      <c r="WUL28" s="357">
        <f t="shared" si="252"/>
        <v>0</v>
      </c>
      <c r="WUM28" s="357">
        <f t="shared" si="252"/>
        <v>84786.4516</v>
      </c>
      <c r="WUN28" s="357">
        <f t="shared" si="252"/>
        <v>0</v>
      </c>
      <c r="WUO28" s="357">
        <f t="shared" si="252"/>
        <v>84786.4516</v>
      </c>
      <c r="WUP28" s="357">
        <f t="shared" si="252"/>
        <v>0</v>
      </c>
      <c r="WUQ28" s="357">
        <f t="shared" si="252"/>
        <v>84786.4516</v>
      </c>
      <c r="WUR28" s="357">
        <f t="shared" si="252"/>
        <v>0</v>
      </c>
      <c r="WUS28" s="357">
        <f t="shared" si="252"/>
        <v>84786.4516</v>
      </c>
      <c r="WUT28" s="357">
        <f t="shared" si="252"/>
        <v>0</v>
      </c>
      <c r="WUU28" s="357">
        <f t="shared" si="252"/>
        <v>84786.4516</v>
      </c>
      <c r="WUV28" s="357">
        <f t="shared" si="252"/>
        <v>0</v>
      </c>
      <c r="WUW28" s="357">
        <f t="shared" si="252"/>
        <v>84786.4516</v>
      </c>
      <c r="WUX28" s="357">
        <f t="shared" si="252"/>
        <v>0</v>
      </c>
      <c r="WUY28" s="357">
        <f t="shared" si="252"/>
        <v>84786.4516</v>
      </c>
      <c r="WUZ28" s="357">
        <f t="shared" si="252"/>
        <v>0</v>
      </c>
      <c r="WVA28" s="357">
        <f t="shared" si="252"/>
        <v>84786.4516</v>
      </c>
      <c r="WVB28" s="357">
        <f t="shared" si="252"/>
        <v>0</v>
      </c>
      <c r="WVC28" s="357">
        <f t="shared" si="252"/>
        <v>84786.4516</v>
      </c>
      <c r="WVD28" s="357">
        <f t="shared" si="252"/>
        <v>0</v>
      </c>
      <c r="WVE28" s="357">
        <f t="shared" si="252"/>
        <v>84786.4516</v>
      </c>
      <c r="WVF28" s="357">
        <f t="shared" si="252"/>
        <v>0</v>
      </c>
      <c r="WVG28" s="357">
        <f t="shared" si="252"/>
        <v>84786.4516</v>
      </c>
      <c r="WVH28" s="357">
        <f t="shared" si="252"/>
        <v>0</v>
      </c>
      <c r="WVI28" s="357">
        <f t="shared" si="252"/>
        <v>84786.4516</v>
      </c>
      <c r="WVJ28" s="357">
        <f t="shared" si="252"/>
        <v>0</v>
      </c>
      <c r="WVK28" s="357">
        <f t="shared" si="252"/>
        <v>84786.4516</v>
      </c>
      <c r="WVL28" s="357">
        <f t="shared" si="252"/>
        <v>0</v>
      </c>
      <c r="WVM28" s="357">
        <f t="shared" si="252"/>
        <v>84786.4516</v>
      </c>
      <c r="WVN28" s="357">
        <f t="shared" si="252"/>
        <v>0</v>
      </c>
      <c r="WVO28" s="357">
        <f t="shared" si="252"/>
        <v>84786.4516</v>
      </c>
      <c r="WVP28" s="357">
        <f t="shared" ref="WVP28:WYA28" si="253">+WVN28</f>
        <v>0</v>
      </c>
      <c r="WVQ28" s="357">
        <f t="shared" si="253"/>
        <v>84786.4516</v>
      </c>
      <c r="WVR28" s="357">
        <f t="shared" si="253"/>
        <v>0</v>
      </c>
      <c r="WVS28" s="357">
        <f t="shared" si="253"/>
        <v>84786.4516</v>
      </c>
      <c r="WVT28" s="357">
        <f t="shared" si="253"/>
        <v>0</v>
      </c>
      <c r="WVU28" s="357">
        <f t="shared" si="253"/>
        <v>84786.4516</v>
      </c>
      <c r="WVV28" s="357">
        <f t="shared" si="253"/>
        <v>0</v>
      </c>
      <c r="WVW28" s="357">
        <f t="shared" si="253"/>
        <v>84786.4516</v>
      </c>
      <c r="WVX28" s="357">
        <f t="shared" si="253"/>
        <v>0</v>
      </c>
      <c r="WVY28" s="357">
        <f t="shared" si="253"/>
        <v>84786.4516</v>
      </c>
      <c r="WVZ28" s="357">
        <f t="shared" si="253"/>
        <v>0</v>
      </c>
      <c r="WWA28" s="357">
        <f t="shared" si="253"/>
        <v>84786.4516</v>
      </c>
      <c r="WWB28" s="357">
        <f t="shared" si="253"/>
        <v>0</v>
      </c>
      <c r="WWC28" s="357">
        <f t="shared" si="253"/>
        <v>84786.4516</v>
      </c>
      <c r="WWD28" s="357">
        <f t="shared" si="253"/>
        <v>0</v>
      </c>
      <c r="WWE28" s="357">
        <f t="shared" si="253"/>
        <v>84786.4516</v>
      </c>
      <c r="WWF28" s="357">
        <f t="shared" si="253"/>
        <v>0</v>
      </c>
      <c r="WWG28" s="357">
        <f t="shared" si="253"/>
        <v>84786.4516</v>
      </c>
      <c r="WWH28" s="357">
        <f t="shared" si="253"/>
        <v>0</v>
      </c>
      <c r="WWI28" s="357">
        <f t="shared" si="253"/>
        <v>84786.4516</v>
      </c>
      <c r="WWJ28" s="357">
        <f t="shared" si="253"/>
        <v>0</v>
      </c>
      <c r="WWK28" s="357">
        <f t="shared" si="253"/>
        <v>84786.4516</v>
      </c>
      <c r="WWL28" s="357">
        <f t="shared" si="253"/>
        <v>0</v>
      </c>
      <c r="WWM28" s="357">
        <f t="shared" si="253"/>
        <v>84786.4516</v>
      </c>
      <c r="WWN28" s="357">
        <f t="shared" si="253"/>
        <v>0</v>
      </c>
      <c r="WWO28" s="357">
        <f t="shared" si="253"/>
        <v>84786.4516</v>
      </c>
      <c r="WWP28" s="357">
        <f t="shared" si="253"/>
        <v>0</v>
      </c>
      <c r="WWQ28" s="357">
        <f t="shared" si="253"/>
        <v>84786.4516</v>
      </c>
      <c r="WWR28" s="357">
        <f t="shared" si="253"/>
        <v>0</v>
      </c>
      <c r="WWS28" s="357">
        <f t="shared" si="253"/>
        <v>84786.4516</v>
      </c>
      <c r="WWT28" s="357">
        <f t="shared" si="253"/>
        <v>0</v>
      </c>
      <c r="WWU28" s="357">
        <f t="shared" si="253"/>
        <v>84786.4516</v>
      </c>
      <c r="WWV28" s="357">
        <f t="shared" si="253"/>
        <v>0</v>
      </c>
      <c r="WWW28" s="357">
        <f t="shared" si="253"/>
        <v>84786.4516</v>
      </c>
      <c r="WWX28" s="357">
        <f t="shared" si="253"/>
        <v>0</v>
      </c>
      <c r="WWY28" s="357">
        <f t="shared" si="253"/>
        <v>84786.4516</v>
      </c>
      <c r="WWZ28" s="357">
        <f t="shared" si="253"/>
        <v>0</v>
      </c>
      <c r="WXA28" s="357">
        <f t="shared" si="253"/>
        <v>84786.4516</v>
      </c>
      <c r="WXB28" s="357">
        <f t="shared" si="253"/>
        <v>0</v>
      </c>
      <c r="WXC28" s="357">
        <f t="shared" si="253"/>
        <v>84786.4516</v>
      </c>
      <c r="WXD28" s="357">
        <f t="shared" si="253"/>
        <v>0</v>
      </c>
      <c r="WXE28" s="357">
        <f t="shared" si="253"/>
        <v>84786.4516</v>
      </c>
      <c r="WXF28" s="357">
        <f t="shared" si="253"/>
        <v>0</v>
      </c>
      <c r="WXG28" s="357">
        <f t="shared" si="253"/>
        <v>84786.4516</v>
      </c>
      <c r="WXH28" s="357">
        <f t="shared" si="253"/>
        <v>0</v>
      </c>
      <c r="WXI28" s="357">
        <f t="shared" si="253"/>
        <v>84786.4516</v>
      </c>
      <c r="WXJ28" s="357">
        <f t="shared" si="253"/>
        <v>0</v>
      </c>
      <c r="WXK28" s="357">
        <f t="shared" si="253"/>
        <v>84786.4516</v>
      </c>
      <c r="WXL28" s="357">
        <f t="shared" si="253"/>
        <v>0</v>
      </c>
      <c r="WXM28" s="357">
        <f t="shared" si="253"/>
        <v>84786.4516</v>
      </c>
      <c r="WXN28" s="357">
        <f t="shared" si="253"/>
        <v>0</v>
      </c>
      <c r="WXO28" s="357">
        <f t="shared" si="253"/>
        <v>84786.4516</v>
      </c>
      <c r="WXP28" s="357">
        <f t="shared" si="253"/>
        <v>0</v>
      </c>
      <c r="WXQ28" s="357">
        <f t="shared" si="253"/>
        <v>84786.4516</v>
      </c>
      <c r="WXR28" s="357">
        <f t="shared" si="253"/>
        <v>0</v>
      </c>
      <c r="WXS28" s="357">
        <f t="shared" si="253"/>
        <v>84786.4516</v>
      </c>
      <c r="WXT28" s="357">
        <f t="shared" si="253"/>
        <v>0</v>
      </c>
      <c r="WXU28" s="357">
        <f t="shared" si="253"/>
        <v>84786.4516</v>
      </c>
      <c r="WXV28" s="357">
        <f t="shared" si="253"/>
        <v>0</v>
      </c>
      <c r="WXW28" s="357">
        <f t="shared" si="253"/>
        <v>84786.4516</v>
      </c>
      <c r="WXX28" s="357">
        <f t="shared" si="253"/>
        <v>0</v>
      </c>
      <c r="WXY28" s="357">
        <f t="shared" si="253"/>
        <v>84786.4516</v>
      </c>
      <c r="WXZ28" s="357">
        <f t="shared" si="253"/>
        <v>0</v>
      </c>
      <c r="WYA28" s="357">
        <f t="shared" si="253"/>
        <v>84786.4516</v>
      </c>
      <c r="WYB28" s="357">
        <f t="shared" ref="WYB28:XAM28" si="254">+WXZ28</f>
        <v>0</v>
      </c>
      <c r="WYC28" s="357">
        <f t="shared" si="254"/>
        <v>84786.4516</v>
      </c>
      <c r="WYD28" s="357">
        <f t="shared" si="254"/>
        <v>0</v>
      </c>
      <c r="WYE28" s="357">
        <f t="shared" si="254"/>
        <v>84786.4516</v>
      </c>
      <c r="WYF28" s="357">
        <f t="shared" si="254"/>
        <v>0</v>
      </c>
      <c r="WYG28" s="357">
        <f t="shared" si="254"/>
        <v>84786.4516</v>
      </c>
      <c r="WYH28" s="357">
        <f t="shared" si="254"/>
        <v>0</v>
      </c>
      <c r="WYI28" s="357">
        <f t="shared" si="254"/>
        <v>84786.4516</v>
      </c>
      <c r="WYJ28" s="357">
        <f t="shared" si="254"/>
        <v>0</v>
      </c>
      <c r="WYK28" s="357">
        <f t="shared" si="254"/>
        <v>84786.4516</v>
      </c>
      <c r="WYL28" s="357">
        <f t="shared" si="254"/>
        <v>0</v>
      </c>
      <c r="WYM28" s="357">
        <f t="shared" si="254"/>
        <v>84786.4516</v>
      </c>
      <c r="WYN28" s="357">
        <f t="shared" si="254"/>
        <v>0</v>
      </c>
      <c r="WYO28" s="357">
        <f t="shared" si="254"/>
        <v>84786.4516</v>
      </c>
      <c r="WYP28" s="357">
        <f t="shared" si="254"/>
        <v>0</v>
      </c>
      <c r="WYQ28" s="357">
        <f t="shared" si="254"/>
        <v>84786.4516</v>
      </c>
      <c r="WYR28" s="357">
        <f t="shared" si="254"/>
        <v>0</v>
      </c>
      <c r="WYS28" s="357">
        <f t="shared" si="254"/>
        <v>84786.4516</v>
      </c>
      <c r="WYT28" s="357">
        <f t="shared" si="254"/>
        <v>0</v>
      </c>
      <c r="WYU28" s="357">
        <f t="shared" si="254"/>
        <v>84786.4516</v>
      </c>
      <c r="WYV28" s="357">
        <f t="shared" si="254"/>
        <v>0</v>
      </c>
      <c r="WYW28" s="357">
        <f t="shared" si="254"/>
        <v>84786.4516</v>
      </c>
      <c r="WYX28" s="357">
        <f t="shared" si="254"/>
        <v>0</v>
      </c>
      <c r="WYY28" s="357">
        <f t="shared" si="254"/>
        <v>84786.4516</v>
      </c>
      <c r="WYZ28" s="357">
        <f t="shared" si="254"/>
        <v>0</v>
      </c>
      <c r="WZA28" s="357">
        <f t="shared" si="254"/>
        <v>84786.4516</v>
      </c>
      <c r="WZB28" s="357">
        <f t="shared" si="254"/>
        <v>0</v>
      </c>
      <c r="WZC28" s="357">
        <f t="shared" si="254"/>
        <v>84786.4516</v>
      </c>
      <c r="WZD28" s="357">
        <f t="shared" si="254"/>
        <v>0</v>
      </c>
      <c r="WZE28" s="357">
        <f t="shared" si="254"/>
        <v>84786.4516</v>
      </c>
      <c r="WZF28" s="357">
        <f t="shared" si="254"/>
        <v>0</v>
      </c>
      <c r="WZG28" s="357">
        <f t="shared" si="254"/>
        <v>84786.4516</v>
      </c>
      <c r="WZH28" s="357">
        <f t="shared" si="254"/>
        <v>0</v>
      </c>
      <c r="WZI28" s="357">
        <f t="shared" si="254"/>
        <v>84786.4516</v>
      </c>
      <c r="WZJ28" s="357">
        <f t="shared" si="254"/>
        <v>0</v>
      </c>
      <c r="WZK28" s="357">
        <f t="shared" si="254"/>
        <v>84786.4516</v>
      </c>
      <c r="WZL28" s="357">
        <f t="shared" si="254"/>
        <v>0</v>
      </c>
      <c r="WZM28" s="357">
        <f t="shared" si="254"/>
        <v>84786.4516</v>
      </c>
      <c r="WZN28" s="357">
        <f t="shared" si="254"/>
        <v>0</v>
      </c>
      <c r="WZO28" s="357">
        <f t="shared" si="254"/>
        <v>84786.4516</v>
      </c>
      <c r="WZP28" s="357">
        <f t="shared" si="254"/>
        <v>0</v>
      </c>
      <c r="WZQ28" s="357">
        <f t="shared" si="254"/>
        <v>84786.4516</v>
      </c>
      <c r="WZR28" s="357">
        <f t="shared" si="254"/>
        <v>0</v>
      </c>
      <c r="WZS28" s="357">
        <f t="shared" si="254"/>
        <v>84786.4516</v>
      </c>
      <c r="WZT28" s="357">
        <f t="shared" si="254"/>
        <v>0</v>
      </c>
      <c r="WZU28" s="357">
        <f t="shared" si="254"/>
        <v>84786.4516</v>
      </c>
      <c r="WZV28" s="357">
        <f t="shared" si="254"/>
        <v>0</v>
      </c>
      <c r="WZW28" s="357">
        <f t="shared" si="254"/>
        <v>84786.4516</v>
      </c>
      <c r="WZX28" s="357">
        <f t="shared" si="254"/>
        <v>0</v>
      </c>
      <c r="WZY28" s="357">
        <f t="shared" si="254"/>
        <v>84786.4516</v>
      </c>
      <c r="WZZ28" s="357">
        <f t="shared" si="254"/>
        <v>0</v>
      </c>
      <c r="XAA28" s="357">
        <f t="shared" si="254"/>
        <v>84786.4516</v>
      </c>
      <c r="XAB28" s="357">
        <f t="shared" si="254"/>
        <v>0</v>
      </c>
      <c r="XAC28" s="357">
        <f t="shared" si="254"/>
        <v>84786.4516</v>
      </c>
      <c r="XAD28" s="357">
        <f t="shared" si="254"/>
        <v>0</v>
      </c>
      <c r="XAE28" s="357">
        <f t="shared" si="254"/>
        <v>84786.4516</v>
      </c>
      <c r="XAF28" s="357">
        <f t="shared" si="254"/>
        <v>0</v>
      </c>
      <c r="XAG28" s="357">
        <f t="shared" si="254"/>
        <v>84786.4516</v>
      </c>
      <c r="XAH28" s="357">
        <f t="shared" si="254"/>
        <v>0</v>
      </c>
      <c r="XAI28" s="357">
        <f t="shared" si="254"/>
        <v>84786.4516</v>
      </c>
      <c r="XAJ28" s="357">
        <f t="shared" si="254"/>
        <v>0</v>
      </c>
      <c r="XAK28" s="357">
        <f t="shared" si="254"/>
        <v>84786.4516</v>
      </c>
      <c r="XAL28" s="357">
        <f t="shared" si="254"/>
        <v>0</v>
      </c>
      <c r="XAM28" s="357">
        <f t="shared" si="254"/>
        <v>84786.4516</v>
      </c>
      <c r="XAN28" s="357">
        <f t="shared" ref="XAN28:XCY28" si="255">+XAL28</f>
        <v>0</v>
      </c>
      <c r="XAO28" s="357">
        <f t="shared" si="255"/>
        <v>84786.4516</v>
      </c>
      <c r="XAP28" s="357">
        <f t="shared" si="255"/>
        <v>0</v>
      </c>
      <c r="XAQ28" s="357">
        <f t="shared" si="255"/>
        <v>84786.4516</v>
      </c>
      <c r="XAR28" s="357">
        <f t="shared" si="255"/>
        <v>0</v>
      </c>
      <c r="XAS28" s="357">
        <f t="shared" si="255"/>
        <v>84786.4516</v>
      </c>
      <c r="XAT28" s="357">
        <f t="shared" si="255"/>
        <v>0</v>
      </c>
      <c r="XAU28" s="357">
        <f t="shared" si="255"/>
        <v>84786.4516</v>
      </c>
      <c r="XAV28" s="357">
        <f t="shared" si="255"/>
        <v>0</v>
      </c>
      <c r="XAW28" s="357">
        <f t="shared" si="255"/>
        <v>84786.4516</v>
      </c>
      <c r="XAX28" s="357">
        <f t="shared" si="255"/>
        <v>0</v>
      </c>
      <c r="XAY28" s="357">
        <f t="shared" si="255"/>
        <v>84786.4516</v>
      </c>
      <c r="XAZ28" s="357">
        <f t="shared" si="255"/>
        <v>0</v>
      </c>
      <c r="XBA28" s="357">
        <f t="shared" si="255"/>
        <v>84786.4516</v>
      </c>
      <c r="XBB28" s="357">
        <f t="shared" si="255"/>
        <v>0</v>
      </c>
      <c r="XBC28" s="357">
        <f t="shared" si="255"/>
        <v>84786.4516</v>
      </c>
      <c r="XBD28" s="357">
        <f t="shared" si="255"/>
        <v>0</v>
      </c>
      <c r="XBE28" s="357">
        <f t="shared" si="255"/>
        <v>84786.4516</v>
      </c>
      <c r="XBF28" s="357">
        <f t="shared" si="255"/>
        <v>0</v>
      </c>
      <c r="XBG28" s="357">
        <f t="shared" si="255"/>
        <v>84786.4516</v>
      </c>
      <c r="XBH28" s="357">
        <f t="shared" si="255"/>
        <v>0</v>
      </c>
      <c r="XBI28" s="357">
        <f t="shared" si="255"/>
        <v>84786.4516</v>
      </c>
      <c r="XBJ28" s="357">
        <f t="shared" si="255"/>
        <v>0</v>
      </c>
      <c r="XBK28" s="357">
        <f t="shared" si="255"/>
        <v>84786.4516</v>
      </c>
      <c r="XBL28" s="357">
        <f t="shared" si="255"/>
        <v>0</v>
      </c>
      <c r="XBM28" s="357">
        <f t="shared" si="255"/>
        <v>84786.4516</v>
      </c>
      <c r="XBN28" s="357">
        <f t="shared" si="255"/>
        <v>0</v>
      </c>
      <c r="XBO28" s="357">
        <f t="shared" si="255"/>
        <v>84786.4516</v>
      </c>
      <c r="XBP28" s="357">
        <f t="shared" si="255"/>
        <v>0</v>
      </c>
      <c r="XBQ28" s="357">
        <f t="shared" si="255"/>
        <v>84786.4516</v>
      </c>
      <c r="XBR28" s="357">
        <f t="shared" si="255"/>
        <v>0</v>
      </c>
      <c r="XBS28" s="357">
        <f t="shared" si="255"/>
        <v>84786.4516</v>
      </c>
      <c r="XBT28" s="357">
        <f t="shared" si="255"/>
        <v>0</v>
      </c>
      <c r="XBU28" s="357">
        <f t="shared" si="255"/>
        <v>84786.4516</v>
      </c>
      <c r="XBV28" s="357">
        <f t="shared" si="255"/>
        <v>0</v>
      </c>
      <c r="XBW28" s="357">
        <f t="shared" si="255"/>
        <v>84786.4516</v>
      </c>
      <c r="XBX28" s="357">
        <f t="shared" si="255"/>
        <v>0</v>
      </c>
      <c r="XBY28" s="357">
        <f t="shared" si="255"/>
        <v>84786.4516</v>
      </c>
      <c r="XBZ28" s="357">
        <f t="shared" si="255"/>
        <v>0</v>
      </c>
      <c r="XCA28" s="357">
        <f t="shared" si="255"/>
        <v>84786.4516</v>
      </c>
      <c r="XCB28" s="357">
        <f t="shared" si="255"/>
        <v>0</v>
      </c>
      <c r="XCC28" s="357">
        <f t="shared" si="255"/>
        <v>84786.4516</v>
      </c>
      <c r="XCD28" s="357">
        <f t="shared" si="255"/>
        <v>0</v>
      </c>
      <c r="XCE28" s="357">
        <f t="shared" si="255"/>
        <v>84786.4516</v>
      </c>
      <c r="XCF28" s="357">
        <f t="shared" si="255"/>
        <v>0</v>
      </c>
      <c r="XCG28" s="357">
        <f t="shared" si="255"/>
        <v>84786.4516</v>
      </c>
      <c r="XCH28" s="357">
        <f t="shared" si="255"/>
        <v>0</v>
      </c>
      <c r="XCI28" s="357">
        <f t="shared" si="255"/>
        <v>84786.4516</v>
      </c>
      <c r="XCJ28" s="357">
        <f t="shared" si="255"/>
        <v>0</v>
      </c>
      <c r="XCK28" s="357">
        <f t="shared" si="255"/>
        <v>84786.4516</v>
      </c>
      <c r="XCL28" s="357">
        <f t="shared" si="255"/>
        <v>0</v>
      </c>
      <c r="XCM28" s="357">
        <f t="shared" si="255"/>
        <v>84786.4516</v>
      </c>
      <c r="XCN28" s="357">
        <f t="shared" si="255"/>
        <v>0</v>
      </c>
      <c r="XCO28" s="357">
        <f t="shared" si="255"/>
        <v>84786.4516</v>
      </c>
      <c r="XCP28" s="357">
        <f t="shared" si="255"/>
        <v>0</v>
      </c>
      <c r="XCQ28" s="357">
        <f t="shared" si="255"/>
        <v>84786.4516</v>
      </c>
      <c r="XCR28" s="357">
        <f t="shared" si="255"/>
        <v>0</v>
      </c>
      <c r="XCS28" s="357">
        <f t="shared" si="255"/>
        <v>84786.4516</v>
      </c>
      <c r="XCT28" s="357">
        <f t="shared" si="255"/>
        <v>0</v>
      </c>
      <c r="XCU28" s="357">
        <f t="shared" si="255"/>
        <v>84786.4516</v>
      </c>
      <c r="XCV28" s="357">
        <f t="shared" si="255"/>
        <v>0</v>
      </c>
      <c r="XCW28" s="357">
        <f t="shared" si="255"/>
        <v>84786.4516</v>
      </c>
      <c r="XCX28" s="357">
        <f t="shared" si="255"/>
        <v>0</v>
      </c>
      <c r="XCY28" s="357">
        <f t="shared" si="255"/>
        <v>84786.4516</v>
      </c>
      <c r="XCZ28" s="357">
        <f t="shared" ref="XCZ28:XFD28" si="256">+XCX28</f>
        <v>0</v>
      </c>
      <c r="XDA28" s="357">
        <f t="shared" si="256"/>
        <v>84786.4516</v>
      </c>
      <c r="XDB28" s="357">
        <f t="shared" si="256"/>
        <v>0</v>
      </c>
      <c r="XDC28" s="357">
        <f t="shared" si="256"/>
        <v>84786.4516</v>
      </c>
      <c r="XDD28" s="357">
        <f t="shared" si="256"/>
        <v>0</v>
      </c>
      <c r="XDE28" s="357">
        <f t="shared" si="256"/>
        <v>84786.4516</v>
      </c>
      <c r="XDF28" s="357">
        <f t="shared" si="256"/>
        <v>0</v>
      </c>
      <c r="XDG28" s="357">
        <f t="shared" si="256"/>
        <v>84786.4516</v>
      </c>
      <c r="XDH28" s="357">
        <f t="shared" si="256"/>
        <v>0</v>
      </c>
      <c r="XDI28" s="357">
        <f t="shared" si="256"/>
        <v>84786.4516</v>
      </c>
      <c r="XDJ28" s="357">
        <f t="shared" si="256"/>
        <v>0</v>
      </c>
      <c r="XDK28" s="357">
        <f t="shared" si="256"/>
        <v>84786.4516</v>
      </c>
      <c r="XDL28" s="357">
        <f t="shared" si="256"/>
        <v>0</v>
      </c>
      <c r="XDM28" s="357">
        <f t="shared" si="256"/>
        <v>84786.4516</v>
      </c>
      <c r="XDN28" s="357">
        <f t="shared" si="256"/>
        <v>0</v>
      </c>
      <c r="XDO28" s="357">
        <f t="shared" si="256"/>
        <v>84786.4516</v>
      </c>
      <c r="XDP28" s="357">
        <f t="shared" si="256"/>
        <v>0</v>
      </c>
      <c r="XDQ28" s="357">
        <f t="shared" si="256"/>
        <v>84786.4516</v>
      </c>
      <c r="XDR28" s="357">
        <f t="shared" si="256"/>
        <v>0</v>
      </c>
      <c r="XDS28" s="357">
        <f t="shared" si="256"/>
        <v>84786.4516</v>
      </c>
      <c r="XDT28" s="357">
        <f t="shared" si="256"/>
        <v>0</v>
      </c>
      <c r="XDU28" s="357">
        <f t="shared" si="256"/>
        <v>84786.4516</v>
      </c>
      <c r="XDV28" s="357">
        <f t="shared" si="256"/>
        <v>0</v>
      </c>
      <c r="XDW28" s="357">
        <f t="shared" si="256"/>
        <v>84786.4516</v>
      </c>
      <c r="XDX28" s="357">
        <f t="shared" si="256"/>
        <v>0</v>
      </c>
      <c r="XDY28" s="357">
        <f t="shared" si="256"/>
        <v>84786.4516</v>
      </c>
      <c r="XDZ28" s="357">
        <f t="shared" si="256"/>
        <v>0</v>
      </c>
      <c r="XEA28" s="357">
        <f t="shared" si="256"/>
        <v>84786.4516</v>
      </c>
      <c r="XEB28" s="357">
        <f t="shared" si="256"/>
        <v>0</v>
      </c>
      <c r="XEC28" s="357">
        <f t="shared" si="256"/>
        <v>84786.4516</v>
      </c>
      <c r="XED28" s="357">
        <f t="shared" si="256"/>
        <v>0</v>
      </c>
      <c r="XEE28" s="357">
        <f t="shared" si="256"/>
        <v>84786.4516</v>
      </c>
      <c r="XEF28" s="357">
        <f t="shared" si="256"/>
        <v>0</v>
      </c>
      <c r="XEG28" s="357">
        <f t="shared" si="256"/>
        <v>84786.4516</v>
      </c>
      <c r="XEH28" s="357">
        <f t="shared" si="256"/>
        <v>0</v>
      </c>
      <c r="XEI28" s="357">
        <f t="shared" si="256"/>
        <v>84786.4516</v>
      </c>
      <c r="XEJ28" s="357">
        <f t="shared" si="256"/>
        <v>0</v>
      </c>
      <c r="XEK28" s="357">
        <f t="shared" si="256"/>
        <v>84786.4516</v>
      </c>
      <c r="XEL28" s="357">
        <f t="shared" si="256"/>
        <v>0</v>
      </c>
      <c r="XEM28" s="357">
        <f t="shared" si="256"/>
        <v>84786.4516</v>
      </c>
      <c r="XEN28" s="357">
        <f t="shared" si="256"/>
        <v>0</v>
      </c>
      <c r="XEO28" s="357">
        <f t="shared" si="256"/>
        <v>84786.4516</v>
      </c>
      <c r="XEP28" s="357">
        <f t="shared" si="256"/>
        <v>0</v>
      </c>
      <c r="XEQ28" s="357">
        <f t="shared" si="256"/>
        <v>84786.4516</v>
      </c>
      <c r="XER28" s="357">
        <f t="shared" si="256"/>
        <v>0</v>
      </c>
      <c r="XES28" s="357">
        <f t="shared" si="256"/>
        <v>84786.4516</v>
      </c>
      <c r="XET28" s="357">
        <f t="shared" si="256"/>
        <v>0</v>
      </c>
      <c r="XEU28" s="357">
        <f t="shared" si="256"/>
        <v>84786.4516</v>
      </c>
      <c r="XEV28" s="357">
        <f t="shared" si="256"/>
        <v>0</v>
      </c>
      <c r="XEW28" s="357">
        <f t="shared" si="256"/>
        <v>84786.4516</v>
      </c>
      <c r="XEX28" s="357">
        <f t="shared" si="256"/>
        <v>0</v>
      </c>
      <c r="XEY28" s="357">
        <f t="shared" si="256"/>
        <v>84786.4516</v>
      </c>
      <c r="XEZ28" s="357">
        <f t="shared" si="256"/>
        <v>0</v>
      </c>
      <c r="XFA28" s="357">
        <f t="shared" si="256"/>
        <v>84786.4516</v>
      </c>
      <c r="XFB28" s="357">
        <f t="shared" si="256"/>
        <v>0</v>
      </c>
      <c r="XFC28" s="357">
        <f t="shared" si="256"/>
        <v>84786.4516</v>
      </c>
      <c r="XFD28" s="357">
        <f t="shared" si="256"/>
        <v>0</v>
      </c>
    </row>
    <row r="29" spans="1:16384" s="339" customFormat="1" ht="13.5">
      <c r="A29" s="339" t="s">
        <v>910</v>
      </c>
      <c r="C29" s="374">
        <v>1.02</v>
      </c>
      <c r="E29" s="357">
        <f>Application!AC889</f>
        <v>7059</v>
      </c>
      <c r="F29" s="357"/>
      <c r="G29" s="357">
        <f>E29*$C$29</f>
        <v>7200.18</v>
      </c>
      <c r="H29" s="357"/>
      <c r="I29" s="357">
        <f>G29*$C$29</f>
        <v>7344.1836000000003</v>
      </c>
      <c r="J29" s="357"/>
      <c r="K29" s="357">
        <f>I29*$C$29</f>
        <v>7491.0672720000002</v>
      </c>
      <c r="L29" s="357"/>
      <c r="M29" s="357">
        <f>K29*$C$29</f>
        <v>7640.8886174400004</v>
      </c>
      <c r="N29" s="357"/>
      <c r="O29" s="357">
        <f>M29*$C$29</f>
        <v>7793.7063897888002</v>
      </c>
      <c r="P29" s="357"/>
      <c r="Q29" s="357">
        <f>O29*$C$29</f>
        <v>7949.5805175845762</v>
      </c>
      <c r="R29" s="357"/>
      <c r="S29" s="357">
        <f>Q29*$C$29</f>
        <v>8108.5721279362679</v>
      </c>
      <c r="T29" s="357"/>
      <c r="U29" s="357">
        <f>S29*$C$29</f>
        <v>8270.743570494993</v>
      </c>
      <c r="V29" s="357"/>
      <c r="W29" s="357">
        <f>U29*$C$29</f>
        <v>8436.1584419048922</v>
      </c>
      <c r="X29" s="357"/>
      <c r="Y29" s="357">
        <f>W29*$C$29</f>
        <v>8604.8816107429902</v>
      </c>
      <c r="Z29" s="357"/>
      <c r="AA29" s="357">
        <f>Y29*$C$29</f>
        <v>8776.9792429578501</v>
      </c>
      <c r="AB29" s="357"/>
      <c r="AC29" s="357">
        <f>AA29*$C$29</f>
        <v>8952.5188278170081</v>
      </c>
      <c r="AD29" s="357"/>
      <c r="AE29" s="357">
        <f>AC29*$C$29</f>
        <v>9131.5692043733488</v>
      </c>
      <c r="AF29" s="357"/>
      <c r="AG29" s="357">
        <f>AE29*$C$29</f>
        <v>9314.2005884608152</v>
      </c>
    </row>
    <row r="30" spans="1:16384" s="339" customFormat="1" ht="13.5">
      <c r="A30" s="339" t="s">
        <v>2172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16384"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16384"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183</v>
      </c>
      <c r="C34" s="359"/>
      <c r="E34" s="358">
        <f>SUM(E21:E32)</f>
        <v>628011.45160000003</v>
      </c>
      <c r="G34" s="358">
        <f>SUM(G21:G32)</f>
        <v>645588.44160000002</v>
      </c>
      <c r="I34" s="358">
        <f>SUM(I21:I32)</f>
        <v>663778.50855000003</v>
      </c>
      <c r="K34" s="358">
        <f>SUM(K21:K32)</f>
        <v>682603.06778924994</v>
      </c>
      <c r="M34" s="358">
        <f>SUM(M21:M32)</f>
        <v>702084.28334679361</v>
      </c>
      <c r="O34" s="358">
        <f>SUM(O21:O32)</f>
        <v>722245.09412866971</v>
      </c>
      <c r="Q34" s="358">
        <f>SUM(Q21:Q32)</f>
        <v>743109.24102132628</v>
      </c>
      <c r="S34" s="358">
        <f>SUM(S21:S32)</f>
        <v>764701.29494330892</v>
      </c>
      <c r="U34" s="358">
        <f>SUM(U21:U32)</f>
        <v>787046.6858784057</v>
      </c>
      <c r="W34" s="358">
        <f>SUM(W21:W32)</f>
        <v>810171.73292459245</v>
      </c>
      <c r="Y34" s="358">
        <f>SUM(Y21:Y32)</f>
        <v>834103.67539432435</v>
      </c>
      <c r="AA34" s="358">
        <f>SUM(AA21:AA32)</f>
        <v>858870.70500296459</v>
      </c>
      <c r="AC34" s="358">
        <f>SUM(AC21:AC32)</f>
        <v>884501.99918342393</v>
      </c>
      <c r="AE34" s="358">
        <f>SUM(AE21:AE32)</f>
        <v>911027.75556642655</v>
      </c>
      <c r="AG34" s="358">
        <f>SUM(AG21:AG32)</f>
        <v>938479.22766718571</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913</v>
      </c>
      <c r="C36" s="359"/>
      <c r="E36" s="358">
        <f>E10-E34</f>
        <v>149035.63835866668</v>
      </c>
      <c r="G36" s="358">
        <f>G10-G34</f>
        <v>155676.0170598866</v>
      </c>
      <c r="I36" s="358">
        <f>I10-I34</f>
        <v>157825.34790364909</v>
      </c>
      <c r="K36" s="358">
        <f>K10-K34</f>
        <v>159876.19379864342</v>
      </c>
      <c r="M36" s="358">
        <f>M10-M34</f>
        <v>161820.75078418513</v>
      </c>
      <c r="O36" s="358">
        <f>O10-O34</f>
        <v>163650.83251830365</v>
      </c>
      <c r="Q36" s="358">
        <f>Q10-Q34</f>
        <v>165357.85415595083</v>
      </c>
      <c r="S36" s="358">
        <f>S10-S34</f>
        <v>166932.81559430901</v>
      </c>
      <c r="U36" s="358">
        <f>U10-U34</f>
        <v>168366.28406132432</v>
      </c>
      <c r="W36" s="358">
        <f>W10-W34</f>
        <v>169648.37602271407</v>
      </c>
      <c r="Y36" s="358">
        <f>Y10-Y34</f>
        <v>170768.73838179058</v>
      </c>
      <c r="AA36" s="358">
        <f>AA10-AA34</f>
        <v>171720.52894549118</v>
      </c>
      <c r="AC36" s="358">
        <f>AC10-AC34</f>
        <v>172480.39612904086</v>
      </c>
      <c r="AE36" s="358">
        <f>AE10-AE34</f>
        <v>173048.45787064033</v>
      </c>
      <c r="AG36" s="358">
        <f>AG10-AG34</f>
        <v>173408.27972654649</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926</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CCRC - Permanent Loan Tranche A</v>
      </c>
      <c r="B39" s="361"/>
      <c r="C39" s="355"/>
      <c r="E39" s="357">
        <f>Application!AF637</f>
        <v>126265.18735098842</v>
      </c>
      <c r="F39" s="357"/>
      <c r="G39" s="357">
        <f>$E$39</f>
        <v>126265.18735098842</v>
      </c>
      <c r="H39" s="357"/>
      <c r="I39" s="357">
        <f>$E$39</f>
        <v>126265.18735098842</v>
      </c>
      <c r="J39" s="357"/>
      <c r="K39" s="357">
        <f>$E$39</f>
        <v>126265.18735098842</v>
      </c>
      <c r="L39" s="357"/>
      <c r="M39" s="357">
        <f>$E$39</f>
        <v>126265.18735098842</v>
      </c>
      <c r="N39" s="357"/>
      <c r="O39" s="357">
        <f>$E$39</f>
        <v>126265.18735098842</v>
      </c>
      <c r="P39" s="357"/>
      <c r="Q39" s="357">
        <f>$E$39</f>
        <v>126265.18735098842</v>
      </c>
      <c r="R39" s="357"/>
      <c r="S39" s="357">
        <f>$E$39</f>
        <v>126265.18735098842</v>
      </c>
      <c r="T39" s="357"/>
      <c r="U39" s="357">
        <f>$E$39</f>
        <v>126265.18735098842</v>
      </c>
      <c r="V39" s="357"/>
      <c r="W39" s="357">
        <f>$E$39</f>
        <v>126265.18735098842</v>
      </c>
      <c r="X39" s="357"/>
      <c r="Y39" s="357">
        <f>$E$39</f>
        <v>126265.18735098842</v>
      </c>
      <c r="Z39" s="357"/>
      <c r="AA39" s="357">
        <f>$E$39</f>
        <v>126265.18735098842</v>
      </c>
      <c r="AB39" s="357"/>
      <c r="AC39" s="357">
        <f>$E$39</f>
        <v>126265.18735098842</v>
      </c>
      <c r="AD39" s="357"/>
      <c r="AE39" s="357">
        <f>$E$39</f>
        <v>126265.18735098842</v>
      </c>
      <c r="AF39" s="357"/>
      <c r="AG39" s="357">
        <f>$E$39</f>
        <v>126265.18735098842</v>
      </c>
    </row>
    <row r="40" spans="1:33" s="339" customFormat="1" ht="13.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914</v>
      </c>
      <c r="C42" s="359"/>
      <c r="E42" s="358">
        <f>SUM(E39:E41)</f>
        <v>126265.18735098842</v>
      </c>
      <c r="G42" s="358">
        <f>SUM(G39:G41)</f>
        <v>126265.18735098842</v>
      </c>
      <c r="I42" s="358">
        <f>SUM(I39:I41)</f>
        <v>126265.18735098842</v>
      </c>
      <c r="K42" s="358">
        <f>SUM(K39:K41)</f>
        <v>126265.18735098842</v>
      </c>
      <c r="M42" s="358">
        <f>SUM(M39:M41)</f>
        <v>126265.18735098842</v>
      </c>
      <c r="O42" s="358">
        <f>SUM(O39:O41)</f>
        <v>126265.18735098842</v>
      </c>
      <c r="Q42" s="358">
        <f>SUM(Q39:Q41)</f>
        <v>126265.18735098842</v>
      </c>
      <c r="S42" s="358">
        <f>SUM(S39:S41)</f>
        <v>126265.18735098842</v>
      </c>
      <c r="U42" s="358">
        <f>SUM(U39:U41)</f>
        <v>126265.18735098842</v>
      </c>
      <c r="W42" s="358">
        <f>SUM(W39:W41)</f>
        <v>126265.18735098842</v>
      </c>
      <c r="Y42" s="358">
        <f>SUM(Y39:Y41)</f>
        <v>126265.18735098842</v>
      </c>
      <c r="AA42" s="358">
        <f>SUM(AA39:AA41)</f>
        <v>126265.18735098842</v>
      </c>
      <c r="AC42" s="358">
        <f>SUM(AC39:AC41)</f>
        <v>126265.18735098842</v>
      </c>
      <c r="AE42" s="358">
        <f>SUM(AE39:AE41)</f>
        <v>126265.18735098842</v>
      </c>
      <c r="AG42" s="358">
        <f>SUM(AG39:AG41)</f>
        <v>126265.18735098842</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915</v>
      </c>
      <c r="C44" s="359"/>
      <c r="E44" s="358">
        <f>E36-E42</f>
        <v>22770.451007678261</v>
      </c>
      <c r="G44" s="358">
        <f>G36-G42</f>
        <v>29410.829708898178</v>
      </c>
      <c r="I44" s="358">
        <f>I36-I42</f>
        <v>31560.160552660673</v>
      </c>
      <c r="K44" s="358">
        <f>K36-K42</f>
        <v>33611.006447655003</v>
      </c>
      <c r="M44" s="358">
        <f>M36-M42</f>
        <v>35555.563433196716</v>
      </c>
      <c r="O44" s="358">
        <f>O36-O42</f>
        <v>37385.645167315233</v>
      </c>
      <c r="Q44" s="358">
        <f>Q36-Q42</f>
        <v>39092.666804962413</v>
      </c>
      <c r="S44" s="358">
        <f>S36-S42</f>
        <v>40667.628243320592</v>
      </c>
      <c r="U44" s="358">
        <f>U36-U42</f>
        <v>42101.0967103359</v>
      </c>
      <c r="W44" s="358">
        <f>W36-W42</f>
        <v>43383.188671725657</v>
      </c>
      <c r="Y44" s="358">
        <f>Y36-Y42</f>
        <v>44503.551030802162</v>
      </c>
      <c r="AA44" s="358">
        <f>AA36-AA42</f>
        <v>45455.341594502766</v>
      </c>
      <c r="AC44" s="358">
        <f>AC36-AC42</f>
        <v>46215.208778052445</v>
      </c>
      <c r="AE44" s="358">
        <f>AE36-AE42</f>
        <v>46783.270519651909</v>
      </c>
      <c r="AG44" s="358">
        <f>AG36-AG42</f>
        <v>47143.092375558073</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917</v>
      </c>
      <c r="C46" s="355"/>
      <c r="E46" s="362">
        <f>E44/(E4+E6+E8)</f>
        <v>2.7732254988564863E-2</v>
      </c>
      <c r="G46" s="362">
        <f>G44/(G4+G6+G8)</f>
        <v>3.4748141478987235E-2</v>
      </c>
      <c r="I46" s="362">
        <f>I44/(I4+I6+I8)</f>
        <v>3.6365167699574236E-2</v>
      </c>
      <c r="K46" s="362">
        <f>K44/(K4+K6+K8)</f>
        <v>3.7769424920959693E-2</v>
      </c>
      <c r="M46" s="362">
        <f>M44/(M4+M6+M8)</f>
        <v>3.8964524437481891E-2</v>
      </c>
      <c r="O46" s="362">
        <f>O44/(O4+O6+O8)</f>
        <v>3.9953999882794709E-2</v>
      </c>
      <c r="Q46" s="362">
        <f>Q44/(Q4+Q6+Q8)</f>
        <v>4.0741308368385507E-2</v>
      </c>
      <c r="S46" s="362">
        <f>S44/(S4+S6+S8)</f>
        <v>4.132983163082244E-2</v>
      </c>
      <c r="U46" s="362">
        <f>U44/(U4+U6+U8)</f>
        <v>4.1722877186111729E-2</v>
      </c>
      <c r="W46" s="362">
        <f>W44/(W4+W6+W8)</f>
        <v>4.1923679489635983E-2</v>
      </c>
      <c r="Y46" s="362">
        <f>Y44/(Y4+Y6+Y8)</f>
        <v>4.1935401100233659E-2</v>
      </c>
      <c r="AA46" s="362">
        <f>AA44/(AA4+AA6+AA8)</f>
        <v>4.1764655590796895E-2</v>
      </c>
      <c r="AC46" s="362">
        <f>AC44/(AC4+AC6+AC8)</f>
        <v>4.1403899997908132E-2</v>
      </c>
      <c r="AE46" s="362">
        <f>AE44/(AE4+AE6+AE8)</f>
        <v>4.0866653427914248E-2</v>
      </c>
      <c r="AG46" s="362">
        <f>AG44/(AG4+AG6+AG8)</f>
        <v>4.0152280787288705E-2</v>
      </c>
    </row>
    <row r="47" spans="1:33" s="362" customFormat="1" ht="13.5">
      <c r="A47" s="362" t="s">
        <v>918</v>
      </c>
      <c r="C47" s="355"/>
      <c r="E47" s="362">
        <f>E44/E42</f>
        <v>0.18033831403094189</v>
      </c>
      <c r="G47" s="362">
        <f>G44/G42</f>
        <v>0.23292904660365948</v>
      </c>
      <c r="I47" s="362">
        <f>I44/I42</f>
        <v>0.24995140160787649</v>
      </c>
      <c r="K47" s="362">
        <f>K44/K42</f>
        <v>0.26619377163892427</v>
      </c>
      <c r="M47" s="362">
        <f>M44/M42</f>
        <v>0.28159435058184612</v>
      </c>
      <c r="O47" s="362">
        <f>O44/O42</f>
        <v>0.29608830392332663</v>
      </c>
      <c r="Q47" s="362">
        <f>Q44/Q42</f>
        <v>0.30960764106969341</v>
      </c>
      <c r="S47" s="362">
        <f>S44/S42</f>
        <v>0.3220810826524485</v>
      </c>
      <c r="U47" s="362">
        <f>U44/U42</f>
        <v>0.33343392263224902</v>
      </c>
      <c r="W47" s="362">
        <f>W44/W42</f>
        <v>0.34358788500531257</v>
      </c>
      <c r="Y47" s="362">
        <f>Y44/Y42</f>
        <v>0.3524609749090416</v>
      </c>
      <c r="AA47" s="362">
        <f>AA44/AA42</f>
        <v>0.35999900327354117</v>
      </c>
      <c r="AC47" s="362">
        <f>AC44/AC42</f>
        <v>0.366017029298699</v>
      </c>
      <c r="AE47" s="362">
        <f>AE44/AE42</f>
        <v>0.3705159870361186</v>
      </c>
      <c r="AG47" s="362">
        <f>AG44/AG42</f>
        <v>0.37336571833145926</v>
      </c>
    </row>
    <row r="48" spans="1:33" s="363" customFormat="1" ht="13.5">
      <c r="A48" s="363" t="s">
        <v>916</v>
      </c>
      <c r="C48" s="364"/>
      <c r="E48" s="363">
        <f>E36/E42</f>
        <v>1.1803383140309418</v>
      </c>
      <c r="G48" s="363">
        <f>G36/G42</f>
        <v>1.2329290466036595</v>
      </c>
      <c r="I48" s="363">
        <f>I36/I42</f>
        <v>1.2499514016078765</v>
      </c>
      <c r="K48" s="363">
        <f>K36/K42</f>
        <v>1.2661937716389242</v>
      </c>
      <c r="M48" s="363">
        <f>M36/M42</f>
        <v>1.2815943505818461</v>
      </c>
      <c r="O48" s="363">
        <f>O36/O42</f>
        <v>1.2960883039233266</v>
      </c>
      <c r="Q48" s="363">
        <f>Q36/Q42</f>
        <v>1.3096076410696933</v>
      </c>
      <c r="S48" s="363">
        <f>S36/S42</f>
        <v>1.3220810826524485</v>
      </c>
      <c r="U48" s="363">
        <f>U36/U42</f>
        <v>1.3334339226322489</v>
      </c>
      <c r="W48" s="363">
        <f>W36/W42</f>
        <v>1.3435878850053127</v>
      </c>
      <c r="Y48" s="363">
        <f>Y36/Y42</f>
        <v>1.3524609749090415</v>
      </c>
      <c r="AA48" s="363">
        <f>AA36/AA42</f>
        <v>1.3599990032735412</v>
      </c>
      <c r="AC48" s="363">
        <f>AC36/AC42</f>
        <v>1.3660170292986991</v>
      </c>
      <c r="AE48" s="363">
        <f>AE36/AE42</f>
        <v>1.3705159870361185</v>
      </c>
      <c r="AG48" s="363">
        <f>AG36/AG42</f>
        <v>1.3733657183314592</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928</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52" t="s">
        <v>1385</v>
      </c>
      <c r="B51" s="3352"/>
      <c r="C51" s="3352"/>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920</v>
      </c>
      <c r="C52" s="1848">
        <v>0.03</v>
      </c>
      <c r="E52" s="1681">
        <f>+[9]EVERYTHING!$AS$125</f>
        <v>0</v>
      </c>
      <c r="G52" s="1677">
        <f>E52*(1+$C$52)</f>
        <v>0</v>
      </c>
      <c r="H52" s="1677" t="s">
        <v>258</v>
      </c>
      <c r="I52" s="1677">
        <f>G52*(1+$C$52)</f>
        <v>0</v>
      </c>
      <c r="J52" s="1677" t="s">
        <v>258</v>
      </c>
      <c r="K52" s="1677">
        <f t="shared" ref="K52:W52" si="257">I52*(1+$C$52)</f>
        <v>0</v>
      </c>
      <c r="L52" s="1677" t="s">
        <v>258</v>
      </c>
      <c r="M52" s="1677">
        <f t="shared" si="257"/>
        <v>0</v>
      </c>
      <c r="N52" s="1677" t="s">
        <v>258</v>
      </c>
      <c r="O52" s="1677">
        <f t="shared" si="257"/>
        <v>0</v>
      </c>
      <c r="P52" s="1677" t="s">
        <v>258</v>
      </c>
      <c r="Q52" s="1677">
        <f t="shared" si="257"/>
        <v>0</v>
      </c>
      <c r="R52" s="1677" t="s">
        <v>258</v>
      </c>
      <c r="S52" s="1677">
        <f t="shared" si="257"/>
        <v>0</v>
      </c>
      <c r="T52" s="1677" t="s">
        <v>258</v>
      </c>
      <c r="U52" s="1677">
        <f t="shared" si="257"/>
        <v>0</v>
      </c>
      <c r="V52" s="1677" t="s">
        <v>258</v>
      </c>
      <c r="W52" s="1677">
        <f t="shared" si="257"/>
        <v>0</v>
      </c>
      <c r="X52" s="1677" t="s">
        <v>258</v>
      </c>
      <c r="Y52" s="1677">
        <f>+Y44-Y53-Y61</f>
        <v>5305.2800936222702</v>
      </c>
      <c r="Z52" s="1677" t="s">
        <v>258</v>
      </c>
      <c r="AA52" s="1677">
        <f>+[9]EVERYTHING!$BD$46</f>
        <v>20763.508060866683</v>
      </c>
      <c r="AB52" s="1677" t="s">
        <v>258</v>
      </c>
      <c r="AC52" s="1677">
        <f>+[9]EVERYTHING!$BE$46</f>
        <v>21386.413302692679</v>
      </c>
      <c r="AD52" s="1677" t="s">
        <v>258</v>
      </c>
      <c r="AE52" s="1677">
        <f>+[9]EVERYTHING!$BF$46</f>
        <v>22028.005701773458</v>
      </c>
      <c r="AF52" s="1677" t="s">
        <v>258</v>
      </c>
      <c r="AG52" s="1677">
        <f>+[9]EVERYTHING!$BG$46</f>
        <v>22688.845872826667</v>
      </c>
    </row>
    <row r="53" spans="1:35" s="6" customFormat="1">
      <c r="A53" s="6" t="s">
        <v>921</v>
      </c>
      <c r="C53" s="1849">
        <v>0.03</v>
      </c>
      <c r="E53" s="1682">
        <f>+[9]EVERYTHING!$AS$44</f>
        <v>5000</v>
      </c>
      <c r="F53" s="1677"/>
      <c r="G53" s="1677">
        <f t="shared" ref="G53" si="258">+E53*(1+$C$53)</f>
        <v>5150</v>
      </c>
      <c r="H53" s="1677" t="s">
        <v>258</v>
      </c>
      <c r="I53" s="1677">
        <f>+G53*(1+$C$53)</f>
        <v>5304.5</v>
      </c>
      <c r="J53" s="1677" t="s">
        <v>258</v>
      </c>
      <c r="K53" s="1677">
        <f t="shared" ref="K53:AG53" si="259">+I53*(1+$C$53)</f>
        <v>5463.6350000000002</v>
      </c>
      <c r="L53" s="1677" t="s">
        <v>258</v>
      </c>
      <c r="M53" s="1677">
        <f t="shared" si="259"/>
        <v>5627.5440500000004</v>
      </c>
      <c r="N53" s="1677" t="s">
        <v>258</v>
      </c>
      <c r="O53" s="1677">
        <f t="shared" si="259"/>
        <v>5796.3703715000001</v>
      </c>
      <c r="P53" s="1677" t="s">
        <v>258</v>
      </c>
      <c r="Q53" s="1677">
        <f t="shared" si="259"/>
        <v>5970.2614826449999</v>
      </c>
      <c r="R53" s="1677" t="s">
        <v>258</v>
      </c>
      <c r="S53" s="1677">
        <f t="shared" si="259"/>
        <v>6149.3693271243501</v>
      </c>
      <c r="T53" s="1677" t="s">
        <v>258</v>
      </c>
      <c r="U53" s="1677">
        <f t="shared" si="259"/>
        <v>6333.8504069380806</v>
      </c>
      <c r="V53" s="1677" t="s">
        <v>258</v>
      </c>
      <c r="W53" s="1677">
        <f t="shared" si="259"/>
        <v>6523.865919146223</v>
      </c>
      <c r="X53" s="1677" t="s">
        <v>258</v>
      </c>
      <c r="Y53" s="1677">
        <f t="shared" si="259"/>
        <v>6719.5818967206096</v>
      </c>
      <c r="Z53" s="1677" t="s">
        <v>258</v>
      </c>
      <c r="AA53" s="1677">
        <f t="shared" si="259"/>
        <v>6921.1693536222283</v>
      </c>
      <c r="AB53" s="1677" t="s">
        <v>258</v>
      </c>
      <c r="AC53" s="1677">
        <f t="shared" si="259"/>
        <v>7128.8044342308949</v>
      </c>
      <c r="AD53" s="1677" t="s">
        <v>258</v>
      </c>
      <c r="AE53" s="1677">
        <f t="shared" si="259"/>
        <v>7342.6685672578224</v>
      </c>
      <c r="AF53" s="1677" t="s">
        <v>258</v>
      </c>
      <c r="AG53" s="1677">
        <f t="shared" si="259"/>
        <v>7562.9486242755574</v>
      </c>
      <c r="AH53" s="1677" t="s">
        <v>258</v>
      </c>
      <c r="AI53" s="1677"/>
    </row>
    <row r="54" spans="1:35" s="6" customFormat="1">
      <c r="A54" s="6" t="s">
        <v>922</v>
      </c>
      <c r="C54" s="1675"/>
      <c r="E54" s="1682"/>
      <c r="F54" s="1677"/>
      <c r="G54" s="1677">
        <f t="shared" ref="G54:AG56" si="260">E54*$C$52</f>
        <v>0</v>
      </c>
      <c r="H54" s="1677"/>
      <c r="I54" s="1677">
        <f t="shared" si="260"/>
        <v>0</v>
      </c>
      <c r="J54" s="1677"/>
      <c r="K54" s="1677">
        <f>I54*$C$52</f>
        <v>0</v>
      </c>
      <c r="L54" s="1677"/>
      <c r="M54" s="1677">
        <f t="shared" si="260"/>
        <v>0</v>
      </c>
      <c r="N54" s="1677"/>
      <c r="O54" s="1677">
        <f t="shared" si="260"/>
        <v>0</v>
      </c>
      <c r="P54" s="1677"/>
      <c r="Q54" s="1677">
        <f t="shared" si="260"/>
        <v>0</v>
      </c>
      <c r="R54" s="1677"/>
      <c r="S54" s="1677">
        <f t="shared" si="260"/>
        <v>0</v>
      </c>
      <c r="T54" s="1677"/>
      <c r="U54" s="1677">
        <f t="shared" si="260"/>
        <v>0</v>
      </c>
      <c r="V54" s="1677"/>
      <c r="W54" s="1677">
        <f t="shared" si="260"/>
        <v>0</v>
      </c>
      <c r="X54" s="1677"/>
      <c r="Y54" s="1677">
        <f t="shared" si="260"/>
        <v>0</v>
      </c>
      <c r="Z54" s="1677"/>
      <c r="AA54" s="1677">
        <f>+(AA44-AA52-AA53)/2*0</f>
        <v>0</v>
      </c>
      <c r="AB54" s="1677"/>
      <c r="AC54" s="1677">
        <f t="shared" si="260"/>
        <v>0</v>
      </c>
      <c r="AD54" s="1677"/>
      <c r="AE54" s="1677">
        <f t="shared" si="260"/>
        <v>0</v>
      </c>
      <c r="AF54" s="1677"/>
      <c r="AG54" s="1677">
        <f t="shared" si="260"/>
        <v>0</v>
      </c>
      <c r="AH54" s="1677"/>
      <c r="AI54" s="1677"/>
    </row>
    <row r="55" spans="1:35" s="6" customFormat="1">
      <c r="A55" s="1683"/>
      <c r="B55" s="1683"/>
      <c r="C55" s="1675"/>
      <c r="E55" s="1682"/>
      <c r="F55" s="1677"/>
      <c r="G55" s="1677">
        <f t="shared" si="260"/>
        <v>0</v>
      </c>
      <c r="H55" s="1677"/>
      <c r="I55" s="1677">
        <f t="shared" si="260"/>
        <v>0</v>
      </c>
      <c r="J55" s="1677"/>
      <c r="K55" s="1677">
        <f t="shared" si="260"/>
        <v>0</v>
      </c>
      <c r="L55" s="1677"/>
      <c r="M55" s="1677">
        <f t="shared" si="260"/>
        <v>0</v>
      </c>
      <c r="N55" s="1677"/>
      <c r="O55" s="1677">
        <f t="shared" si="260"/>
        <v>0</v>
      </c>
      <c r="P55" s="1677"/>
      <c r="Q55" s="1677">
        <f t="shared" si="260"/>
        <v>0</v>
      </c>
      <c r="R55" s="1677"/>
      <c r="S55" s="1677">
        <f t="shared" si="260"/>
        <v>0</v>
      </c>
      <c r="T55" s="1677"/>
      <c r="U55" s="1677">
        <f t="shared" si="260"/>
        <v>0</v>
      </c>
      <c r="V55" s="1677"/>
      <c r="W55" s="1677">
        <f t="shared" si="260"/>
        <v>0</v>
      </c>
      <c r="X55" s="1677"/>
      <c r="Y55" s="1677">
        <f t="shared" si="260"/>
        <v>0</v>
      </c>
      <c r="Z55" s="1677"/>
      <c r="AA55" s="1677">
        <f t="shared" si="260"/>
        <v>0</v>
      </c>
      <c r="AB55" s="1677"/>
      <c r="AC55" s="1677">
        <f t="shared" si="260"/>
        <v>0</v>
      </c>
      <c r="AD55" s="1677"/>
      <c r="AE55" s="1677">
        <f t="shared" si="260"/>
        <v>0</v>
      </c>
      <c r="AF55" s="1677"/>
      <c r="AG55" s="1677">
        <f t="shared" si="260"/>
        <v>0</v>
      </c>
      <c r="AH55" s="1677"/>
      <c r="AI55" s="1677"/>
    </row>
    <row r="56" spans="1:35" s="6" customFormat="1">
      <c r="A56" s="1683"/>
      <c r="B56" s="1683"/>
      <c r="C56" s="1675"/>
      <c r="E56" s="1684"/>
      <c r="F56" s="1677"/>
      <c r="G56" s="1685">
        <f t="shared" si="260"/>
        <v>0</v>
      </c>
      <c r="H56" s="1677"/>
      <c r="I56" s="1685">
        <f t="shared" si="260"/>
        <v>0</v>
      </c>
      <c r="J56" s="1677"/>
      <c r="K56" s="1685">
        <f t="shared" si="260"/>
        <v>0</v>
      </c>
      <c r="L56" s="1677"/>
      <c r="M56" s="1685">
        <f t="shared" si="260"/>
        <v>0</v>
      </c>
      <c r="N56" s="1677"/>
      <c r="O56" s="1685">
        <f t="shared" si="260"/>
        <v>0</v>
      </c>
      <c r="P56" s="1677"/>
      <c r="Q56" s="1685">
        <f t="shared" si="260"/>
        <v>0</v>
      </c>
      <c r="R56" s="1677"/>
      <c r="S56" s="1685">
        <f t="shared" si="260"/>
        <v>0</v>
      </c>
      <c r="T56" s="1677"/>
      <c r="U56" s="1685">
        <f t="shared" si="260"/>
        <v>0</v>
      </c>
      <c r="V56" s="1677"/>
      <c r="W56" s="1685">
        <f t="shared" si="260"/>
        <v>0</v>
      </c>
      <c r="X56" s="1677"/>
      <c r="Y56" s="1685">
        <f t="shared" si="260"/>
        <v>0</v>
      </c>
      <c r="Z56" s="1677"/>
      <c r="AA56" s="1685">
        <f t="shared" si="260"/>
        <v>0</v>
      </c>
      <c r="AB56" s="1677"/>
      <c r="AC56" s="1685">
        <f t="shared" si="260"/>
        <v>0</v>
      </c>
      <c r="AD56" s="1677"/>
      <c r="AE56" s="1685">
        <f t="shared" si="260"/>
        <v>0</v>
      </c>
      <c r="AF56" s="1677"/>
      <c r="AG56" s="1685">
        <f t="shared" si="260"/>
        <v>0</v>
      </c>
      <c r="AH56" s="1677"/>
      <c r="AI56" s="1677"/>
    </row>
    <row r="57" spans="1:35" s="6" customFormat="1">
      <c r="A57" s="1679" t="s">
        <v>919</v>
      </c>
      <c r="C57" s="1678"/>
      <c r="E57" s="1677">
        <f>SUM(E52:E56)</f>
        <v>5000</v>
      </c>
      <c r="F57" s="1677"/>
      <c r="G57" s="1677">
        <f>SUM(G52:G56)</f>
        <v>5150</v>
      </c>
      <c r="H57" s="1677"/>
      <c r="I57" s="1677">
        <f>SUM(I52:I56)</f>
        <v>5304.5</v>
      </c>
      <c r="J57" s="1677"/>
      <c r="K57" s="1677">
        <f>SUM(K52:K56)</f>
        <v>5463.6350000000002</v>
      </c>
      <c r="L57" s="1677"/>
      <c r="M57" s="1677">
        <f>SUM(M52:M56)</f>
        <v>5627.5440500000004</v>
      </c>
      <c r="N57" s="1677"/>
      <c r="O57" s="1677">
        <f>SUM(O52:O56)</f>
        <v>5796.3703715000001</v>
      </c>
      <c r="P57" s="1677"/>
      <c r="Q57" s="1677">
        <f>SUM(Q52:Q56)</f>
        <v>5970.2614826449999</v>
      </c>
      <c r="R57" s="1677"/>
      <c r="S57" s="1677">
        <f>SUM(S52:S56)</f>
        <v>6149.3693271243501</v>
      </c>
      <c r="T57" s="1677"/>
      <c r="U57" s="1677">
        <f>SUM(U52:U56)</f>
        <v>6333.8504069380806</v>
      </c>
      <c r="V57" s="1677"/>
      <c r="W57" s="1677">
        <f>SUM(W52:W56)</f>
        <v>6523.865919146223</v>
      </c>
      <c r="X57" s="1677"/>
      <c r="Y57" s="1677">
        <f>SUM(Y52:Y56)</f>
        <v>12024.861990342881</v>
      </c>
      <c r="Z57" s="1677"/>
      <c r="AA57" s="1677">
        <f>SUM(AA52:AA56)</f>
        <v>27684.677414488913</v>
      </c>
      <c r="AB57" s="1677"/>
      <c r="AC57" s="1677">
        <f>SUM(AC52:AC56)</f>
        <v>28515.217736923572</v>
      </c>
      <c r="AD57" s="1677"/>
      <c r="AE57" s="1677">
        <f>SUM(AE52:AE56)</f>
        <v>29370.674269031282</v>
      </c>
      <c r="AF57" s="1677"/>
      <c r="AG57" s="1677">
        <f>SUM(AG52:AG56)</f>
        <v>30251.794497102223</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924</v>
      </c>
      <c r="C59" s="1686"/>
      <c r="E59" s="1679">
        <f>E44-E57</f>
        <v>17770.451007678261</v>
      </c>
      <c r="G59" s="1679">
        <f>G44-G57</f>
        <v>24260.829708898178</v>
      </c>
      <c r="I59" s="1679">
        <f>I44-I57</f>
        <v>26255.660552660673</v>
      </c>
      <c r="K59" s="1679">
        <f>K44-K57</f>
        <v>28147.371447655001</v>
      </c>
      <c r="M59" s="1679">
        <f>M44-M57</f>
        <v>29928.019383196715</v>
      </c>
      <c r="O59" s="1679">
        <f>O44-O57</f>
        <v>31589.274795815232</v>
      </c>
      <c r="Q59" s="1679">
        <f>Q44-Q57</f>
        <v>33122.405322317412</v>
      </c>
      <c r="S59" s="1679">
        <f>S44-S57</f>
        <v>34518.258916196239</v>
      </c>
      <c r="U59" s="1679">
        <f>U44-U57</f>
        <v>35767.24630339782</v>
      </c>
      <c r="W59" s="1679">
        <f>W44-W57</f>
        <v>36859.322752579435</v>
      </c>
      <c r="Y59" s="1679">
        <f>Y44-Y57</f>
        <v>32478.689040459281</v>
      </c>
      <c r="AA59" s="1679">
        <f>AA44-AA57</f>
        <v>17770.664180013853</v>
      </c>
      <c r="AC59" s="1679">
        <f>AC44-AC57</f>
        <v>17699.991041128873</v>
      </c>
      <c r="AE59" s="1679">
        <f>AE44-AE57</f>
        <v>17412.596250620627</v>
      </c>
      <c r="AG59" s="1679">
        <f>AG44-AG57</f>
        <v>16891.297878455851</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923</v>
      </c>
      <c r="C61" s="1676">
        <v>1</v>
      </c>
      <c r="E61" s="1681">
        <f>+E59</f>
        <v>17770.451007678261</v>
      </c>
      <c r="G61" s="1687">
        <f>+G59</f>
        <v>24260.829708898178</v>
      </c>
      <c r="H61" s="1687"/>
      <c r="I61" s="1687">
        <f>+I59</f>
        <v>26255.660552660673</v>
      </c>
      <c r="J61" s="1687"/>
      <c r="K61" s="1687">
        <f>+K59</f>
        <v>28147.371447655001</v>
      </c>
      <c r="L61" s="1687"/>
      <c r="M61" s="1687">
        <f>+M59</f>
        <v>29928.019383196715</v>
      </c>
      <c r="N61" s="1687"/>
      <c r="O61" s="1687">
        <f>+O59</f>
        <v>31589.274795815232</v>
      </c>
      <c r="P61" s="1687"/>
      <c r="Q61" s="1687">
        <f>+Q59</f>
        <v>33122.405322317412</v>
      </c>
      <c r="R61" s="1687"/>
      <c r="S61" s="1687">
        <f>+S59</f>
        <v>34518.258916196239</v>
      </c>
      <c r="T61" s="1687"/>
      <c r="U61" s="1687">
        <f>+U59</f>
        <v>35767.24630339782</v>
      </c>
      <c r="V61" s="1687"/>
      <c r="W61" s="1687">
        <f>+W59</f>
        <v>36859.322752579435</v>
      </c>
      <c r="Y61" s="1687">
        <f>+[9]EVERYTHING!$N$19-SUM(E61:W61)</f>
        <v>32478.689040459285</v>
      </c>
      <c r="Z61" s="1687" t="s">
        <v>258</v>
      </c>
      <c r="AA61" s="1687">
        <f>+[9]EVERYTHING!$N$19-SUM(G61:Y61)</f>
        <v>17770.451007678232</v>
      </c>
      <c r="AC61" s="1687"/>
      <c r="AE61" s="1687"/>
      <c r="AG61" s="1687"/>
    </row>
    <row r="62" spans="1:35" s="1687" customFormat="1">
      <c r="A62" s="3352" t="s">
        <v>2634</v>
      </c>
      <c r="B62" s="3352"/>
      <c r="C62" s="3352"/>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927</v>
      </c>
      <c r="C64" s="1676">
        <v>0.5</v>
      </c>
      <c r="E64" s="1677"/>
      <c r="F64" s="1677"/>
      <c r="G64" s="1677"/>
      <c r="H64" s="1677"/>
      <c r="I64" s="1677"/>
      <c r="J64" s="1677"/>
      <c r="K64" s="1677"/>
      <c r="L64" s="1677"/>
      <c r="M64" s="1677"/>
      <c r="N64" s="1677"/>
      <c r="O64" s="1677"/>
      <c r="P64" s="1677"/>
      <c r="Q64" s="1677"/>
      <c r="R64" s="1677"/>
      <c r="S64" s="1677"/>
      <c r="T64" s="1677" t="s">
        <v>2635</v>
      </c>
      <c r="U64" s="1677"/>
      <c r="V64" s="1677"/>
      <c r="W64" s="1677"/>
      <c r="X64" s="1677"/>
      <c r="Y64" s="1677"/>
      <c r="Z64" s="1677"/>
      <c r="AA64" s="1677"/>
      <c r="AB64" s="1677"/>
      <c r="AC64" s="1677"/>
      <c r="AD64" s="1677"/>
      <c r="AE64" s="1677"/>
      <c r="AF64" s="1677"/>
      <c r="AG64" s="1677"/>
      <c r="AH64" s="1677"/>
      <c r="AI64" s="1677"/>
    </row>
    <row r="65" spans="1:33" s="1679" customFormat="1">
      <c r="A65" s="1681" t="s">
        <v>2568</v>
      </c>
      <c r="B65" s="1681"/>
      <c r="C65" s="1680"/>
      <c r="E65" s="1681">
        <f>$E59*$C$64*0</f>
        <v>0</v>
      </c>
      <c r="F65" s="1687"/>
      <c r="G65" s="1687">
        <f t="shared" ref="G65:Q65" si="261">$E59*$C$64*0</f>
        <v>0</v>
      </c>
      <c r="H65" s="1687"/>
      <c r="I65" s="1687">
        <f t="shared" si="261"/>
        <v>0</v>
      </c>
      <c r="J65" s="1687"/>
      <c r="K65" s="1687">
        <f t="shared" si="261"/>
        <v>0</v>
      </c>
      <c r="L65" s="1687" t="s">
        <v>258</v>
      </c>
      <c r="M65" s="1687">
        <f t="shared" si="261"/>
        <v>0</v>
      </c>
      <c r="N65" s="1687" t="s">
        <v>258</v>
      </c>
      <c r="O65" s="1687">
        <f t="shared" si="261"/>
        <v>0</v>
      </c>
      <c r="P65" s="1687" t="s">
        <v>258</v>
      </c>
      <c r="Q65" s="1687">
        <f t="shared" si="261"/>
        <v>0</v>
      </c>
      <c r="R65" s="1687" t="s">
        <v>258</v>
      </c>
      <c r="S65" s="1687">
        <f t="shared" ref="S65:U65" si="262">$E59*$C$64*0</f>
        <v>0</v>
      </c>
      <c r="T65" s="1687" t="s">
        <v>258</v>
      </c>
      <c r="U65" s="1687">
        <f t="shared" si="262"/>
        <v>0</v>
      </c>
      <c r="V65" s="1687" t="s">
        <v>258</v>
      </c>
      <c r="W65" s="1687">
        <f t="shared" ref="W65" si="263">$E59*$C$64*0</f>
        <v>0</v>
      </c>
      <c r="Y65" s="1677">
        <f>Y59*$C$64*0</f>
        <v>0</v>
      </c>
      <c r="AA65" s="1677">
        <f>+AA59*0</f>
        <v>0</v>
      </c>
      <c r="AC65" s="1677">
        <f>+AC59</f>
        <v>17699.991041128873</v>
      </c>
      <c r="AE65" s="1677">
        <f>+AE59</f>
        <v>17412.596250620627</v>
      </c>
      <c r="AG65" s="1677">
        <f>+AG59</f>
        <v>16891.297878455851</v>
      </c>
    </row>
    <row r="66" spans="1:33" s="1677" customFormat="1">
      <c r="A66" s="1682" t="s">
        <v>2636</v>
      </c>
      <c r="B66" s="1682"/>
      <c r="C66" s="1688"/>
      <c r="E66" s="1681">
        <f>$E59*$C$64*0</f>
        <v>0</v>
      </c>
      <c r="F66" s="1687"/>
      <c r="G66" s="1687">
        <f t="shared" ref="G66:Q66" si="264">$E59*$C$64*0</f>
        <v>0</v>
      </c>
      <c r="H66" s="1687"/>
      <c r="I66" s="1687">
        <f t="shared" si="264"/>
        <v>0</v>
      </c>
      <c r="J66" s="1687"/>
      <c r="K66" s="1687">
        <f t="shared" si="264"/>
        <v>0</v>
      </c>
      <c r="L66" s="1687" t="s">
        <v>258</v>
      </c>
      <c r="M66" s="1687">
        <f t="shared" si="264"/>
        <v>0</v>
      </c>
      <c r="N66" s="1687" t="s">
        <v>258</v>
      </c>
      <c r="O66" s="1687">
        <f t="shared" si="264"/>
        <v>0</v>
      </c>
      <c r="P66" s="1687" t="s">
        <v>258</v>
      </c>
      <c r="Q66" s="1687">
        <f t="shared" si="264"/>
        <v>0</v>
      </c>
      <c r="R66" s="1687" t="s">
        <v>258</v>
      </c>
      <c r="S66" s="1687">
        <f t="shared" ref="S66:U66" si="265">$E59*$C$64*0</f>
        <v>0</v>
      </c>
      <c r="T66" s="1687" t="s">
        <v>258</v>
      </c>
      <c r="U66" s="1687">
        <f t="shared" si="265"/>
        <v>0</v>
      </c>
      <c r="V66" s="1687" t="s">
        <v>258</v>
      </c>
      <c r="W66" s="1687">
        <f t="shared" ref="W66" si="266">$E59*$C$64*0</f>
        <v>0</v>
      </c>
      <c r="Y66" s="1677">
        <f>Y59*$C$64*0</f>
        <v>0</v>
      </c>
      <c r="AA66" s="1677">
        <f>AA59*$C$64*0</f>
        <v>0</v>
      </c>
      <c r="AB66" s="1677" t="s">
        <v>258</v>
      </c>
      <c r="AC66" s="1677">
        <f t="shared" ref="AC66:AG66" si="267">AC59*$C$64*0</f>
        <v>0</v>
      </c>
      <c r="AD66" s="1677" t="s">
        <v>258</v>
      </c>
      <c r="AE66" s="1677">
        <f t="shared" si="267"/>
        <v>0</v>
      </c>
      <c r="AF66" s="1677" t="s">
        <v>258</v>
      </c>
      <c r="AG66" s="1677">
        <f t="shared" si="267"/>
        <v>0</v>
      </c>
    </row>
    <row r="67" spans="1:33" s="1677" customFormat="1">
      <c r="A67" s="1682" t="s">
        <v>2637</v>
      </c>
      <c r="B67" s="1682"/>
      <c r="C67" s="1688"/>
      <c r="E67" s="1682"/>
      <c r="F67" s="1689"/>
      <c r="G67" s="1689">
        <f t="shared" ref="G67:AG68" si="268">E67*$C$65</f>
        <v>0</v>
      </c>
      <c r="H67" s="1689"/>
      <c r="I67" s="1689">
        <f t="shared" si="268"/>
        <v>0</v>
      </c>
      <c r="J67" s="1689"/>
      <c r="K67" s="1689">
        <f t="shared" si="268"/>
        <v>0</v>
      </c>
      <c r="L67" s="1689"/>
      <c r="M67" s="1689">
        <f t="shared" si="268"/>
        <v>0</v>
      </c>
      <c r="N67" s="1689"/>
      <c r="O67" s="1689">
        <f t="shared" si="268"/>
        <v>0</v>
      </c>
      <c r="P67" s="1689"/>
      <c r="Q67" s="1689">
        <f t="shared" si="268"/>
        <v>0</v>
      </c>
      <c r="R67" s="1689"/>
      <c r="S67" s="1689">
        <f t="shared" si="268"/>
        <v>0</v>
      </c>
      <c r="T67" s="1689"/>
      <c r="U67" s="1689">
        <f t="shared" si="268"/>
        <v>0</v>
      </c>
      <c r="W67" s="1677">
        <f t="shared" si="268"/>
        <v>0</v>
      </c>
      <c r="Y67" s="1677">
        <f t="shared" si="268"/>
        <v>0</v>
      </c>
      <c r="AA67" s="1677">
        <f t="shared" si="268"/>
        <v>0</v>
      </c>
      <c r="AC67" s="1677">
        <f t="shared" si="268"/>
        <v>0</v>
      </c>
      <c r="AE67" s="1677">
        <f t="shared" si="268"/>
        <v>0</v>
      </c>
      <c r="AG67" s="1677">
        <f t="shared" si="268"/>
        <v>0</v>
      </c>
    </row>
    <row r="68" spans="1:33" s="1677" customFormat="1">
      <c r="A68" s="1682" t="s">
        <v>2638</v>
      </c>
      <c r="B68" s="1682"/>
      <c r="C68" s="1688"/>
      <c r="E68" s="1684"/>
      <c r="G68" s="1685">
        <f t="shared" si="268"/>
        <v>0</v>
      </c>
      <c r="I68" s="1685">
        <f t="shared" si="268"/>
        <v>0</v>
      </c>
      <c r="K68" s="1685">
        <f t="shared" si="268"/>
        <v>0</v>
      </c>
      <c r="M68" s="1685">
        <f t="shared" si="268"/>
        <v>0</v>
      </c>
      <c r="O68" s="1685">
        <f t="shared" si="268"/>
        <v>0</v>
      </c>
      <c r="Q68" s="1685">
        <f t="shared" si="268"/>
        <v>0</v>
      </c>
      <c r="S68" s="1685">
        <f t="shared" si="268"/>
        <v>0</v>
      </c>
      <c r="U68" s="1685">
        <f t="shared" si="268"/>
        <v>0</v>
      </c>
      <c r="W68" s="1685">
        <f t="shared" si="268"/>
        <v>0</v>
      </c>
      <c r="Y68" s="1685">
        <f t="shared" si="268"/>
        <v>0</v>
      </c>
      <c r="AA68" s="1685">
        <f t="shared" si="268"/>
        <v>0</v>
      </c>
      <c r="AC68" s="1685">
        <f t="shared" si="268"/>
        <v>0</v>
      </c>
      <c r="AE68" s="1685">
        <f t="shared" si="268"/>
        <v>0</v>
      </c>
      <c r="AG68" s="1685">
        <f t="shared" si="268"/>
        <v>0</v>
      </c>
    </row>
    <row r="69" spans="1:33" s="1689" customFormat="1">
      <c r="A69" s="1679" t="s">
        <v>919</v>
      </c>
      <c r="C69" s="1688"/>
      <c r="E69" s="1689">
        <f>SUM(E65:E68)</f>
        <v>0</v>
      </c>
      <c r="G69" s="1689">
        <f>SUM(G65:G68)</f>
        <v>0</v>
      </c>
      <c r="I69" s="1689">
        <f>SUM(I65:I68)</f>
        <v>0</v>
      </c>
      <c r="K69" s="1689">
        <f>SUM(K65:K68)</f>
        <v>0</v>
      </c>
      <c r="M69" s="1689">
        <f>SUM(M65:M68)</f>
        <v>0</v>
      </c>
      <c r="O69" s="1689">
        <f>SUM(O65:O68)</f>
        <v>0</v>
      </c>
      <c r="Q69" s="1689">
        <f>SUM(Q65:Q68)</f>
        <v>0</v>
      </c>
      <c r="S69" s="1689">
        <f>SUM(S65:S68)</f>
        <v>0</v>
      </c>
      <c r="U69" s="1689">
        <f>SUM(U65:U68)</f>
        <v>0</v>
      </c>
      <c r="W69" s="1689">
        <f>SUM(W65:W68)</f>
        <v>0</v>
      </c>
      <c r="Y69" s="1689">
        <f>SUM(Y65:Y68)</f>
        <v>0</v>
      </c>
      <c r="AA69" s="1689">
        <f>SUM(AA65:AA68)</f>
        <v>0</v>
      </c>
      <c r="AC69" s="1689">
        <f>SUM(AC65:AC68)</f>
        <v>17699.991041128873</v>
      </c>
      <c r="AE69" s="1689">
        <f>SUM(AE65:AE68)</f>
        <v>17412.596250620627</v>
      </c>
      <c r="AG69" s="1689">
        <f>SUM(AG65:AG68)</f>
        <v>16891.297878455851</v>
      </c>
    </row>
    <row r="70" spans="1:33" s="1689" customFormat="1">
      <c r="A70" s="1679"/>
      <c r="C70" s="1688"/>
    </row>
    <row r="71" spans="1:33" s="1689" customFormat="1">
      <c r="A71" s="1679" t="s">
        <v>2236</v>
      </c>
      <c r="C71" s="1688"/>
      <c r="E71" s="1679">
        <f>E59-E61-E69</f>
        <v>0</v>
      </c>
      <c r="G71" s="1679">
        <f>G59-G61-G69</f>
        <v>0</v>
      </c>
      <c r="I71" s="1679">
        <f>I59-I61-I69</f>
        <v>0</v>
      </c>
      <c r="K71" s="1679">
        <f>K59-K61-K69</f>
        <v>0</v>
      </c>
      <c r="M71" s="1679">
        <f>M59-M61-M69</f>
        <v>0</v>
      </c>
      <c r="O71" s="1679">
        <f>O59-O61-O69</f>
        <v>0</v>
      </c>
      <c r="Q71" s="1679">
        <f>Q59-Q61-Q69</f>
        <v>0</v>
      </c>
      <c r="S71" s="1679">
        <f>S59-S61-S69</f>
        <v>0</v>
      </c>
      <c r="U71" s="1679">
        <f>U59-U61-U69</f>
        <v>0</v>
      </c>
      <c r="W71" s="1679">
        <f>W59-W61-W69</f>
        <v>0</v>
      </c>
      <c r="Y71" s="1679">
        <f>Y59-Y61-Y69</f>
        <v>-3.637978807091713E-12</v>
      </c>
      <c r="AA71" s="1679">
        <f>AA59-AA61-AA69</f>
        <v>0.2131723356214934</v>
      </c>
      <c r="AC71" s="1679">
        <f>AC59-AC61-AC69</f>
        <v>0</v>
      </c>
      <c r="AE71" s="1679">
        <f>AE59-AE61-AE69</f>
        <v>0</v>
      </c>
      <c r="AG71" s="1679">
        <f>AG59-AG61-AG69</f>
        <v>0</v>
      </c>
    </row>
    <row r="72" spans="1:33" s="1677" customFormat="1" ht="13.15">
      <c r="A72" s="916"/>
      <c r="C72" s="1690"/>
    </row>
    <row r="73" spans="1:33" s="351" customFormat="1" ht="13.15">
      <c r="A73" s="916"/>
      <c r="C73" s="352"/>
    </row>
    <row r="74" spans="1:33" s="351" customFormat="1">
      <c r="A74" s="1677" t="s">
        <v>2235</v>
      </c>
      <c r="C74" s="352"/>
    </row>
    <row r="75" spans="1:33" s="351" customFormat="1">
      <c r="C75" s="352"/>
    </row>
    <row r="76" spans="1:33" s="370" customFormat="1" ht="30" customHeight="1">
      <c r="A76" s="3350" t="s">
        <v>2234</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124" zoomScaleNormal="124" zoomScaleSheetLayoutView="100" workbookViewId="0">
      <selection activeCell="F30" sqref="F30"/>
    </sheetView>
  </sheetViews>
  <sheetFormatPr defaultColWidth="0" defaultRowHeight="13.5" zeroHeight="1"/>
  <cols>
    <col min="1" max="3" width="15.73046875" style="472" customWidth="1"/>
    <col min="4" max="4" width="3.73046875" style="472" customWidth="1"/>
    <col min="5" max="6" width="15.73046875" style="472" customWidth="1"/>
    <col min="7" max="7" width="3.73046875" style="472" customWidth="1"/>
    <col min="8" max="9" width="15.73046875" style="472" customWidth="1"/>
    <col min="10" max="16" width="15.73046875" style="472" hidden="1" customWidth="1"/>
    <col min="17" max="16383" width="9.1328125" style="472" hidden="1"/>
    <col min="16384" max="16384" width="0.265625" style="472" customWidth="1"/>
  </cols>
  <sheetData>
    <row r="1" spans="1:11">
      <c r="A1" s="3353" t="s">
        <v>982</v>
      </c>
      <c r="B1" s="3353"/>
      <c r="C1" s="3353"/>
      <c r="D1" s="3353"/>
      <c r="E1" s="3353"/>
      <c r="F1" s="3353"/>
      <c r="G1" s="3353"/>
      <c r="H1" s="3353"/>
      <c r="I1" s="3353"/>
      <c r="J1" s="325"/>
      <c r="K1" s="325"/>
    </row>
    <row r="2" spans="1:11">
      <c r="A2" s="655"/>
      <c r="B2" s="655"/>
      <c r="C2" s="655"/>
      <c r="D2" s="655"/>
      <c r="E2" s="655"/>
      <c r="F2" s="655"/>
      <c r="G2" s="655"/>
      <c r="H2" s="655"/>
      <c r="I2" s="655"/>
    </row>
    <row r="3" spans="1:11" ht="67.900000000000006">
      <c r="A3" s="656" t="s">
        <v>983</v>
      </c>
      <c r="B3" s="656" t="s">
        <v>984</v>
      </c>
      <c r="C3" s="474" t="s">
        <v>985</v>
      </c>
      <c r="D3" s="383"/>
      <c r="E3" s="474" t="s">
        <v>2631</v>
      </c>
      <c r="F3" s="656" t="s">
        <v>2632</v>
      </c>
      <c r="G3" s="657"/>
      <c r="H3" s="656" t="s">
        <v>986</v>
      </c>
      <c r="I3" s="656" t="s">
        <v>987</v>
      </c>
      <c r="J3" s="325"/>
      <c r="K3" s="473"/>
    </row>
    <row r="4" spans="1:11">
      <c r="A4" s="658" t="str">
        <f>Application!B728</f>
        <v>1 Bedroom</v>
      </c>
      <c r="B4" s="667">
        <f>+[9]EVERYTHING!$AB$12</f>
        <v>9</v>
      </c>
      <c r="C4" s="658">
        <v>0</v>
      </c>
      <c r="D4" s="659"/>
      <c r="E4" s="476">
        <f>+[9]EVERYTHING!$Q$17/20/11/12</f>
        <v>752.05000000000007</v>
      </c>
      <c r="F4" s="660">
        <f>E4*B4</f>
        <v>6768.4500000000007</v>
      </c>
      <c r="G4" s="661"/>
      <c r="H4" s="658">
        <f>IF(E4=0," ",(E4-C4))</f>
        <v>752.05000000000007</v>
      </c>
      <c r="I4" s="660">
        <f>IF(E4=0," ",(H4*B4))</f>
        <v>6768.4500000000007</v>
      </c>
      <c r="J4" s="325"/>
      <c r="K4" s="473"/>
    </row>
    <row r="5" spans="1:11">
      <c r="A5" s="658" t="str">
        <f>Application!B729</f>
        <v>2 Bedrooms</v>
      </c>
      <c r="B5" s="667">
        <f>+[9]EVERYTHING!$AB$19</f>
        <v>2</v>
      </c>
      <c r="C5" s="658">
        <v>0</v>
      </c>
      <c r="D5" s="659"/>
      <c r="E5" s="476">
        <f>+[9]EVERYTHING!$Q$17/20/(B4+B5)/12</f>
        <v>752.05000000000007</v>
      </c>
      <c r="F5" s="660">
        <f t="shared" ref="F5:F28" si="0">E5*B5</f>
        <v>1504.1000000000001</v>
      </c>
      <c r="G5" s="661"/>
      <c r="H5" s="658">
        <f t="shared" ref="H5:H28" si="1">IF(E5=0," ",(E5-C5))</f>
        <v>752.05000000000007</v>
      </c>
      <c r="I5" s="660">
        <f t="shared" ref="I5:I28" si="2">IF(E5=0," ",(H5*B5))</f>
        <v>1504.1000000000001</v>
      </c>
      <c r="J5" s="325"/>
      <c r="K5" s="473"/>
    </row>
    <row r="6" spans="1:11">
      <c r="A6" s="658" t="str">
        <f>Application!B730</f>
        <v>1 Bedroom</v>
      </c>
      <c r="B6" s="667">
        <v>0</v>
      </c>
      <c r="C6" s="658">
        <v>0</v>
      </c>
      <c r="D6" s="659"/>
      <c r="E6" s="476"/>
      <c r="F6" s="660">
        <f t="shared" si="0"/>
        <v>0</v>
      </c>
      <c r="G6" s="661"/>
      <c r="H6" s="658" t="str">
        <f t="shared" si="1"/>
        <v xml:space="preserve"> </v>
      </c>
      <c r="I6" s="660" t="str">
        <f t="shared" si="2"/>
        <v xml:space="preserve"> </v>
      </c>
      <c r="J6" s="325"/>
      <c r="K6" s="473"/>
    </row>
    <row r="7" spans="1:11">
      <c r="A7" s="658" t="str">
        <f>Application!B731</f>
        <v>2 Bedrooms</v>
      </c>
      <c r="B7" s="667">
        <v>0</v>
      </c>
      <c r="C7" s="658">
        <v>0</v>
      </c>
      <c r="D7" s="659"/>
      <c r="E7" s="476"/>
      <c r="F7" s="660">
        <f t="shared" si="0"/>
        <v>0</v>
      </c>
      <c r="G7" s="661"/>
      <c r="H7" s="658" t="str">
        <f t="shared" si="1"/>
        <v xml:space="preserve"> </v>
      </c>
      <c r="I7" s="660" t="str">
        <f t="shared" si="2"/>
        <v xml:space="preserve"> </v>
      </c>
      <c r="J7" s="325"/>
      <c r="K7" s="473"/>
    </row>
    <row r="8" spans="1:11">
      <c r="A8" s="658" t="str">
        <f>Application!B732</f>
        <v>1 Bedroom</v>
      </c>
      <c r="B8" s="667">
        <v>0</v>
      </c>
      <c r="C8" s="658">
        <v>0</v>
      </c>
      <c r="D8" s="659"/>
      <c r="E8" s="476"/>
      <c r="F8" s="660">
        <f t="shared" si="0"/>
        <v>0</v>
      </c>
      <c r="G8" s="661"/>
      <c r="H8" s="658" t="str">
        <f t="shared" si="1"/>
        <v xml:space="preserve"> </v>
      </c>
      <c r="I8" s="660" t="str">
        <f t="shared" si="2"/>
        <v xml:space="preserve"> </v>
      </c>
      <c r="J8" s="325"/>
      <c r="K8" s="473"/>
    </row>
    <row r="9" spans="1:11">
      <c r="A9" s="658" t="str">
        <f>Application!B733</f>
        <v>2 Bedrooms</v>
      </c>
      <c r="B9" s="667">
        <v>0</v>
      </c>
      <c r="C9" s="658">
        <v>0</v>
      </c>
      <c r="D9" s="659"/>
      <c r="E9" s="476"/>
      <c r="F9" s="660">
        <f t="shared" si="0"/>
        <v>0</v>
      </c>
      <c r="G9" s="661"/>
      <c r="H9" s="658" t="str">
        <f t="shared" si="1"/>
        <v xml:space="preserve"> </v>
      </c>
      <c r="I9" s="660" t="str">
        <f t="shared" si="2"/>
        <v xml:space="preserve"> </v>
      </c>
      <c r="J9" s="325"/>
      <c r="K9" s="473"/>
    </row>
    <row r="10" spans="1:11">
      <c r="A10" s="658" t="str">
        <f>Application!B734</f>
        <v>1 Bedroom</v>
      </c>
      <c r="B10" s="667">
        <v>0</v>
      </c>
      <c r="C10" s="658">
        <v>0</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v>0</v>
      </c>
      <c r="C11" s="658">
        <v>0</v>
      </c>
      <c r="D11" s="659"/>
      <c r="E11" s="476"/>
      <c r="F11" s="660">
        <f t="shared" si="0"/>
        <v>0</v>
      </c>
      <c r="G11" s="661"/>
      <c r="H11" s="658" t="str">
        <f t="shared" si="1"/>
        <v xml:space="preserve"> </v>
      </c>
      <c r="I11" s="660" t="str">
        <f t="shared" si="2"/>
        <v xml:space="preserve"> </v>
      </c>
      <c r="J11" s="325"/>
      <c r="K11" s="473"/>
    </row>
    <row r="12" spans="1:11">
      <c r="A12" s="658" t="str">
        <f>Application!B736</f>
        <v>1 Bedroom</v>
      </c>
      <c r="B12" s="667">
        <v>0</v>
      </c>
      <c r="C12" s="658">
        <v>0</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v>0</v>
      </c>
      <c r="C13" s="658">
        <v>0</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v>0</v>
      </c>
      <c r="C14" s="658">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3.9">
      <c r="A30" s="662" t="s">
        <v>988</v>
      </c>
      <c r="B30" s="663"/>
      <c r="C30" s="664">
        <f>Application!T753</f>
        <v>63548</v>
      </c>
      <c r="D30" s="659"/>
      <c r="E30" s="659"/>
      <c r="F30" s="664">
        <f>SUM(F4:F28)*12</f>
        <v>99270.6</v>
      </c>
      <c r="G30" s="665"/>
      <c r="H30" s="663"/>
      <c r="I30" s="664">
        <f>SUM(I4:I28)*12</f>
        <v>99270.6</v>
      </c>
      <c r="J30" s="325"/>
      <c r="K30" s="475"/>
    </row>
    <row r="31" spans="1:11" ht="13.9">
      <c r="A31" s="662"/>
      <c r="B31" s="663"/>
      <c r="C31" s="665"/>
      <c r="D31" s="659"/>
      <c r="E31" s="659"/>
      <c r="F31" s="665"/>
      <c r="G31" s="665"/>
      <c r="H31" s="663"/>
      <c r="I31" s="665"/>
      <c r="J31" s="325"/>
      <c r="K31" s="475"/>
    </row>
    <row r="32" spans="1:11">
      <c r="A32" s="666" t="s">
        <v>989</v>
      </c>
      <c r="B32" s="655"/>
      <c r="C32" s="655"/>
      <c r="D32" s="655"/>
      <c r="E32" s="655"/>
      <c r="F32" s="655"/>
      <c r="G32" s="655"/>
      <c r="H32" s="655"/>
      <c r="I32" s="655"/>
    </row>
    <row r="33" spans="1:9">
      <c r="A33" s="666" t="s">
        <v>990</v>
      </c>
      <c r="B33" s="655"/>
      <c r="C33" s="655"/>
      <c r="D33" s="655"/>
      <c r="E33" s="655"/>
      <c r="F33" s="655"/>
      <c r="G33" s="655"/>
      <c r="H33" s="655"/>
      <c r="I33" s="655"/>
    </row>
    <row r="34" spans="1:9">
      <c r="A34" s="655" t="s">
        <v>1145</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488" t="s">
        <v>1051</v>
      </c>
    </row>
    <row r="2" spans="1:1" ht="15.4">
      <c r="A2" s="489"/>
    </row>
    <row r="3" spans="1:1" ht="15.4">
      <c r="A3" s="490" t="s">
        <v>1046</v>
      </c>
    </row>
    <row r="4" spans="1:1" ht="15.4">
      <c r="A4" s="490" t="s">
        <v>1047</v>
      </c>
    </row>
    <row r="5" spans="1:1" ht="15.4">
      <c r="A5" s="490" t="s">
        <v>1048</v>
      </c>
    </row>
    <row r="6" spans="1:1" ht="15.4">
      <c r="A6" s="490" t="s">
        <v>1050</v>
      </c>
    </row>
    <row r="7" spans="1:1" ht="15.4">
      <c r="A7" s="490" t="s">
        <v>1049</v>
      </c>
    </row>
    <row r="8" spans="1:1" ht="15.4">
      <c r="A8" s="538" t="s">
        <v>1138</v>
      </c>
    </row>
    <row r="9" spans="1:1" ht="15.4">
      <c r="A9" s="490"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3046875" style="325" customWidth="1"/>
    <col min="2" max="4" width="14.73046875" style="325" customWidth="1"/>
    <col min="5" max="5" width="50.73046875" style="325" customWidth="1"/>
    <col min="6" max="6" width="9.1328125" style="325" customWidth="1"/>
    <col min="7" max="253" width="0" style="500" hidden="1" customWidth="1"/>
    <col min="254" max="16384" width="9.1328125" style="500" hidden="1"/>
  </cols>
  <sheetData>
    <row r="1" spans="1:253" s="432" customFormat="1" ht="18" customHeight="1">
      <c r="A1" s="866" t="s">
        <v>1433</v>
      </c>
      <c r="D1" s="437"/>
    </row>
    <row r="2" spans="1:253" s="432" customFormat="1" ht="13.15">
      <c r="A2" s="414" t="s">
        <v>960</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961</v>
      </c>
      <c r="C3" s="418" t="s">
        <v>962</v>
      </c>
      <c r="D3" s="418" t="s">
        <v>963</v>
      </c>
      <c r="E3" s="415" t="s">
        <v>964</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6000000</v>
      </c>
      <c r="C5" s="421">
        <f>'Sources and Uses Budget'!$C4</f>
        <v>6000000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364325</v>
      </c>
      <c r="C7" s="421">
        <f>'Sources and Uses Budget'!$C6</f>
        <v>364325</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630</v>
      </c>
      <c r="B9" s="425">
        <f>SUM(B5:B8)</f>
        <v>6364325</v>
      </c>
      <c r="C9" s="425">
        <f>SUM(C5:C8)</f>
        <v>6364325</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631</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632</v>
      </c>
      <c r="B11" s="421">
        <f>'Sources and Uses Budget'!$C10</f>
        <v>221908</v>
      </c>
      <c r="C11" s="421">
        <f>'Sources and Uses Budget'!$C10</f>
        <v>221908</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633</v>
      </c>
      <c r="B12" s="425">
        <f>SUM(B10:B11)</f>
        <v>221908</v>
      </c>
      <c r="C12" s="425">
        <f>SUM(C10:C11)</f>
        <v>221908</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6586233</v>
      </c>
      <c r="C13" s="425">
        <f>SUM(C9+C12)</f>
        <v>6586233</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974</v>
      </c>
      <c r="B14" s="421">
        <f>'Sources and Uses Budget'!$C13</f>
        <v>1122210</v>
      </c>
      <c r="C14" s="421">
        <f>'Sources and Uses Budget'!$C13</f>
        <v>1122210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25">
      <c r="A15" s="571" t="s">
        <v>975</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1357</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634</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635</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636</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637</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2007</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5">
        <f>'Sources and Uses Budget'!A25</f>
        <v>0</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15">
      <c r="A27" s="1832"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15">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635</v>
      </c>
      <c r="B30" s="421">
        <f>'Sources and Uses Budget'!$C29</f>
        <v>4814680</v>
      </c>
      <c r="C30" s="421">
        <f>'Sources and Uses Budget'!$C29</f>
        <v>4814680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636</v>
      </c>
      <c r="B31" s="421">
        <f>'Sources and Uses Budget'!$C30</f>
        <v>22568444</v>
      </c>
      <c r="C31" s="421">
        <f>'Sources and Uses Budget'!$C30</f>
        <v>22568444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637</v>
      </c>
      <c r="B32" s="421">
        <f>'Sources and Uses Budget'!$C31</f>
        <v>2813592</v>
      </c>
      <c r="C32" s="421">
        <f>'Sources and Uses Budget'!$C31</f>
        <v>2813592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603790</v>
      </c>
      <c r="C33" s="421">
        <f>'Sources and Uses Budget'!$C32</f>
        <v>603790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537373</v>
      </c>
      <c r="C34" s="421">
        <f>'Sources and Uses Budget'!$C33</f>
        <v>537373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219678</v>
      </c>
      <c r="C36" s="421">
        <f>'Sources and Uses Budget'!$C35</f>
        <v>219678</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6" t="s">
        <v>2007</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5" t="str">
        <f>'Sources and Uses Budget'!A37</f>
        <v>GC Contingency</v>
      </c>
      <c r="B38" s="421">
        <f>'Sources and Uses Budget'!$C37</f>
        <v>525000</v>
      </c>
      <c r="C38" s="421">
        <f>'Sources and Uses Budget'!$C37</f>
        <v>525000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15">
      <c r="A39" s="426" t="s">
        <v>148</v>
      </c>
      <c r="B39" s="425">
        <f>SUM(B30:B38)</f>
        <v>32082557</v>
      </c>
      <c r="C39" s="425">
        <f>SUM(C30:C38)</f>
        <v>32082557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1081526.4000000001</v>
      </c>
      <c r="C41" s="421">
        <f>'Sources and Uses Budget'!$C40</f>
        <v>1081526.4000000001</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270381.59999999986</v>
      </c>
      <c r="C42" s="421">
        <f>'Sources and Uses Budget'!$C41</f>
        <v>270381.59999999986</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15">
      <c r="A43" s="426" t="s">
        <v>152</v>
      </c>
      <c r="B43" s="425">
        <f>SUM(B41:B42)</f>
        <v>1351908</v>
      </c>
      <c r="C43" s="425">
        <f>SUM(C41:C42)</f>
        <v>1351908</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15">
      <c r="A44" s="426" t="s">
        <v>153</v>
      </c>
      <c r="B44" s="421">
        <f>'Sources and Uses Budget'!$C43</f>
        <v>438000</v>
      </c>
      <c r="C44" s="421">
        <f>'Sources and Uses Budget'!$C43</f>
        <v>438000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1892832.0137632161</v>
      </c>
      <c r="C46" s="421">
        <f>'Sources and Uses Budget'!$C45</f>
        <v>1892832.0137632161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259500.3145042471</v>
      </c>
      <c r="C47" s="421">
        <f>'Sources and Uses Budget'!$C46</f>
        <v>259500.3145042471</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430464</v>
      </c>
      <c r="C50" s="421">
        <f>'Sources and Uses Budget'!$C49</f>
        <v>430464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180000</v>
      </c>
      <c r="C52" s="421">
        <f>'Sources and Uses Budget'!$C51</f>
        <v>180000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120000</v>
      </c>
      <c r="C53" s="421">
        <f>'Sources and Uses Budget'!$C52</f>
        <v>120000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5" t="str">
        <f>'Sources and Uses Budget'!A53</f>
        <v>Other: County Loan Fee</v>
      </c>
      <c r="B54" s="421">
        <f>'Sources and Uses Budget'!$C53</f>
        <v>91840.12</v>
      </c>
      <c r="C54" s="421">
        <f>'Sources and Uses Budget'!$C53</f>
        <v>91840.12</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15">
      <c r="A55" s="426" t="s">
        <v>162</v>
      </c>
      <c r="B55" s="428">
        <f>SUM(B46:B54)</f>
        <v>2974636.4482674631</v>
      </c>
      <c r="C55" s="428">
        <f>SUM(C46:C54)</f>
        <v>2974636.4482674631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441</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15000</v>
      </c>
      <c r="C59" s="421">
        <f>'Sources and Uses Budget'!$C58</f>
        <v>15000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3" t="str">
        <f>'Sources and Uses Budget'!A61</f>
        <v xml:space="preserve">Other: Perm Legal, County Legal </v>
      </c>
      <c r="B62" s="421">
        <f>'Sources and Uses Budget'!$C61</f>
        <v>35000</v>
      </c>
      <c r="C62" s="421">
        <f>'Sources and Uses Budget'!$C61</f>
        <v>35000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311</v>
      </c>
      <c r="B63" s="425">
        <f>SUM(B57:B62)</f>
        <v>50000</v>
      </c>
      <c r="C63" s="425">
        <f>SUM(C57:C62)</f>
        <v>50000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312</v>
      </c>
      <c r="B64" s="425">
        <f>SUM(B9+B12+B14+B15+B17+B26+B28+B39+B43+B44+B55+B63)</f>
        <v>44605544.44826746</v>
      </c>
      <c r="C64" s="425">
        <f>SUM(C9+C12+C14+C15+C17+C26+C28+C39+C43+C44+C55+C63)</f>
        <v>44605544.44826746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25">
      <c r="A65" s="211" t="s">
        <v>2011</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25">
      <c r="A67" s="440" t="s">
        <v>2008</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2009</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2015</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5" t="str">
        <f>'Sources and Uses Budget'!A69</f>
        <v xml:space="preserve">Other: Owner Legal </v>
      </c>
      <c r="B70" s="421">
        <f>'Sources and Uses Budget'!$C69</f>
        <v>15000</v>
      </c>
      <c r="C70" s="421">
        <f>'Sources and Uses Budget'!$C69</f>
        <v>15000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2012</v>
      </c>
      <c r="B71" s="425">
        <f>SUM(B66:B70)</f>
        <v>15000</v>
      </c>
      <c r="C71" s="425">
        <f>SUM(C66:C70)</f>
        <v>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639</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640</v>
      </c>
      <c r="B73" s="421">
        <f>'Sources and Uses Budget'!$C72</f>
        <v>0</v>
      </c>
      <c r="C73" s="421">
        <f>'Sources and Uses Budget'!$C72</f>
        <v>0</v>
      </c>
      <c r="D73" s="425">
        <f t="shared" si="0"/>
        <v>0</v>
      </c>
      <c r="E73" s="423"/>
      <c r="F73" s="422"/>
      <c r="G73" s="553"/>
    </row>
    <row r="74" spans="1:253" s="547" customFormat="1">
      <c r="A74" s="424" t="s">
        <v>641</v>
      </c>
      <c r="B74" s="421">
        <f>'Sources and Uses Budget'!$C73</f>
        <v>0</v>
      </c>
      <c r="C74" s="421">
        <f>'Sources and Uses Budget'!$C73</f>
        <v>0</v>
      </c>
      <c r="D74" s="425">
        <f t="shared" si="0"/>
        <v>0</v>
      </c>
      <c r="E74" s="423"/>
      <c r="F74" s="422"/>
      <c r="G74" s="553"/>
    </row>
    <row r="75" spans="1:253" s="547" customFormat="1">
      <c r="A75" s="508" t="s">
        <v>1087</v>
      </c>
      <c r="B75" s="421">
        <f>'Sources and Uses Budget'!$C74</f>
        <v>76000</v>
      </c>
      <c r="C75" s="421">
        <f>'Sources and Uses Budget'!$C74</f>
        <v>76000</v>
      </c>
      <c r="D75" s="425">
        <f t="shared" si="0"/>
        <v>0</v>
      </c>
      <c r="E75" s="423"/>
      <c r="F75" s="422"/>
      <c r="G75" s="553"/>
    </row>
    <row r="76" spans="1:253" s="547" customFormat="1">
      <c r="A76" s="424" t="s">
        <v>642</v>
      </c>
      <c r="B76" s="421">
        <f>'Sources and Uses Budget'!$C75</f>
        <v>251425.49228366278</v>
      </c>
      <c r="C76" s="421">
        <f>'Sources and Uses Budget'!$C75</f>
        <v>251425.49228366278</v>
      </c>
      <c r="D76" s="425">
        <f t="shared" si="0"/>
        <v>0</v>
      </c>
      <c r="E76" s="423"/>
      <c r="F76" s="422"/>
      <c r="G76" s="553"/>
    </row>
    <row r="77" spans="1:253" s="547" customFormat="1">
      <c r="A77" s="427" t="s">
        <v>35</v>
      </c>
      <c r="B77" s="421">
        <f>'Sources and Uses Budget'!$C76</f>
        <v>250000</v>
      </c>
      <c r="C77" s="421">
        <f>'Sources and Uses Budget'!$C76</f>
        <v>250000</v>
      </c>
      <c r="D77" s="425">
        <f t="shared" si="0"/>
        <v>0</v>
      </c>
      <c r="E77" s="423"/>
      <c r="F77" s="422"/>
      <c r="G77" s="553"/>
    </row>
    <row r="78" spans="1:253" s="547" customFormat="1" ht="13.15">
      <c r="A78" s="426" t="s">
        <v>643</v>
      </c>
      <c r="B78" s="425">
        <f>SUM(B73:B77)</f>
        <v>577425.49228366278</v>
      </c>
      <c r="C78" s="425">
        <f>SUM(C73:C77)</f>
        <v>577425.49228366278</v>
      </c>
      <c r="D78" s="425">
        <f t="shared" ref="D78:D106" si="1">C78-B78</f>
        <v>0</v>
      </c>
      <c r="E78" s="423"/>
      <c r="F78" s="422"/>
      <c r="G78" s="553"/>
    </row>
    <row r="79" spans="1:253" s="547" customFormat="1">
      <c r="A79" s="419" t="s">
        <v>1425</v>
      </c>
      <c r="B79" s="419"/>
      <c r="C79" s="419"/>
      <c r="D79" s="419"/>
      <c r="E79" s="439"/>
      <c r="F79" s="419"/>
      <c r="G79" s="553"/>
    </row>
    <row r="80" spans="1:253" s="547" customFormat="1">
      <c r="A80" s="862" t="s">
        <v>1427</v>
      </c>
      <c r="B80" s="421">
        <f>'Sources and Uses Budget'!$C79</f>
        <v>3208255.7639627154</v>
      </c>
      <c r="C80" s="421">
        <f>'Sources and Uses Budget'!$C79</f>
        <v>3208255.7639627154</v>
      </c>
      <c r="D80" s="425">
        <f t="shared" si="1"/>
        <v>0</v>
      </c>
      <c r="E80" s="423"/>
      <c r="F80" s="422"/>
      <c r="G80" s="553"/>
    </row>
    <row r="81" spans="1:7" s="547" customFormat="1">
      <c r="A81" s="862" t="s">
        <v>61</v>
      </c>
      <c r="B81" s="421">
        <f>'Sources and Uses Budget'!$C80</f>
        <v>294552.87990125001</v>
      </c>
      <c r="C81" s="421">
        <f>'Sources and Uses Budget'!$C80</f>
        <v>294552.87990125001</v>
      </c>
      <c r="D81" s="425">
        <f>C81-B81</f>
        <v>0</v>
      </c>
      <c r="E81" s="423"/>
      <c r="F81" s="422"/>
      <c r="G81" s="553"/>
    </row>
    <row r="82" spans="1:7" s="547" customFormat="1" ht="13.15">
      <c r="A82" s="426" t="s">
        <v>1424</v>
      </c>
      <c r="B82" s="425">
        <f>SUM(B80:B81)</f>
        <v>3502808.6438639653</v>
      </c>
      <c r="C82" s="425">
        <f>SUM(C80:C81)</f>
        <v>3502808.6438639653</v>
      </c>
      <c r="D82" s="425">
        <f t="shared" si="1"/>
        <v>0</v>
      </c>
      <c r="E82" s="423"/>
      <c r="F82" s="422"/>
      <c r="G82" s="553"/>
    </row>
    <row r="83" spans="1:7" s="547" customFormat="1">
      <c r="A83" s="419" t="s">
        <v>827</v>
      </c>
      <c r="B83" s="419"/>
      <c r="C83" s="419"/>
      <c r="D83" s="419"/>
      <c r="E83" s="439"/>
      <c r="F83" s="419"/>
      <c r="G83" s="553"/>
    </row>
    <row r="84" spans="1:7" s="547" customFormat="1" ht="13.7" customHeight="1">
      <c r="A84" s="424" t="s">
        <v>828</v>
      </c>
      <c r="B84" s="421">
        <f>'Sources and Uses Budget'!$C83</f>
        <v>56779.465689020231</v>
      </c>
      <c r="C84" s="421">
        <f>'Sources and Uses Budget'!$C83</f>
        <v>56779.465689020231</v>
      </c>
      <c r="D84" s="425">
        <f t="shared" si="1"/>
        <v>0</v>
      </c>
      <c r="E84" s="423"/>
      <c r="F84" s="422"/>
      <c r="G84" s="553"/>
    </row>
    <row r="85" spans="1:7" s="547" customFormat="1">
      <c r="A85" s="424" t="s">
        <v>829</v>
      </c>
      <c r="B85" s="421">
        <f>'Sources and Uses Budget'!$C84</f>
        <v>35000</v>
      </c>
      <c r="C85" s="421">
        <f>'Sources and Uses Budget'!$C84</f>
        <v>35000</v>
      </c>
      <c r="D85" s="425">
        <f t="shared" si="1"/>
        <v>0</v>
      </c>
      <c r="E85" s="423"/>
      <c r="F85" s="422"/>
      <c r="G85" s="553"/>
    </row>
    <row r="86" spans="1:7" s="547" customFormat="1">
      <c r="A86" s="424" t="s">
        <v>830</v>
      </c>
      <c r="B86" s="421">
        <f>'Sources and Uses Budget'!$C85</f>
        <v>115000</v>
      </c>
      <c r="C86" s="421">
        <f>'Sources and Uses Budget'!$C85</f>
        <v>115000</v>
      </c>
      <c r="D86" s="425">
        <f t="shared" si="1"/>
        <v>0</v>
      </c>
      <c r="E86" s="423"/>
      <c r="F86" s="422"/>
      <c r="G86" s="553"/>
    </row>
    <row r="87" spans="1:7" s="547" customFormat="1">
      <c r="A87" s="424" t="s">
        <v>831</v>
      </c>
      <c r="B87" s="421">
        <f>'Sources and Uses Budget'!$C86</f>
        <v>480568.48</v>
      </c>
      <c r="C87" s="421">
        <f>'Sources and Uses Budget'!$C86</f>
        <v>480568.48</v>
      </c>
      <c r="D87" s="425">
        <f t="shared" si="1"/>
        <v>0</v>
      </c>
      <c r="E87" s="423"/>
      <c r="F87" s="422"/>
      <c r="G87" s="553"/>
    </row>
    <row r="88" spans="1:7" s="547" customFormat="1">
      <c r="A88" s="424" t="s">
        <v>832</v>
      </c>
      <c r="B88" s="421">
        <f>'Sources and Uses Budget'!$C87</f>
        <v>0</v>
      </c>
      <c r="C88" s="421">
        <f>'Sources and Uses Budget'!$C87</f>
        <v>0</v>
      </c>
      <c r="D88" s="425">
        <f t="shared" si="1"/>
        <v>0</v>
      </c>
      <c r="E88" s="423"/>
      <c r="F88" s="422"/>
      <c r="G88" s="553"/>
    </row>
    <row r="89" spans="1:7" s="547" customFormat="1">
      <c r="A89" s="424" t="s">
        <v>833</v>
      </c>
      <c r="B89" s="421">
        <f>'Sources and Uses Budget'!$C88</f>
        <v>148097.60197499997</v>
      </c>
      <c r="C89" s="421">
        <f>'Sources and Uses Budget'!$C88</f>
        <v>148097.60197499997</v>
      </c>
      <c r="D89" s="425">
        <f t="shared" si="1"/>
        <v>0</v>
      </c>
      <c r="E89" s="423"/>
      <c r="F89" s="422"/>
      <c r="G89" s="553"/>
    </row>
    <row r="90" spans="1:7" s="547" customFormat="1">
      <c r="A90" s="424" t="s">
        <v>834</v>
      </c>
      <c r="B90" s="421">
        <f>'Sources and Uses Budget'!$C89</f>
        <v>165000</v>
      </c>
      <c r="C90" s="421">
        <f>'Sources and Uses Budget'!$C89</f>
        <v>165000</v>
      </c>
      <c r="D90" s="425">
        <f t="shared" si="1"/>
        <v>0</v>
      </c>
      <c r="E90" s="423"/>
      <c r="F90" s="422"/>
      <c r="G90" s="553"/>
    </row>
    <row r="91" spans="1:7" s="547" customFormat="1">
      <c r="A91" s="424" t="s">
        <v>835</v>
      </c>
      <c r="B91" s="421">
        <f>'Sources and Uses Budget'!$C90</f>
        <v>15000</v>
      </c>
      <c r="C91" s="421">
        <f>'Sources and Uses Budget'!$C90</f>
        <v>15000</v>
      </c>
      <c r="D91" s="425">
        <f t="shared" si="1"/>
        <v>0</v>
      </c>
      <c r="E91" s="423"/>
      <c r="F91" s="422"/>
      <c r="G91" s="553"/>
    </row>
    <row r="92" spans="1:7" s="547" customFormat="1">
      <c r="A92" s="430" t="s">
        <v>392</v>
      </c>
      <c r="B92" s="421">
        <f>'Sources and Uses Budget'!$C91</f>
        <v>0</v>
      </c>
      <c r="C92" s="421">
        <f>'Sources and Uses Budget'!$C91</f>
        <v>0</v>
      </c>
      <c r="D92" s="425">
        <f t="shared" si="1"/>
        <v>0</v>
      </c>
      <c r="E92" s="423"/>
      <c r="F92" s="422"/>
      <c r="G92" s="553"/>
    </row>
    <row r="93" spans="1:7" s="547" customFormat="1">
      <c r="A93" s="861" t="s">
        <v>1426</v>
      </c>
      <c r="B93" s="421">
        <f>'Sources and Uses Budget'!$C92</f>
        <v>7500</v>
      </c>
      <c r="C93" s="421">
        <f>'Sources and Uses Budget'!$C92</f>
        <v>7500</v>
      </c>
      <c r="D93" s="425">
        <f t="shared" si="1"/>
        <v>0</v>
      </c>
      <c r="E93" s="423"/>
      <c r="F93" s="422"/>
      <c r="G93" s="553"/>
    </row>
    <row r="94" spans="1:7" s="547" customFormat="1">
      <c r="A94" s="427" t="s">
        <v>35</v>
      </c>
      <c r="B94" s="421">
        <f>'Sources and Uses Budget'!$C93</f>
        <v>125000</v>
      </c>
      <c r="C94" s="421">
        <f>'Sources and Uses Budget'!$C93</f>
        <v>125000</v>
      </c>
      <c r="D94" s="425">
        <f t="shared" si="1"/>
        <v>0</v>
      </c>
      <c r="E94" s="423"/>
      <c r="F94" s="422"/>
      <c r="G94" s="553"/>
    </row>
    <row r="95" spans="1:7" s="547" customFormat="1">
      <c r="A95" s="427" t="s">
        <v>35</v>
      </c>
      <c r="B95" s="421">
        <f>'Sources and Uses Budget'!$C94</f>
        <v>15000</v>
      </c>
      <c r="C95" s="421">
        <f>'Sources and Uses Budget'!$C94</f>
        <v>15000</v>
      </c>
      <c r="D95" s="425">
        <f t="shared" si="1"/>
        <v>0</v>
      </c>
      <c r="E95" s="423"/>
      <c r="F95" s="422"/>
      <c r="G95" s="553"/>
    </row>
    <row r="96" spans="1:7" s="547" customFormat="1">
      <c r="A96" s="427" t="s">
        <v>35</v>
      </c>
      <c r="B96" s="421">
        <f>'Sources and Uses Budget'!$C95</f>
        <v>42000</v>
      </c>
      <c r="C96" s="421">
        <f>'Sources and Uses Budget'!$C95</f>
        <v>42000</v>
      </c>
      <c r="D96" s="425">
        <f t="shared" si="1"/>
        <v>0</v>
      </c>
      <c r="E96" s="423"/>
      <c r="F96" s="422"/>
      <c r="G96" s="553"/>
    </row>
    <row r="97" spans="1:7" s="547" customFormat="1" ht="13.15">
      <c r="A97" s="426" t="s">
        <v>836</v>
      </c>
      <c r="B97" s="425">
        <f>SUM(B84:B96)</f>
        <v>1204945.5476640202</v>
      </c>
      <c r="C97" s="425">
        <f>SUM(C84:C96)</f>
        <v>1204945.5476640202</v>
      </c>
      <c r="D97" s="425">
        <f t="shared" si="1"/>
        <v>0</v>
      </c>
      <c r="E97" s="423"/>
      <c r="F97" s="422"/>
      <c r="G97" s="553"/>
    </row>
    <row r="98" spans="1:7" s="547" customFormat="1" ht="13.15">
      <c r="A98" s="426" t="s">
        <v>837</v>
      </c>
      <c r="B98" s="425">
        <f>SUM(B64+B71+B78+B82+B97)</f>
        <v>49905724.13207911</v>
      </c>
      <c r="C98" s="425">
        <f>SUM(C64+C71+C78+C82+C97)</f>
        <v>49905724.13207911</v>
      </c>
      <c r="D98" s="425">
        <f t="shared" si="1"/>
        <v>0</v>
      </c>
      <c r="E98" s="423"/>
      <c r="F98" s="422"/>
      <c r="G98" s="553"/>
    </row>
    <row r="99" spans="1:7" s="547" customFormat="1">
      <c r="A99" s="419" t="s">
        <v>838</v>
      </c>
      <c r="B99" s="419"/>
      <c r="C99" s="419"/>
      <c r="D99" s="419"/>
      <c r="E99" s="439"/>
      <c r="F99" s="419"/>
      <c r="G99" s="553"/>
    </row>
    <row r="100" spans="1:7" s="546" customFormat="1">
      <c r="A100" s="215" t="s">
        <v>839</v>
      </c>
      <c r="B100" s="421">
        <f>'Sources and Uses Budget'!$C99</f>
        <v>6027457.9487508954</v>
      </c>
      <c r="C100" s="421">
        <f>'Sources and Uses Budget'!$C99</f>
        <v>6027457.9487508954</v>
      </c>
      <c r="D100" s="425">
        <f t="shared" si="1"/>
        <v>0</v>
      </c>
      <c r="E100" s="423"/>
      <c r="F100" s="422"/>
      <c r="G100" s="551"/>
    </row>
    <row r="101" spans="1:7" s="546" customFormat="1">
      <c r="A101" s="440" t="s">
        <v>2013</v>
      </c>
      <c r="B101" s="421">
        <f>'Sources and Uses Budget'!$C100</f>
        <v>0</v>
      </c>
      <c r="C101" s="421">
        <f>'Sources and Uses Budget'!$C100</f>
        <v>0</v>
      </c>
      <c r="D101" s="425">
        <f t="shared" si="1"/>
        <v>0</v>
      </c>
      <c r="E101" s="423"/>
      <c r="F101" s="422"/>
      <c r="G101" s="551"/>
    </row>
    <row r="102" spans="1:7" s="546" customFormat="1">
      <c r="A102" s="215" t="s">
        <v>840</v>
      </c>
      <c r="B102" s="421">
        <f>'Sources and Uses Budget'!$C101</f>
        <v>0</v>
      </c>
      <c r="C102" s="421">
        <f>'Sources and Uses Budget'!$C101</f>
        <v>0</v>
      </c>
      <c r="D102" s="425">
        <f t="shared" si="1"/>
        <v>0</v>
      </c>
      <c r="E102" s="423"/>
      <c r="F102" s="422"/>
      <c r="G102" s="551"/>
    </row>
    <row r="103" spans="1:7" s="546" customFormat="1" ht="12" customHeight="1">
      <c r="A103" s="440" t="s">
        <v>2014</v>
      </c>
      <c r="B103" s="421">
        <f>'Sources and Uses Budget'!$C102</f>
        <v>0</v>
      </c>
      <c r="C103" s="421">
        <f>'Sources and Uses Budget'!$C102</f>
        <v>0</v>
      </c>
      <c r="D103" s="425">
        <f t="shared" si="1"/>
        <v>0</v>
      </c>
      <c r="E103" s="423"/>
      <c r="F103" s="422"/>
      <c r="G103" s="551"/>
    </row>
    <row r="104" spans="1:7" s="546" customFormat="1">
      <c r="A104" s="1833" t="str">
        <f>'Sources and Uses Budget'!A103</f>
        <v xml:space="preserve">Other: (specify) </v>
      </c>
      <c r="B104" s="421">
        <f>'Sources and Uses Budget'!$C103</f>
        <v>0</v>
      </c>
      <c r="C104" s="421">
        <f>'Sources and Uses Budget'!$C103</f>
        <v>0</v>
      </c>
      <c r="D104" s="425">
        <f t="shared" si="1"/>
        <v>0</v>
      </c>
      <c r="E104" s="423"/>
      <c r="F104" s="422"/>
      <c r="G104" s="551"/>
    </row>
    <row r="105" spans="1:7" s="546" customFormat="1" ht="13.15">
      <c r="A105" s="426" t="s">
        <v>841</v>
      </c>
      <c r="B105" s="425">
        <f>SUM(B100:B104)</f>
        <v>6027457.9487508954</v>
      </c>
      <c r="C105" s="425">
        <f>SUM(C100:C104)</f>
        <v>6027457.9487508954</v>
      </c>
      <c r="D105" s="425">
        <f t="shared" si="1"/>
        <v>0</v>
      </c>
      <c r="E105" s="423"/>
      <c r="F105" s="422"/>
      <c r="G105" s="551"/>
    </row>
    <row r="106" spans="1:7" s="546" customFormat="1" ht="13.15">
      <c r="A106" s="426" t="s">
        <v>842</v>
      </c>
      <c r="B106" s="428">
        <f>SUM(B98+B105)</f>
        <v>55933182.080830008</v>
      </c>
      <c r="C106" s="428">
        <f>SUM(C98+C105)</f>
        <v>55933182.080830008</v>
      </c>
      <c r="D106" s="425">
        <f t="shared" si="1"/>
        <v>0</v>
      </c>
      <c r="E106" s="423"/>
      <c r="F106" s="422"/>
      <c r="G106" s="551"/>
    </row>
    <row r="107" spans="1:7" s="546" customFormat="1" ht="13.15">
      <c r="A107" s="434" t="s">
        <v>843</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Shreya Shah</cp:lastModifiedBy>
  <cp:lastPrinted>2021-01-29T11:56:39Z</cp:lastPrinted>
  <dcterms:created xsi:type="dcterms:W3CDTF">2007-12-27T18:26:28Z</dcterms:created>
  <dcterms:modified xsi:type="dcterms:W3CDTF">2021-01-30T02:11:53Z</dcterms:modified>
</cp:coreProperties>
</file>