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15407D1-91A7-41CE-B6FA-FA5C67F3D8B6}" xr6:coauthVersionLast="47" xr6:coauthVersionMax="47" xr10:uidLastSave="{00000000-0000-0000-0000-000000000000}"/>
  <bookViews>
    <workbookView xWindow="-26625" yWindow="2265" windowWidth="17280" windowHeight="8970" tabRatio="821"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9" l="1"/>
  <c r="C82" i="4"/>
  <c r="I29" i="9" l="1"/>
  <c r="K29" i="9" s="1"/>
  <c r="M29" i="9" s="1"/>
  <c r="O29" i="9" s="1"/>
  <c r="Q29" i="9" s="1"/>
  <c r="S29" i="9" s="1"/>
  <c r="U29" i="9" s="1"/>
  <c r="W29" i="9" s="1"/>
  <c r="Y29" i="9" s="1"/>
  <c r="AA29" i="9" s="1"/>
  <c r="AC29" i="9" s="1"/>
  <c r="AE29" i="9" s="1"/>
  <c r="AG29" i="9" s="1"/>
  <c r="AI29" i="9" s="1"/>
  <c r="AK29" i="9" s="1"/>
  <c r="AM29" i="9" s="1"/>
  <c r="AO29" i="9" s="1"/>
  <c r="AQ29" i="9" s="1"/>
  <c r="AS29" i="9" s="1"/>
  <c r="AU29" i="9" s="1"/>
  <c r="AW29" i="9" s="1"/>
  <c r="AY29" i="9" s="1"/>
  <c r="BA29" i="9" s="1"/>
  <c r="BC29" i="9" s="1"/>
  <c r="BE29" i="9" s="1"/>
  <c r="BG29" i="9" s="1"/>
  <c r="BI29" i="9" s="1"/>
  <c r="BK29" i="9" s="1"/>
  <c r="BM29" i="9" s="1"/>
  <c r="BO29" i="9" s="1"/>
  <c r="BQ29" i="9" s="1"/>
  <c r="BS29" i="9" s="1"/>
  <c r="BU29" i="9" s="1"/>
  <c r="BW29" i="9" s="1"/>
  <c r="BY29" i="9" s="1"/>
  <c r="CA29" i="9" s="1"/>
  <c r="CC29" i="9" s="1"/>
  <c r="CE29" i="9" s="1"/>
  <c r="CG29" i="9" s="1"/>
  <c r="CI29" i="9" s="1"/>
  <c r="CK29" i="9" s="1"/>
  <c r="CM29" i="9" s="1"/>
  <c r="CO29" i="9" s="1"/>
  <c r="CQ29" i="9" s="1"/>
  <c r="CS29" i="9" s="1"/>
  <c r="CU29" i="9" s="1"/>
  <c r="CW29" i="9" s="1"/>
  <c r="CY29" i="9" s="1"/>
  <c r="DA29" i="9" s="1"/>
  <c r="DC29" i="9" s="1"/>
  <c r="DE29" i="9" s="1"/>
  <c r="DG29" i="9" s="1"/>
  <c r="DI29" i="9" s="1"/>
  <c r="DK29" i="9" s="1"/>
  <c r="DM29" i="9" s="1"/>
  <c r="DO29" i="9" s="1"/>
  <c r="DQ29" i="9" s="1"/>
  <c r="DS29" i="9" s="1"/>
  <c r="DU29" i="9" s="1"/>
  <c r="DW29" i="9" s="1"/>
  <c r="DY29" i="9" s="1"/>
  <c r="EA29" i="9" s="1"/>
  <c r="EC29" i="9" s="1"/>
  <c r="EE29" i="9" s="1"/>
  <c r="EG29" i="9" s="1"/>
  <c r="EI29" i="9" s="1"/>
  <c r="EK29" i="9" s="1"/>
  <c r="EM29" i="9" s="1"/>
  <c r="EO29" i="9" s="1"/>
  <c r="EQ29" i="9" s="1"/>
  <c r="ES29" i="9" s="1"/>
  <c r="EU29" i="9" s="1"/>
  <c r="EW29" i="9" s="1"/>
  <c r="EY29" i="9" s="1"/>
  <c r="FA29" i="9" s="1"/>
  <c r="FC29" i="9" s="1"/>
  <c r="FE29" i="9" s="1"/>
  <c r="FG29" i="9" s="1"/>
  <c r="FI29" i="9" s="1"/>
  <c r="FK29" i="9" s="1"/>
  <c r="FM29" i="9" s="1"/>
  <c r="FO29" i="9" s="1"/>
  <c r="FQ29" i="9" s="1"/>
  <c r="FS29" i="9" s="1"/>
  <c r="FU29" i="9" s="1"/>
  <c r="FW29" i="9" s="1"/>
  <c r="FY29" i="9" s="1"/>
  <c r="GA29" i="9" s="1"/>
  <c r="GC29" i="9" s="1"/>
  <c r="GE29" i="9" s="1"/>
  <c r="GG29" i="9" s="1"/>
  <c r="GI29" i="9" s="1"/>
  <c r="GK29" i="9" s="1"/>
  <c r="GM29" i="9" s="1"/>
  <c r="GO29" i="9" s="1"/>
  <c r="GQ29" i="9" s="1"/>
  <c r="GS29" i="9" s="1"/>
  <c r="GU29" i="9" s="1"/>
  <c r="GW29" i="9" s="1"/>
  <c r="GY29" i="9" s="1"/>
  <c r="HA29" i="9" s="1"/>
  <c r="HC29" i="9" s="1"/>
  <c r="HE29" i="9" s="1"/>
  <c r="HG29" i="9" s="1"/>
  <c r="HI29" i="9" s="1"/>
  <c r="HK29" i="9" s="1"/>
  <c r="HM29" i="9" s="1"/>
  <c r="HO29" i="9" s="1"/>
  <c r="HQ29" i="9" s="1"/>
  <c r="HS29" i="9" s="1"/>
  <c r="HU29" i="9" s="1"/>
  <c r="HW29" i="9" s="1"/>
  <c r="HY29" i="9" s="1"/>
  <c r="IA29" i="9" s="1"/>
  <c r="IC29" i="9" s="1"/>
  <c r="IE29" i="9" s="1"/>
  <c r="IG29" i="9" s="1"/>
  <c r="II29" i="9" s="1"/>
  <c r="IK29" i="9" s="1"/>
  <c r="IM29" i="9" s="1"/>
  <c r="IO29" i="9" s="1"/>
  <c r="IQ29" i="9" s="1"/>
  <c r="IS29" i="9" s="1"/>
  <c r="IU29" i="9" s="1"/>
  <c r="IW29" i="9" s="1"/>
  <c r="IY29" i="9" s="1"/>
  <c r="JA29" i="9" s="1"/>
  <c r="JC29" i="9" s="1"/>
  <c r="JE29" i="9" s="1"/>
  <c r="JG29" i="9" s="1"/>
  <c r="JI29" i="9" s="1"/>
  <c r="JK29" i="9" s="1"/>
  <c r="JM29" i="9" s="1"/>
  <c r="JO29" i="9" s="1"/>
  <c r="JQ29" i="9" s="1"/>
  <c r="JS29" i="9" s="1"/>
  <c r="JU29" i="9" s="1"/>
  <c r="JW29" i="9" s="1"/>
  <c r="JY29" i="9" s="1"/>
  <c r="KA29" i="9" s="1"/>
  <c r="KC29" i="9" s="1"/>
  <c r="KE29" i="9" s="1"/>
  <c r="KG29" i="9" s="1"/>
  <c r="KI29" i="9" s="1"/>
  <c r="KK29" i="9" s="1"/>
  <c r="KM29" i="9" s="1"/>
  <c r="KO29" i="9" s="1"/>
  <c r="KQ29" i="9" s="1"/>
  <c r="KS29" i="9" s="1"/>
  <c r="KU29" i="9" s="1"/>
  <c r="KW29" i="9" s="1"/>
  <c r="KY29" i="9" s="1"/>
  <c r="LA29" i="9" s="1"/>
  <c r="LC29" i="9" s="1"/>
  <c r="LE29" i="9" s="1"/>
  <c r="LG29" i="9" s="1"/>
  <c r="LI29" i="9" s="1"/>
  <c r="LK29" i="9" s="1"/>
  <c r="LM29" i="9" s="1"/>
  <c r="LO29" i="9" s="1"/>
  <c r="LQ29" i="9" s="1"/>
  <c r="LS29" i="9" s="1"/>
  <c r="LU29" i="9" s="1"/>
  <c r="LW29" i="9" s="1"/>
  <c r="LY29" i="9" s="1"/>
  <c r="MA29" i="9" s="1"/>
  <c r="MC29" i="9" s="1"/>
  <c r="ME29" i="9" s="1"/>
  <c r="MG29" i="9" s="1"/>
  <c r="MI29" i="9" s="1"/>
  <c r="MK29" i="9" s="1"/>
  <c r="MM29" i="9" s="1"/>
  <c r="MO29" i="9" s="1"/>
  <c r="MQ29" i="9" s="1"/>
  <c r="MS29" i="9" s="1"/>
  <c r="MU29" i="9" s="1"/>
  <c r="MW29" i="9" s="1"/>
  <c r="MY29" i="9" s="1"/>
  <c r="NA29" i="9" s="1"/>
  <c r="NC29" i="9" s="1"/>
  <c r="NE29" i="9" s="1"/>
  <c r="NG29" i="9" s="1"/>
  <c r="NI29" i="9" s="1"/>
  <c r="NK29" i="9" s="1"/>
  <c r="NM29" i="9" s="1"/>
  <c r="NO29" i="9" s="1"/>
  <c r="NQ29" i="9" s="1"/>
  <c r="NS29" i="9" s="1"/>
  <c r="NU29" i="9" s="1"/>
  <c r="NW29" i="9" s="1"/>
  <c r="NY29" i="9" s="1"/>
  <c r="OA29" i="9" s="1"/>
  <c r="OC29" i="9" s="1"/>
  <c r="OE29" i="9" s="1"/>
  <c r="OG29" i="9" s="1"/>
  <c r="OI29" i="9" s="1"/>
  <c r="OK29" i="9" s="1"/>
  <c r="OM29" i="9" s="1"/>
  <c r="OO29" i="9" s="1"/>
  <c r="OQ29" i="9" s="1"/>
  <c r="OS29" i="9" s="1"/>
  <c r="OU29" i="9" s="1"/>
  <c r="OW29" i="9" s="1"/>
  <c r="OY29" i="9" s="1"/>
  <c r="PA29" i="9" s="1"/>
  <c r="PC29" i="9" s="1"/>
  <c r="PE29" i="9" s="1"/>
  <c r="PG29" i="9" s="1"/>
  <c r="PI29" i="9" s="1"/>
  <c r="PK29" i="9" s="1"/>
  <c r="PM29" i="9" s="1"/>
  <c r="PO29" i="9" s="1"/>
  <c r="PQ29" i="9" s="1"/>
  <c r="PS29" i="9" s="1"/>
  <c r="PU29" i="9" s="1"/>
  <c r="PW29" i="9" s="1"/>
  <c r="PY29" i="9" s="1"/>
  <c r="QA29" i="9" s="1"/>
  <c r="QC29" i="9" s="1"/>
  <c r="QE29" i="9" s="1"/>
  <c r="QG29" i="9" s="1"/>
  <c r="QI29" i="9" s="1"/>
  <c r="QK29" i="9" s="1"/>
  <c r="QM29" i="9" s="1"/>
  <c r="QO29" i="9" s="1"/>
  <c r="QQ29" i="9" s="1"/>
  <c r="QS29" i="9" s="1"/>
  <c r="QU29" i="9" s="1"/>
  <c r="QW29" i="9" s="1"/>
  <c r="QY29" i="9" s="1"/>
  <c r="RA29" i="9" s="1"/>
  <c r="RC29" i="9" s="1"/>
  <c r="RE29" i="9" s="1"/>
  <c r="RG29" i="9" s="1"/>
  <c r="RI29" i="9" s="1"/>
  <c r="RK29" i="9" s="1"/>
  <c r="RM29" i="9" s="1"/>
  <c r="RO29" i="9" s="1"/>
  <c r="RQ29" i="9" s="1"/>
  <c r="RS29" i="9" s="1"/>
  <c r="RU29" i="9" s="1"/>
  <c r="RW29" i="9" s="1"/>
  <c r="RY29" i="9" s="1"/>
  <c r="SA29" i="9" s="1"/>
  <c r="SC29" i="9" s="1"/>
  <c r="SE29" i="9" s="1"/>
  <c r="SG29" i="9" s="1"/>
  <c r="SI29" i="9" s="1"/>
  <c r="SK29" i="9" s="1"/>
  <c r="SM29" i="9" s="1"/>
  <c r="SO29" i="9" s="1"/>
  <c r="SQ29" i="9" s="1"/>
  <c r="SS29" i="9" s="1"/>
  <c r="SU29" i="9" s="1"/>
  <c r="SW29" i="9" s="1"/>
  <c r="SY29" i="9" s="1"/>
  <c r="TA29" i="9" s="1"/>
  <c r="TC29" i="9" s="1"/>
  <c r="TE29" i="9" s="1"/>
  <c r="TG29" i="9" s="1"/>
  <c r="TI29" i="9" s="1"/>
  <c r="TK29" i="9" s="1"/>
  <c r="TM29" i="9" s="1"/>
  <c r="TO29" i="9" s="1"/>
  <c r="TQ29" i="9" s="1"/>
  <c r="TS29" i="9" s="1"/>
  <c r="TU29" i="9" s="1"/>
  <c r="TW29" i="9" s="1"/>
  <c r="TY29" i="9" s="1"/>
  <c r="UA29" i="9" s="1"/>
  <c r="UC29" i="9" s="1"/>
  <c r="UE29" i="9" s="1"/>
  <c r="UG29" i="9" s="1"/>
  <c r="UI29" i="9" s="1"/>
  <c r="UK29" i="9" s="1"/>
  <c r="UM29" i="9" s="1"/>
  <c r="UO29" i="9" s="1"/>
  <c r="UQ29" i="9" s="1"/>
  <c r="US29" i="9" s="1"/>
  <c r="UU29" i="9" s="1"/>
  <c r="UW29" i="9" s="1"/>
  <c r="UY29" i="9" s="1"/>
  <c r="VA29" i="9" s="1"/>
  <c r="VC29" i="9" s="1"/>
  <c r="VE29" i="9" s="1"/>
  <c r="VG29" i="9" s="1"/>
  <c r="VI29" i="9" s="1"/>
  <c r="VK29" i="9" s="1"/>
  <c r="VM29" i="9" s="1"/>
  <c r="VO29" i="9" s="1"/>
  <c r="VQ29" i="9" s="1"/>
  <c r="VS29" i="9" s="1"/>
  <c r="VU29" i="9" s="1"/>
  <c r="VW29" i="9" s="1"/>
  <c r="VY29" i="9" s="1"/>
  <c r="WA29" i="9" s="1"/>
  <c r="WC29" i="9" s="1"/>
  <c r="WE29" i="9" s="1"/>
  <c r="WG29" i="9" s="1"/>
  <c r="WI29" i="9" s="1"/>
  <c r="WK29" i="9" s="1"/>
  <c r="WM29" i="9" s="1"/>
  <c r="WO29" i="9" s="1"/>
  <c r="WQ29" i="9" s="1"/>
  <c r="WS29" i="9" s="1"/>
  <c r="WU29" i="9" s="1"/>
  <c r="WW29" i="9" s="1"/>
  <c r="WY29" i="9" s="1"/>
  <c r="XA29" i="9" s="1"/>
  <c r="XC29" i="9" s="1"/>
  <c r="XE29" i="9" s="1"/>
  <c r="XG29" i="9" s="1"/>
  <c r="XI29" i="9" s="1"/>
  <c r="XK29" i="9" s="1"/>
  <c r="XM29" i="9" s="1"/>
  <c r="XO29" i="9" s="1"/>
  <c r="XQ29" i="9" s="1"/>
  <c r="XS29" i="9" s="1"/>
  <c r="XU29" i="9" s="1"/>
  <c r="XW29" i="9" s="1"/>
  <c r="XY29" i="9" s="1"/>
  <c r="YA29" i="9" s="1"/>
  <c r="YC29" i="9" s="1"/>
  <c r="YE29" i="9" s="1"/>
  <c r="YG29" i="9" s="1"/>
  <c r="YI29" i="9" s="1"/>
  <c r="YK29" i="9" s="1"/>
  <c r="YM29" i="9" s="1"/>
  <c r="YO29" i="9" s="1"/>
  <c r="YQ29" i="9" s="1"/>
  <c r="YS29" i="9" s="1"/>
  <c r="YU29" i="9" s="1"/>
  <c r="YW29" i="9" s="1"/>
  <c r="YY29" i="9" s="1"/>
  <c r="ZA29" i="9" s="1"/>
  <c r="ZC29" i="9" s="1"/>
  <c r="ZE29" i="9" s="1"/>
  <c r="ZG29" i="9" s="1"/>
  <c r="ZI29" i="9" s="1"/>
  <c r="ZK29" i="9" s="1"/>
  <c r="ZM29" i="9" s="1"/>
  <c r="ZO29" i="9" s="1"/>
  <c r="ZQ29" i="9" s="1"/>
  <c r="ZS29" i="9" s="1"/>
  <c r="ZU29" i="9" s="1"/>
  <c r="ZW29" i="9" s="1"/>
  <c r="ZY29" i="9" s="1"/>
  <c r="AAA29" i="9" s="1"/>
  <c r="AAC29" i="9" s="1"/>
  <c r="AAE29" i="9" s="1"/>
  <c r="AAG29" i="9" s="1"/>
  <c r="AAI29" i="9" s="1"/>
  <c r="AAK29" i="9" s="1"/>
  <c r="AAM29" i="9" s="1"/>
  <c r="AAO29" i="9" s="1"/>
  <c r="AAQ29" i="9" s="1"/>
  <c r="AAS29" i="9" s="1"/>
  <c r="AAU29" i="9" s="1"/>
  <c r="AAW29" i="9" s="1"/>
  <c r="AAY29" i="9" s="1"/>
  <c r="ABA29" i="9" s="1"/>
  <c r="ABC29" i="9" s="1"/>
  <c r="ABE29" i="9" s="1"/>
  <c r="ABG29" i="9" s="1"/>
  <c r="ABI29" i="9" s="1"/>
  <c r="ABK29" i="9" s="1"/>
  <c r="ABM29" i="9" s="1"/>
  <c r="ABO29" i="9" s="1"/>
  <c r="ABQ29" i="9" s="1"/>
  <c r="ABS29" i="9" s="1"/>
  <c r="ABU29" i="9" s="1"/>
  <c r="ABW29" i="9" s="1"/>
  <c r="ABY29" i="9" s="1"/>
  <c r="ACA29" i="9" s="1"/>
  <c r="ACC29" i="9" s="1"/>
  <c r="ACE29" i="9" s="1"/>
  <c r="ACG29" i="9" s="1"/>
  <c r="ACI29" i="9" s="1"/>
  <c r="ACK29" i="9" s="1"/>
  <c r="ACM29" i="9" s="1"/>
  <c r="ACO29" i="9" s="1"/>
  <c r="ACQ29" i="9" s="1"/>
  <c r="ACS29" i="9" s="1"/>
  <c r="ACU29" i="9" s="1"/>
  <c r="ACW29" i="9" s="1"/>
  <c r="ACY29" i="9" s="1"/>
  <c r="ADA29" i="9" s="1"/>
  <c r="ADC29" i="9" s="1"/>
  <c r="ADE29" i="9" s="1"/>
  <c r="ADG29" i="9" s="1"/>
  <c r="ADI29" i="9" s="1"/>
  <c r="ADK29" i="9" s="1"/>
  <c r="ADM29" i="9" s="1"/>
  <c r="ADO29" i="9" s="1"/>
  <c r="ADQ29" i="9" s="1"/>
  <c r="ADS29" i="9" s="1"/>
  <c r="ADU29" i="9" s="1"/>
  <c r="ADW29" i="9" s="1"/>
  <c r="ADY29" i="9" s="1"/>
  <c r="AEA29" i="9" s="1"/>
  <c r="AEC29" i="9" s="1"/>
  <c r="AEE29" i="9" s="1"/>
  <c r="AEG29" i="9" s="1"/>
  <c r="AEI29" i="9" s="1"/>
  <c r="AEK29" i="9" s="1"/>
  <c r="AEM29" i="9" s="1"/>
  <c r="AEO29" i="9" s="1"/>
  <c r="AEQ29" i="9" s="1"/>
  <c r="AES29" i="9" s="1"/>
  <c r="AEU29" i="9" s="1"/>
  <c r="AEW29" i="9" s="1"/>
  <c r="AEY29" i="9" s="1"/>
  <c r="AFA29" i="9" s="1"/>
  <c r="AFC29" i="9" s="1"/>
  <c r="AFE29" i="9" s="1"/>
  <c r="AFG29" i="9" s="1"/>
  <c r="AFI29" i="9" s="1"/>
  <c r="AFK29" i="9" s="1"/>
  <c r="AFM29" i="9" s="1"/>
  <c r="AFO29" i="9" s="1"/>
  <c r="AFQ29" i="9" s="1"/>
  <c r="AFS29" i="9" s="1"/>
  <c r="AFU29" i="9" s="1"/>
  <c r="AFW29" i="9" s="1"/>
  <c r="AFY29" i="9" s="1"/>
  <c r="AGA29" i="9" s="1"/>
  <c r="AGC29" i="9" s="1"/>
  <c r="AGE29" i="9" s="1"/>
  <c r="AGG29" i="9" s="1"/>
  <c r="AGI29" i="9" s="1"/>
  <c r="AGK29" i="9" s="1"/>
  <c r="AGM29" i="9" s="1"/>
  <c r="AGO29" i="9" s="1"/>
  <c r="AGQ29" i="9" s="1"/>
  <c r="AGS29" i="9" s="1"/>
  <c r="AGU29" i="9" s="1"/>
  <c r="AGW29" i="9" s="1"/>
  <c r="AGY29" i="9" s="1"/>
  <c r="AHA29" i="9" s="1"/>
  <c r="AHC29" i="9" s="1"/>
  <c r="AHE29" i="9" s="1"/>
  <c r="AHG29" i="9" s="1"/>
  <c r="AHI29" i="9" s="1"/>
  <c r="AHK29" i="9" s="1"/>
  <c r="AHM29" i="9" s="1"/>
  <c r="AHO29" i="9" s="1"/>
  <c r="AHQ29" i="9" s="1"/>
  <c r="AHS29" i="9" s="1"/>
  <c r="AHU29" i="9" s="1"/>
  <c r="AHW29" i="9" s="1"/>
  <c r="AHY29" i="9" s="1"/>
  <c r="AIA29" i="9" s="1"/>
  <c r="AIC29" i="9" s="1"/>
  <c r="AIE29" i="9" s="1"/>
  <c r="AIG29" i="9" s="1"/>
  <c r="AII29" i="9" s="1"/>
  <c r="AIK29" i="9" s="1"/>
  <c r="AIM29" i="9" s="1"/>
  <c r="AIO29" i="9" s="1"/>
  <c r="AIQ29" i="9" s="1"/>
  <c r="AIS29" i="9" s="1"/>
  <c r="AIU29" i="9" s="1"/>
  <c r="AIW29" i="9" s="1"/>
  <c r="AIY29" i="9" s="1"/>
  <c r="AJA29" i="9" s="1"/>
  <c r="AJC29" i="9" s="1"/>
  <c r="AJE29" i="9" s="1"/>
  <c r="AJG29" i="9" s="1"/>
  <c r="AJI29" i="9" s="1"/>
  <c r="AJK29" i="9" s="1"/>
  <c r="AJM29" i="9" s="1"/>
  <c r="AJO29" i="9" s="1"/>
  <c r="AJQ29" i="9" s="1"/>
  <c r="AJS29" i="9" s="1"/>
  <c r="AJU29" i="9" s="1"/>
  <c r="AJW29" i="9" s="1"/>
  <c r="AJY29" i="9" s="1"/>
  <c r="AKA29" i="9" s="1"/>
  <c r="AKC29" i="9" s="1"/>
  <c r="AKE29" i="9" s="1"/>
  <c r="AKG29" i="9" s="1"/>
  <c r="AKI29" i="9" s="1"/>
  <c r="AKK29" i="9" s="1"/>
  <c r="AKM29" i="9" s="1"/>
  <c r="AKO29" i="9" s="1"/>
  <c r="AKQ29" i="9" s="1"/>
  <c r="AKS29" i="9" s="1"/>
  <c r="AKU29" i="9" s="1"/>
  <c r="AKW29" i="9" s="1"/>
  <c r="AKY29" i="9" s="1"/>
  <c r="ALA29" i="9" s="1"/>
  <c r="ALC29" i="9" s="1"/>
  <c r="ALE29" i="9" s="1"/>
  <c r="ALG29" i="9" s="1"/>
  <c r="ALI29" i="9" s="1"/>
  <c r="ALK29" i="9" s="1"/>
  <c r="ALM29" i="9" s="1"/>
  <c r="ALO29" i="9" s="1"/>
  <c r="ALQ29" i="9" s="1"/>
  <c r="ALS29" i="9" s="1"/>
  <c r="ALU29" i="9" s="1"/>
  <c r="ALW29" i="9" s="1"/>
  <c r="ALY29" i="9" s="1"/>
  <c r="AMA29" i="9" s="1"/>
  <c r="AMC29" i="9" s="1"/>
  <c r="AME29" i="9" s="1"/>
  <c r="AMG29" i="9" s="1"/>
  <c r="AMI29" i="9" s="1"/>
  <c r="AMK29" i="9" s="1"/>
  <c r="AMM29" i="9" s="1"/>
  <c r="AMO29" i="9" s="1"/>
  <c r="AMQ29" i="9" s="1"/>
  <c r="AMS29" i="9" s="1"/>
  <c r="AMU29" i="9" s="1"/>
  <c r="AMW29" i="9" s="1"/>
  <c r="AMY29" i="9" s="1"/>
  <c r="ANA29" i="9" s="1"/>
  <c r="ANC29" i="9" s="1"/>
  <c r="ANE29" i="9" s="1"/>
  <c r="ANG29" i="9" s="1"/>
  <c r="ANI29" i="9" s="1"/>
  <c r="ANK29" i="9" s="1"/>
  <c r="ANM29" i="9" s="1"/>
  <c r="ANO29" i="9" s="1"/>
  <c r="ANQ29" i="9" s="1"/>
  <c r="ANS29" i="9" s="1"/>
  <c r="ANU29" i="9" s="1"/>
  <c r="ANW29" i="9" s="1"/>
  <c r="ANY29" i="9" s="1"/>
  <c r="AOA29" i="9" s="1"/>
  <c r="AOC29" i="9" s="1"/>
  <c r="AOE29" i="9" s="1"/>
  <c r="AOG29" i="9" s="1"/>
  <c r="AOI29" i="9" s="1"/>
  <c r="AOK29" i="9" s="1"/>
  <c r="AOM29" i="9" s="1"/>
  <c r="AOO29" i="9" s="1"/>
  <c r="AOQ29" i="9" s="1"/>
  <c r="AOS29" i="9" s="1"/>
  <c r="AOU29" i="9" s="1"/>
  <c r="AOW29" i="9" s="1"/>
  <c r="AOY29" i="9" s="1"/>
  <c r="APA29" i="9" s="1"/>
  <c r="APC29" i="9" s="1"/>
  <c r="APE29" i="9" s="1"/>
  <c r="APG29" i="9" s="1"/>
  <c r="API29" i="9" s="1"/>
  <c r="APK29" i="9" s="1"/>
  <c r="APM29" i="9" s="1"/>
  <c r="APO29" i="9" s="1"/>
  <c r="APQ29" i="9" s="1"/>
  <c r="APS29" i="9" s="1"/>
  <c r="APU29" i="9" s="1"/>
  <c r="APW29" i="9" s="1"/>
  <c r="APY29" i="9" s="1"/>
  <c r="AQA29" i="9" s="1"/>
  <c r="AQC29" i="9" s="1"/>
  <c r="AQE29" i="9" s="1"/>
  <c r="AQG29" i="9" s="1"/>
  <c r="AQI29" i="9" s="1"/>
  <c r="AQK29" i="9" s="1"/>
  <c r="AQM29" i="9" s="1"/>
  <c r="AQO29" i="9" s="1"/>
  <c r="AQQ29" i="9" s="1"/>
  <c r="AQS29" i="9" s="1"/>
  <c r="AQU29" i="9" s="1"/>
  <c r="AQW29" i="9" s="1"/>
  <c r="AQY29" i="9" s="1"/>
  <c r="ARA29" i="9" s="1"/>
  <c r="ARC29" i="9" s="1"/>
  <c r="ARE29" i="9" s="1"/>
  <c r="ARG29" i="9" s="1"/>
  <c r="ARI29" i="9" s="1"/>
  <c r="ARK29" i="9" s="1"/>
  <c r="ARM29" i="9" s="1"/>
  <c r="ARO29" i="9" s="1"/>
  <c r="ARQ29" i="9" s="1"/>
  <c r="ARS29" i="9" s="1"/>
  <c r="ARU29" i="9" s="1"/>
  <c r="ARW29" i="9" s="1"/>
  <c r="ARY29" i="9" s="1"/>
  <c r="ASA29" i="9" s="1"/>
  <c r="ASC29" i="9" s="1"/>
  <c r="ASE29" i="9" s="1"/>
  <c r="ASG29" i="9" s="1"/>
  <c r="ASI29" i="9" s="1"/>
  <c r="ASK29" i="9" s="1"/>
  <c r="ASM29" i="9" s="1"/>
  <c r="ASO29" i="9" s="1"/>
  <c r="ASQ29" i="9" s="1"/>
  <c r="ASS29" i="9" s="1"/>
  <c r="ASU29" i="9" s="1"/>
  <c r="ASW29" i="9" s="1"/>
  <c r="ASY29" i="9" s="1"/>
  <c r="ATA29" i="9" s="1"/>
  <c r="ATC29" i="9" s="1"/>
  <c r="ATE29" i="9" s="1"/>
  <c r="ATG29" i="9" s="1"/>
  <c r="ATI29" i="9" s="1"/>
  <c r="ATK29" i="9" s="1"/>
  <c r="ATM29" i="9" s="1"/>
  <c r="ATO29" i="9" s="1"/>
  <c r="ATQ29" i="9" s="1"/>
  <c r="ATS29" i="9" s="1"/>
  <c r="ATU29" i="9" s="1"/>
  <c r="ATW29" i="9" s="1"/>
  <c r="ATY29" i="9" s="1"/>
  <c r="AUA29" i="9" s="1"/>
  <c r="AUC29" i="9" s="1"/>
  <c r="AUE29" i="9" s="1"/>
  <c r="AUG29" i="9" s="1"/>
  <c r="AUI29" i="9" s="1"/>
  <c r="AUK29" i="9" s="1"/>
  <c r="AUM29" i="9" s="1"/>
  <c r="AUO29" i="9" s="1"/>
  <c r="AUQ29" i="9" s="1"/>
  <c r="AUS29" i="9" s="1"/>
  <c r="AUU29" i="9" s="1"/>
  <c r="AUW29" i="9" s="1"/>
  <c r="AUY29" i="9" s="1"/>
  <c r="AVA29" i="9" s="1"/>
  <c r="AVC29" i="9" s="1"/>
  <c r="AVE29" i="9" s="1"/>
  <c r="AVG29" i="9" s="1"/>
  <c r="AVI29" i="9" s="1"/>
  <c r="AVK29" i="9" s="1"/>
  <c r="AVM29" i="9" s="1"/>
  <c r="AVO29" i="9" s="1"/>
  <c r="AVQ29" i="9" s="1"/>
  <c r="AVS29" i="9" s="1"/>
  <c r="AVU29" i="9" s="1"/>
  <c r="AVW29" i="9" s="1"/>
  <c r="AVY29" i="9" s="1"/>
  <c r="AWA29" i="9" s="1"/>
  <c r="AWC29" i="9" s="1"/>
  <c r="AWE29" i="9" s="1"/>
  <c r="AWG29" i="9" s="1"/>
  <c r="AWI29" i="9" s="1"/>
  <c r="AWK29" i="9" s="1"/>
  <c r="AWM29" i="9" s="1"/>
  <c r="AWO29" i="9" s="1"/>
  <c r="AWQ29" i="9" s="1"/>
  <c r="AWS29" i="9" s="1"/>
  <c r="AWU29" i="9" s="1"/>
  <c r="AWW29" i="9" s="1"/>
  <c r="AWY29" i="9" s="1"/>
  <c r="AXA29" i="9" s="1"/>
  <c r="AXC29" i="9" s="1"/>
  <c r="AXE29" i="9" s="1"/>
  <c r="AXG29" i="9" s="1"/>
  <c r="AXI29" i="9" s="1"/>
  <c r="AXK29" i="9" s="1"/>
  <c r="AXM29" i="9" s="1"/>
  <c r="AXO29" i="9" s="1"/>
  <c r="AXQ29" i="9" s="1"/>
  <c r="AXS29" i="9" s="1"/>
  <c r="AXU29" i="9" s="1"/>
  <c r="AXW29" i="9" s="1"/>
  <c r="AXY29" i="9" s="1"/>
  <c r="AYA29" i="9" s="1"/>
  <c r="AYC29" i="9" s="1"/>
  <c r="AYE29" i="9" s="1"/>
  <c r="AYG29" i="9" s="1"/>
  <c r="AYI29" i="9" s="1"/>
  <c r="AYK29" i="9" s="1"/>
  <c r="AYM29" i="9" s="1"/>
  <c r="AYO29" i="9" s="1"/>
  <c r="AYQ29" i="9" s="1"/>
  <c r="AYS29" i="9" s="1"/>
  <c r="AYU29" i="9" s="1"/>
  <c r="AYW29" i="9" s="1"/>
  <c r="AYY29" i="9" s="1"/>
  <c r="AZA29" i="9" s="1"/>
  <c r="AZC29" i="9" s="1"/>
  <c r="AZE29" i="9" s="1"/>
  <c r="AZG29" i="9" s="1"/>
  <c r="AZI29" i="9" s="1"/>
  <c r="AZK29" i="9" s="1"/>
  <c r="AZM29" i="9" s="1"/>
  <c r="AZO29" i="9" s="1"/>
  <c r="AZQ29" i="9" s="1"/>
  <c r="AZS29" i="9" s="1"/>
  <c r="AZU29" i="9" s="1"/>
  <c r="AZW29" i="9" s="1"/>
  <c r="AZY29" i="9" s="1"/>
  <c r="BAA29" i="9" s="1"/>
  <c r="BAC29" i="9" s="1"/>
  <c r="BAE29" i="9" s="1"/>
  <c r="BAG29" i="9" s="1"/>
  <c r="BAI29" i="9" s="1"/>
  <c r="BAK29" i="9" s="1"/>
  <c r="BAM29" i="9" s="1"/>
  <c r="BAO29" i="9" s="1"/>
  <c r="BAQ29" i="9" s="1"/>
  <c r="BAS29" i="9" s="1"/>
  <c r="BAU29" i="9" s="1"/>
  <c r="BAW29" i="9" s="1"/>
  <c r="BAY29" i="9" s="1"/>
  <c r="BBA29" i="9" s="1"/>
  <c r="BBC29" i="9" s="1"/>
  <c r="BBE29" i="9" s="1"/>
  <c r="BBG29" i="9" s="1"/>
  <c r="BBI29" i="9" s="1"/>
  <c r="BBK29" i="9" s="1"/>
  <c r="BBM29" i="9" s="1"/>
  <c r="BBO29" i="9" s="1"/>
  <c r="BBQ29" i="9" s="1"/>
  <c r="BBS29" i="9" s="1"/>
  <c r="BBU29" i="9" s="1"/>
  <c r="BBW29" i="9" s="1"/>
  <c r="BBY29" i="9" s="1"/>
  <c r="BCA29" i="9" s="1"/>
  <c r="BCC29" i="9" s="1"/>
  <c r="BCE29" i="9" s="1"/>
  <c r="BCG29" i="9" s="1"/>
  <c r="BCI29" i="9" s="1"/>
  <c r="BCK29" i="9" s="1"/>
  <c r="BCM29" i="9" s="1"/>
  <c r="BCO29" i="9" s="1"/>
  <c r="BCQ29" i="9" s="1"/>
  <c r="BCS29" i="9" s="1"/>
  <c r="BCU29" i="9" s="1"/>
  <c r="BCW29" i="9" s="1"/>
  <c r="BCY29" i="9" s="1"/>
  <c r="BDA29" i="9" s="1"/>
  <c r="BDC29" i="9" s="1"/>
  <c r="BDE29" i="9" s="1"/>
  <c r="BDG29" i="9" s="1"/>
  <c r="BDI29" i="9" s="1"/>
  <c r="BDK29" i="9" s="1"/>
  <c r="BDM29" i="9" s="1"/>
  <c r="BDO29" i="9" s="1"/>
  <c r="BDQ29" i="9" s="1"/>
  <c r="BDS29" i="9" s="1"/>
  <c r="BDU29" i="9" s="1"/>
  <c r="BDW29" i="9" s="1"/>
  <c r="BDY29" i="9" s="1"/>
  <c r="BEA29" i="9" s="1"/>
  <c r="BEC29" i="9" s="1"/>
  <c r="BEE29" i="9" s="1"/>
  <c r="BEG29" i="9" s="1"/>
  <c r="BEI29" i="9" s="1"/>
  <c r="BEK29" i="9" s="1"/>
  <c r="BEM29" i="9" s="1"/>
  <c r="BEO29" i="9" s="1"/>
  <c r="BEQ29" i="9" s="1"/>
  <c r="BES29" i="9" s="1"/>
  <c r="BEU29" i="9" s="1"/>
  <c r="BEW29" i="9" s="1"/>
  <c r="BEY29" i="9" s="1"/>
  <c r="BFA29" i="9" s="1"/>
  <c r="BFC29" i="9" s="1"/>
  <c r="BFE29" i="9" s="1"/>
  <c r="BFG29" i="9" s="1"/>
  <c r="BFI29" i="9" s="1"/>
  <c r="BFK29" i="9" s="1"/>
  <c r="BFM29" i="9" s="1"/>
  <c r="BFO29" i="9" s="1"/>
  <c r="BFQ29" i="9" s="1"/>
  <c r="BFS29" i="9" s="1"/>
  <c r="BFU29" i="9" s="1"/>
  <c r="BFW29" i="9" s="1"/>
  <c r="BFY29" i="9" s="1"/>
  <c r="BGA29" i="9" s="1"/>
  <c r="BGC29" i="9" s="1"/>
  <c r="BGE29" i="9" s="1"/>
  <c r="BGG29" i="9" s="1"/>
  <c r="BGI29" i="9" s="1"/>
  <c r="BGK29" i="9" s="1"/>
  <c r="BGM29" i="9" s="1"/>
  <c r="BGO29" i="9" s="1"/>
  <c r="BGQ29" i="9" s="1"/>
  <c r="BGS29" i="9" s="1"/>
  <c r="BGU29" i="9" s="1"/>
  <c r="BGW29" i="9" s="1"/>
  <c r="BGY29" i="9" s="1"/>
  <c r="BHA29" i="9" s="1"/>
  <c r="BHC29" i="9" s="1"/>
  <c r="BHE29" i="9" s="1"/>
  <c r="BHG29" i="9" s="1"/>
  <c r="BHI29" i="9" s="1"/>
  <c r="BHK29" i="9" s="1"/>
  <c r="BHM29" i="9" s="1"/>
  <c r="BHO29" i="9" s="1"/>
  <c r="BHQ29" i="9" s="1"/>
  <c r="BHS29" i="9" s="1"/>
  <c r="BHU29" i="9" s="1"/>
  <c r="BHW29" i="9" s="1"/>
  <c r="BHY29" i="9" s="1"/>
  <c r="BIA29" i="9" s="1"/>
  <c r="BIC29" i="9" s="1"/>
  <c r="BIE29" i="9" s="1"/>
  <c r="BIG29" i="9" s="1"/>
  <c r="BII29" i="9" s="1"/>
  <c r="BIK29" i="9" s="1"/>
  <c r="BIM29" i="9" s="1"/>
  <c r="BIO29" i="9" s="1"/>
  <c r="BIQ29" i="9" s="1"/>
  <c r="BIS29" i="9" s="1"/>
  <c r="BIU29" i="9" s="1"/>
  <c r="BIW29" i="9" s="1"/>
  <c r="BIY29" i="9" s="1"/>
  <c r="BJA29" i="9" s="1"/>
  <c r="BJC29" i="9" s="1"/>
  <c r="BJE29" i="9" s="1"/>
  <c r="BJG29" i="9" s="1"/>
  <c r="BJI29" i="9" s="1"/>
  <c r="BJK29" i="9" s="1"/>
  <c r="BJM29" i="9" s="1"/>
  <c r="BJO29" i="9" s="1"/>
  <c r="BJQ29" i="9" s="1"/>
  <c r="BJS29" i="9" s="1"/>
  <c r="BJU29" i="9" s="1"/>
  <c r="BJW29" i="9" s="1"/>
  <c r="BJY29" i="9" s="1"/>
  <c r="BKA29" i="9" s="1"/>
  <c r="BKC29" i="9" s="1"/>
  <c r="BKE29" i="9" s="1"/>
  <c r="BKG29" i="9" s="1"/>
  <c r="BKI29" i="9" s="1"/>
  <c r="BKK29" i="9" s="1"/>
  <c r="BKM29" i="9" s="1"/>
  <c r="BKO29" i="9" s="1"/>
  <c r="BKQ29" i="9" s="1"/>
  <c r="BKS29" i="9" s="1"/>
  <c r="BKU29" i="9" s="1"/>
  <c r="BKW29" i="9" s="1"/>
  <c r="BKY29" i="9" s="1"/>
  <c r="BLA29" i="9" s="1"/>
  <c r="BLC29" i="9" s="1"/>
  <c r="BLE29" i="9" s="1"/>
  <c r="BLG29" i="9" s="1"/>
  <c r="BLI29" i="9" s="1"/>
  <c r="BLK29" i="9" s="1"/>
  <c r="BLM29" i="9" s="1"/>
  <c r="BLO29" i="9" s="1"/>
  <c r="BLQ29" i="9" s="1"/>
  <c r="BLS29" i="9" s="1"/>
  <c r="BLU29" i="9" s="1"/>
  <c r="BLW29" i="9" s="1"/>
  <c r="BLY29" i="9" s="1"/>
  <c r="BMA29" i="9" s="1"/>
  <c r="BMC29" i="9" s="1"/>
  <c r="BME29" i="9" s="1"/>
  <c r="BMG29" i="9" s="1"/>
  <c r="BMI29" i="9" s="1"/>
  <c r="BMK29" i="9" s="1"/>
  <c r="BMM29" i="9" s="1"/>
  <c r="BMO29" i="9" s="1"/>
  <c r="BMQ29" i="9" s="1"/>
  <c r="BMS29" i="9" s="1"/>
  <c r="BMU29" i="9" s="1"/>
  <c r="BMW29" i="9" s="1"/>
  <c r="BMY29" i="9" s="1"/>
  <c r="BNA29" i="9" s="1"/>
  <c r="BNC29" i="9" s="1"/>
  <c r="BNE29" i="9" s="1"/>
  <c r="BNG29" i="9" s="1"/>
  <c r="BNI29" i="9" s="1"/>
  <c r="BNK29" i="9" s="1"/>
  <c r="BNM29" i="9" s="1"/>
  <c r="BNO29" i="9" s="1"/>
  <c r="BNQ29" i="9" s="1"/>
  <c r="BNS29" i="9" s="1"/>
  <c r="BNU29" i="9" s="1"/>
  <c r="BNW29" i="9" s="1"/>
  <c r="BNY29" i="9" s="1"/>
  <c r="BOA29" i="9" s="1"/>
  <c r="BOC29" i="9" s="1"/>
  <c r="BOE29" i="9" s="1"/>
  <c r="BOG29" i="9" s="1"/>
  <c r="BOI29" i="9" s="1"/>
  <c r="BOK29" i="9" s="1"/>
  <c r="BOM29" i="9" s="1"/>
  <c r="BOO29" i="9" s="1"/>
  <c r="BOQ29" i="9" s="1"/>
  <c r="BOS29" i="9" s="1"/>
  <c r="BOU29" i="9" s="1"/>
  <c r="BOW29" i="9" s="1"/>
  <c r="BOY29" i="9" s="1"/>
  <c r="BPA29" i="9" s="1"/>
  <c r="BPC29" i="9" s="1"/>
  <c r="BPE29" i="9" s="1"/>
  <c r="BPG29" i="9" s="1"/>
  <c r="BPI29" i="9" s="1"/>
  <c r="BPK29" i="9" s="1"/>
  <c r="BPM29" i="9" s="1"/>
  <c r="BPO29" i="9" s="1"/>
  <c r="BPQ29" i="9" s="1"/>
  <c r="BPS29" i="9" s="1"/>
  <c r="BPU29" i="9" s="1"/>
  <c r="BPW29" i="9" s="1"/>
  <c r="BPY29" i="9" s="1"/>
  <c r="BQA29" i="9" s="1"/>
  <c r="BQC29" i="9" s="1"/>
  <c r="BQE29" i="9" s="1"/>
  <c r="BQG29" i="9" s="1"/>
  <c r="BQI29" i="9" s="1"/>
  <c r="BQK29" i="9" s="1"/>
  <c r="BQM29" i="9" s="1"/>
  <c r="BQO29" i="9" s="1"/>
  <c r="BQQ29" i="9" s="1"/>
  <c r="BQS29" i="9" s="1"/>
  <c r="BQU29" i="9" s="1"/>
  <c r="BQW29" i="9" s="1"/>
  <c r="BQY29" i="9" s="1"/>
  <c r="BRA29" i="9" s="1"/>
  <c r="BRC29" i="9" s="1"/>
  <c r="BRE29" i="9" s="1"/>
  <c r="BRG29" i="9" s="1"/>
  <c r="BRI29" i="9" s="1"/>
  <c r="BRK29" i="9" s="1"/>
  <c r="BRM29" i="9" s="1"/>
  <c r="BRO29" i="9" s="1"/>
  <c r="BRQ29" i="9" s="1"/>
  <c r="BRS29" i="9" s="1"/>
  <c r="BRU29" i="9" s="1"/>
  <c r="BRW29" i="9" s="1"/>
  <c r="BRY29" i="9" s="1"/>
  <c r="BSA29" i="9" s="1"/>
  <c r="BSC29" i="9" s="1"/>
  <c r="BSE29" i="9" s="1"/>
  <c r="BSG29" i="9" s="1"/>
  <c r="BSI29" i="9" s="1"/>
  <c r="BSK29" i="9" s="1"/>
  <c r="BSM29" i="9" s="1"/>
  <c r="BSO29" i="9" s="1"/>
  <c r="BSQ29" i="9" s="1"/>
  <c r="BSS29" i="9" s="1"/>
  <c r="BSU29" i="9" s="1"/>
  <c r="BSW29" i="9" s="1"/>
  <c r="BSY29" i="9" s="1"/>
  <c r="BTA29" i="9" s="1"/>
  <c r="BTC29" i="9" s="1"/>
  <c r="BTE29" i="9" s="1"/>
  <c r="BTG29" i="9" s="1"/>
  <c r="BTI29" i="9" s="1"/>
  <c r="BTK29" i="9" s="1"/>
  <c r="BTM29" i="9" s="1"/>
  <c r="BTO29" i="9" s="1"/>
  <c r="BTQ29" i="9" s="1"/>
  <c r="BTS29" i="9" s="1"/>
  <c r="BTU29" i="9" s="1"/>
  <c r="BTW29" i="9" s="1"/>
  <c r="BTY29" i="9" s="1"/>
  <c r="BUA29" i="9" s="1"/>
  <c r="BUC29" i="9" s="1"/>
  <c r="BUE29" i="9" s="1"/>
  <c r="BUG29" i="9" s="1"/>
  <c r="BUI29" i="9" s="1"/>
  <c r="BUK29" i="9" s="1"/>
  <c r="BUM29" i="9" s="1"/>
  <c r="BUO29" i="9" s="1"/>
  <c r="BUQ29" i="9" s="1"/>
  <c r="BUS29" i="9" s="1"/>
  <c r="BUU29" i="9" s="1"/>
  <c r="BUW29" i="9" s="1"/>
  <c r="BUY29" i="9" s="1"/>
  <c r="BVA29" i="9" s="1"/>
  <c r="BVC29" i="9" s="1"/>
  <c r="BVE29" i="9" s="1"/>
  <c r="BVG29" i="9" s="1"/>
  <c r="BVI29" i="9" s="1"/>
  <c r="BVK29" i="9" s="1"/>
  <c r="BVM29" i="9" s="1"/>
  <c r="BVO29" i="9" s="1"/>
  <c r="BVQ29" i="9" s="1"/>
  <c r="BVS29" i="9" s="1"/>
  <c r="BVU29" i="9" s="1"/>
  <c r="BVW29" i="9" s="1"/>
  <c r="BVY29" i="9" s="1"/>
  <c r="BWA29" i="9" s="1"/>
  <c r="BWC29" i="9" s="1"/>
  <c r="BWE29" i="9" s="1"/>
  <c r="BWG29" i="9" s="1"/>
  <c r="BWI29" i="9" s="1"/>
  <c r="BWK29" i="9" s="1"/>
  <c r="BWM29" i="9" s="1"/>
  <c r="BWO29" i="9" s="1"/>
  <c r="BWQ29" i="9" s="1"/>
  <c r="BWS29" i="9" s="1"/>
  <c r="BWU29" i="9" s="1"/>
  <c r="BWW29" i="9" s="1"/>
  <c r="BWY29" i="9" s="1"/>
  <c r="BXA29" i="9" s="1"/>
  <c r="BXC29" i="9" s="1"/>
  <c r="BXE29" i="9" s="1"/>
  <c r="BXG29" i="9" s="1"/>
  <c r="BXI29" i="9" s="1"/>
  <c r="BXK29" i="9" s="1"/>
  <c r="BXM29" i="9" s="1"/>
  <c r="BXO29" i="9" s="1"/>
  <c r="BXQ29" i="9" s="1"/>
  <c r="BXS29" i="9" s="1"/>
  <c r="BXU29" i="9" s="1"/>
  <c r="BXW29" i="9" s="1"/>
  <c r="BXY29" i="9" s="1"/>
  <c r="BYA29" i="9" s="1"/>
  <c r="BYC29" i="9" s="1"/>
  <c r="BYE29" i="9" s="1"/>
  <c r="BYG29" i="9" s="1"/>
  <c r="BYI29" i="9" s="1"/>
  <c r="BYK29" i="9" s="1"/>
  <c r="BYM29" i="9" s="1"/>
  <c r="BYO29" i="9" s="1"/>
  <c r="BYQ29" i="9" s="1"/>
  <c r="BYS29" i="9" s="1"/>
  <c r="BYU29" i="9" s="1"/>
  <c r="BYW29" i="9" s="1"/>
  <c r="BYY29" i="9" s="1"/>
  <c r="BZA29" i="9" s="1"/>
  <c r="BZC29" i="9" s="1"/>
  <c r="BZE29" i="9" s="1"/>
  <c r="BZG29" i="9" s="1"/>
  <c r="BZI29" i="9" s="1"/>
  <c r="BZK29" i="9" s="1"/>
  <c r="BZM29" i="9" s="1"/>
  <c r="BZO29" i="9" s="1"/>
  <c r="BZQ29" i="9" s="1"/>
  <c r="BZS29" i="9" s="1"/>
  <c r="BZU29" i="9" s="1"/>
  <c r="BZW29" i="9" s="1"/>
  <c r="BZY29" i="9" s="1"/>
  <c r="CAA29" i="9" s="1"/>
  <c r="CAC29" i="9" s="1"/>
  <c r="CAE29" i="9" s="1"/>
  <c r="CAG29" i="9" s="1"/>
  <c r="CAI29" i="9" s="1"/>
  <c r="CAK29" i="9" s="1"/>
  <c r="CAM29" i="9" s="1"/>
  <c r="CAO29" i="9" s="1"/>
  <c r="CAQ29" i="9" s="1"/>
  <c r="CAS29" i="9" s="1"/>
  <c r="CAU29" i="9" s="1"/>
  <c r="CAW29" i="9" s="1"/>
  <c r="CAY29" i="9" s="1"/>
  <c r="CBA29" i="9" s="1"/>
  <c r="CBC29" i="9" s="1"/>
  <c r="CBE29" i="9" s="1"/>
  <c r="CBG29" i="9" s="1"/>
  <c r="CBI29" i="9" s="1"/>
  <c r="CBK29" i="9" s="1"/>
  <c r="CBM29" i="9" s="1"/>
  <c r="CBO29" i="9" s="1"/>
  <c r="CBQ29" i="9" s="1"/>
  <c r="CBS29" i="9" s="1"/>
  <c r="CBU29" i="9" s="1"/>
  <c r="CBW29" i="9" s="1"/>
  <c r="CBY29" i="9" s="1"/>
  <c r="CCA29" i="9" s="1"/>
  <c r="CCC29" i="9" s="1"/>
  <c r="CCE29" i="9" s="1"/>
  <c r="CCG29" i="9" s="1"/>
  <c r="CCI29" i="9" s="1"/>
  <c r="CCK29" i="9" s="1"/>
  <c r="CCM29" i="9" s="1"/>
  <c r="CCO29" i="9" s="1"/>
  <c r="CCQ29" i="9" s="1"/>
  <c r="CCS29" i="9" s="1"/>
  <c r="CCU29" i="9" s="1"/>
  <c r="CCW29" i="9" s="1"/>
  <c r="CCY29" i="9" s="1"/>
  <c r="CDA29" i="9" s="1"/>
  <c r="CDC29" i="9" s="1"/>
  <c r="CDE29" i="9" s="1"/>
  <c r="CDG29" i="9" s="1"/>
  <c r="CDI29" i="9" s="1"/>
  <c r="CDK29" i="9" s="1"/>
  <c r="CDM29" i="9" s="1"/>
  <c r="CDO29" i="9" s="1"/>
  <c r="CDQ29" i="9" s="1"/>
  <c r="CDS29" i="9" s="1"/>
  <c r="CDU29" i="9" s="1"/>
  <c r="CDW29" i="9" s="1"/>
  <c r="CDY29" i="9" s="1"/>
  <c r="CEA29" i="9" s="1"/>
  <c r="CEC29" i="9" s="1"/>
  <c r="CEE29" i="9" s="1"/>
  <c r="CEG29" i="9" s="1"/>
  <c r="CEI29" i="9" s="1"/>
  <c r="CEK29" i="9" s="1"/>
  <c r="CEM29" i="9" s="1"/>
  <c r="CEO29" i="9" s="1"/>
  <c r="CEQ29" i="9" s="1"/>
  <c r="CES29" i="9" s="1"/>
  <c r="CEU29" i="9" s="1"/>
  <c r="CEW29" i="9" s="1"/>
  <c r="CEY29" i="9" s="1"/>
  <c r="CFA29" i="9" s="1"/>
  <c r="CFC29" i="9" s="1"/>
  <c r="CFE29" i="9" s="1"/>
  <c r="CFG29" i="9" s="1"/>
  <c r="CFI29" i="9" s="1"/>
  <c r="CFK29" i="9" s="1"/>
  <c r="CFM29" i="9" s="1"/>
  <c r="CFO29" i="9" s="1"/>
  <c r="CFQ29" i="9" s="1"/>
  <c r="CFS29" i="9" s="1"/>
  <c r="CFU29" i="9" s="1"/>
  <c r="CFW29" i="9" s="1"/>
  <c r="CFY29" i="9" s="1"/>
  <c r="CGA29" i="9" s="1"/>
  <c r="CGC29" i="9" s="1"/>
  <c r="CGE29" i="9" s="1"/>
  <c r="CGG29" i="9" s="1"/>
  <c r="CGI29" i="9" s="1"/>
  <c r="CGK29" i="9" s="1"/>
  <c r="CGM29" i="9" s="1"/>
  <c r="CGO29" i="9" s="1"/>
  <c r="CGQ29" i="9" s="1"/>
  <c r="CGS29" i="9" s="1"/>
  <c r="CGU29" i="9" s="1"/>
  <c r="CGW29" i="9" s="1"/>
  <c r="CGY29" i="9" s="1"/>
  <c r="CHA29" i="9" s="1"/>
  <c r="CHC29" i="9" s="1"/>
  <c r="CHE29" i="9" s="1"/>
  <c r="CHG29" i="9" s="1"/>
  <c r="CHI29" i="9" s="1"/>
  <c r="CHK29" i="9" s="1"/>
  <c r="CHM29" i="9" s="1"/>
  <c r="CHO29" i="9" s="1"/>
  <c r="CHQ29" i="9" s="1"/>
  <c r="CHS29" i="9" s="1"/>
  <c r="CHU29" i="9" s="1"/>
  <c r="CHW29" i="9" s="1"/>
  <c r="CHY29" i="9" s="1"/>
  <c r="CIA29" i="9" s="1"/>
  <c r="CIC29" i="9" s="1"/>
  <c r="CIE29" i="9" s="1"/>
  <c r="CIG29" i="9" s="1"/>
  <c r="CII29" i="9" s="1"/>
  <c r="CIK29" i="9" s="1"/>
  <c r="CIM29" i="9" s="1"/>
  <c r="CIO29" i="9" s="1"/>
  <c r="CIQ29" i="9" s="1"/>
  <c r="CIS29" i="9" s="1"/>
  <c r="CIU29" i="9" s="1"/>
  <c r="CIW29" i="9" s="1"/>
  <c r="CIY29" i="9" s="1"/>
  <c r="CJA29" i="9" s="1"/>
  <c r="CJC29" i="9" s="1"/>
  <c r="CJE29" i="9" s="1"/>
  <c r="CJG29" i="9" s="1"/>
  <c r="CJI29" i="9" s="1"/>
  <c r="CJK29" i="9" s="1"/>
  <c r="CJM29" i="9" s="1"/>
  <c r="CJO29" i="9" s="1"/>
  <c r="CJQ29" i="9" s="1"/>
  <c r="CJS29" i="9" s="1"/>
  <c r="CJU29" i="9" s="1"/>
  <c r="CJW29" i="9" s="1"/>
  <c r="CJY29" i="9" s="1"/>
  <c r="CKA29" i="9" s="1"/>
  <c r="CKC29" i="9" s="1"/>
  <c r="CKE29" i="9" s="1"/>
  <c r="CKG29" i="9" s="1"/>
  <c r="CKI29" i="9" s="1"/>
  <c r="CKK29" i="9" s="1"/>
  <c r="CKM29" i="9" s="1"/>
  <c r="CKO29" i="9" s="1"/>
  <c r="CKQ29" i="9" s="1"/>
  <c r="CKS29" i="9" s="1"/>
  <c r="CKU29" i="9" s="1"/>
  <c r="CKW29" i="9" s="1"/>
  <c r="CKY29" i="9" s="1"/>
  <c r="CLA29" i="9" s="1"/>
  <c r="CLC29" i="9" s="1"/>
  <c r="CLE29" i="9" s="1"/>
  <c r="CLG29" i="9" s="1"/>
  <c r="CLI29" i="9" s="1"/>
  <c r="CLK29" i="9" s="1"/>
  <c r="CLM29" i="9" s="1"/>
  <c r="CLO29" i="9" s="1"/>
  <c r="CLQ29" i="9" s="1"/>
  <c r="CLS29" i="9" s="1"/>
  <c r="CLU29" i="9" s="1"/>
  <c r="CLW29" i="9" s="1"/>
  <c r="CLY29" i="9" s="1"/>
  <c r="CMA29" i="9" s="1"/>
  <c r="CMC29" i="9" s="1"/>
  <c r="CME29" i="9" s="1"/>
  <c r="CMG29" i="9" s="1"/>
  <c r="CMI29" i="9" s="1"/>
  <c r="CMK29" i="9" s="1"/>
  <c r="CMM29" i="9" s="1"/>
  <c r="CMO29" i="9" s="1"/>
  <c r="CMQ29" i="9" s="1"/>
  <c r="CMS29" i="9" s="1"/>
  <c r="CMU29" i="9" s="1"/>
  <c r="CMW29" i="9" s="1"/>
  <c r="CMY29" i="9" s="1"/>
  <c r="CNA29" i="9" s="1"/>
  <c r="CNC29" i="9" s="1"/>
  <c r="CNE29" i="9" s="1"/>
  <c r="CNG29" i="9" s="1"/>
  <c r="CNI29" i="9" s="1"/>
  <c r="CNK29" i="9" s="1"/>
  <c r="CNM29" i="9" s="1"/>
  <c r="CNO29" i="9" s="1"/>
  <c r="CNQ29" i="9" s="1"/>
  <c r="CNS29" i="9" s="1"/>
  <c r="CNU29" i="9" s="1"/>
  <c r="CNW29" i="9" s="1"/>
  <c r="CNY29" i="9" s="1"/>
  <c r="COA29" i="9" s="1"/>
  <c r="COC29" i="9" s="1"/>
  <c r="COE29" i="9" s="1"/>
  <c r="COG29" i="9" s="1"/>
  <c r="COI29" i="9" s="1"/>
  <c r="COK29" i="9" s="1"/>
  <c r="COM29" i="9" s="1"/>
  <c r="COO29" i="9" s="1"/>
  <c r="COQ29" i="9" s="1"/>
  <c r="COS29" i="9" s="1"/>
  <c r="COU29" i="9" s="1"/>
  <c r="COW29" i="9" s="1"/>
  <c r="COY29" i="9" s="1"/>
  <c r="CPA29" i="9" s="1"/>
  <c r="CPC29" i="9" s="1"/>
  <c r="CPE29" i="9" s="1"/>
  <c r="CPG29" i="9" s="1"/>
  <c r="CPI29" i="9" s="1"/>
  <c r="CPK29" i="9" s="1"/>
  <c r="CPM29" i="9" s="1"/>
  <c r="CPO29" i="9" s="1"/>
  <c r="CPQ29" i="9" s="1"/>
  <c r="CPS29" i="9" s="1"/>
  <c r="CPU29" i="9" s="1"/>
  <c r="CPW29" i="9" s="1"/>
  <c r="CPY29" i="9" s="1"/>
  <c r="CQA29" i="9" s="1"/>
  <c r="CQC29" i="9" s="1"/>
  <c r="CQE29" i="9" s="1"/>
  <c r="CQG29" i="9" s="1"/>
  <c r="CQI29" i="9" s="1"/>
  <c r="CQK29" i="9" s="1"/>
  <c r="CQM29" i="9" s="1"/>
  <c r="CQO29" i="9" s="1"/>
  <c r="CQQ29" i="9" s="1"/>
  <c r="CQS29" i="9" s="1"/>
  <c r="CQU29" i="9" s="1"/>
  <c r="CQW29" i="9" s="1"/>
  <c r="CQY29" i="9" s="1"/>
  <c r="CRA29" i="9" s="1"/>
  <c r="CRC29" i="9" s="1"/>
  <c r="CRE29" i="9" s="1"/>
  <c r="CRG29" i="9" s="1"/>
  <c r="CRI29" i="9" s="1"/>
  <c r="CRK29" i="9" s="1"/>
  <c r="CRM29" i="9" s="1"/>
  <c r="CRO29" i="9" s="1"/>
  <c r="CRQ29" i="9" s="1"/>
  <c r="CRS29" i="9" s="1"/>
  <c r="CRU29" i="9" s="1"/>
  <c r="CRW29" i="9" s="1"/>
  <c r="CRY29" i="9" s="1"/>
  <c r="CSA29" i="9" s="1"/>
  <c r="CSC29" i="9" s="1"/>
  <c r="CSE29" i="9" s="1"/>
  <c r="CSG29" i="9" s="1"/>
  <c r="CSI29" i="9" s="1"/>
  <c r="CSK29" i="9" s="1"/>
  <c r="CSM29" i="9" s="1"/>
  <c r="CSO29" i="9" s="1"/>
  <c r="CSQ29" i="9" s="1"/>
  <c r="CSS29" i="9" s="1"/>
  <c r="CSU29" i="9" s="1"/>
  <c r="CSW29" i="9" s="1"/>
  <c r="CSY29" i="9" s="1"/>
  <c r="CTA29" i="9" s="1"/>
  <c r="CTC29" i="9" s="1"/>
  <c r="CTE29" i="9" s="1"/>
  <c r="CTG29" i="9" s="1"/>
  <c r="CTI29" i="9" s="1"/>
  <c r="CTK29" i="9" s="1"/>
  <c r="CTM29" i="9" s="1"/>
  <c r="CTO29" i="9" s="1"/>
  <c r="CTQ29" i="9" s="1"/>
  <c r="CTS29" i="9" s="1"/>
  <c r="CTU29" i="9" s="1"/>
  <c r="CTW29" i="9" s="1"/>
  <c r="CTY29" i="9" s="1"/>
  <c r="CUA29" i="9" s="1"/>
  <c r="CUC29" i="9" s="1"/>
  <c r="CUE29" i="9" s="1"/>
  <c r="CUG29" i="9" s="1"/>
  <c r="CUI29" i="9" s="1"/>
  <c r="CUK29" i="9" s="1"/>
  <c r="CUM29" i="9" s="1"/>
  <c r="CUO29" i="9" s="1"/>
  <c r="CUQ29" i="9" s="1"/>
  <c r="CUS29" i="9" s="1"/>
  <c r="CUU29" i="9" s="1"/>
  <c r="CUW29" i="9" s="1"/>
  <c r="CUY29" i="9" s="1"/>
  <c r="CVA29" i="9" s="1"/>
  <c r="CVC29" i="9" s="1"/>
  <c r="CVE29" i="9" s="1"/>
  <c r="CVG29" i="9" s="1"/>
  <c r="CVI29" i="9" s="1"/>
  <c r="CVK29" i="9" s="1"/>
  <c r="CVM29" i="9" s="1"/>
  <c r="CVO29" i="9" s="1"/>
  <c r="CVQ29" i="9" s="1"/>
  <c r="CVS29" i="9" s="1"/>
  <c r="CVU29" i="9" s="1"/>
  <c r="CVW29" i="9" s="1"/>
  <c r="CVY29" i="9" s="1"/>
  <c r="CWA29" i="9" s="1"/>
  <c r="CWC29" i="9" s="1"/>
  <c r="CWE29" i="9" s="1"/>
  <c r="CWG29" i="9" s="1"/>
  <c r="CWI29" i="9" s="1"/>
  <c r="CWK29" i="9" s="1"/>
  <c r="CWM29" i="9" s="1"/>
  <c r="CWO29" i="9" s="1"/>
  <c r="CWQ29" i="9" s="1"/>
  <c r="CWS29" i="9" s="1"/>
  <c r="CWU29" i="9" s="1"/>
  <c r="CWW29" i="9" s="1"/>
  <c r="CWY29" i="9" s="1"/>
  <c r="CXA29" i="9" s="1"/>
  <c r="CXC29" i="9" s="1"/>
  <c r="CXE29" i="9" s="1"/>
  <c r="CXG29" i="9" s="1"/>
  <c r="CXI29" i="9" s="1"/>
  <c r="CXK29" i="9" s="1"/>
  <c r="CXM29" i="9" s="1"/>
  <c r="CXO29" i="9" s="1"/>
  <c r="CXQ29" i="9" s="1"/>
  <c r="CXS29" i="9" s="1"/>
  <c r="CXU29" i="9" s="1"/>
  <c r="CXW29" i="9" s="1"/>
  <c r="CXY29" i="9" s="1"/>
  <c r="CYA29" i="9" s="1"/>
  <c r="CYC29" i="9" s="1"/>
  <c r="CYE29" i="9" s="1"/>
  <c r="CYG29" i="9" s="1"/>
  <c r="CYI29" i="9" s="1"/>
  <c r="CYK29" i="9" s="1"/>
  <c r="CYM29" i="9" s="1"/>
  <c r="CYO29" i="9" s="1"/>
  <c r="CYQ29" i="9" s="1"/>
  <c r="CYS29" i="9" s="1"/>
  <c r="CYU29" i="9" s="1"/>
  <c r="CYW29" i="9" s="1"/>
  <c r="CYY29" i="9" s="1"/>
  <c r="CZA29" i="9" s="1"/>
  <c r="CZC29" i="9" s="1"/>
  <c r="CZE29" i="9" s="1"/>
  <c r="CZG29" i="9" s="1"/>
  <c r="CZI29" i="9" s="1"/>
  <c r="CZK29" i="9" s="1"/>
  <c r="CZM29" i="9" s="1"/>
  <c r="CZO29" i="9" s="1"/>
  <c r="CZQ29" i="9" s="1"/>
  <c r="CZS29" i="9" s="1"/>
  <c r="CZU29" i="9" s="1"/>
  <c r="CZW29" i="9" s="1"/>
  <c r="CZY29" i="9" s="1"/>
  <c r="DAA29" i="9" s="1"/>
  <c r="DAC29" i="9" s="1"/>
  <c r="DAE29" i="9" s="1"/>
  <c r="DAG29" i="9" s="1"/>
  <c r="DAI29" i="9" s="1"/>
  <c r="DAK29" i="9" s="1"/>
  <c r="DAM29" i="9" s="1"/>
  <c r="DAO29" i="9" s="1"/>
  <c r="DAQ29" i="9" s="1"/>
  <c r="DAS29" i="9" s="1"/>
  <c r="DAU29" i="9" s="1"/>
  <c r="DAW29" i="9" s="1"/>
  <c r="DAY29" i="9" s="1"/>
  <c r="DBA29" i="9" s="1"/>
  <c r="DBC29" i="9" s="1"/>
  <c r="DBE29" i="9" s="1"/>
  <c r="DBG29" i="9" s="1"/>
  <c r="DBI29" i="9" s="1"/>
  <c r="DBK29" i="9" s="1"/>
  <c r="DBM29" i="9" s="1"/>
  <c r="DBO29" i="9" s="1"/>
  <c r="DBQ29" i="9" s="1"/>
  <c r="DBS29" i="9" s="1"/>
  <c r="DBU29" i="9" s="1"/>
  <c r="DBW29" i="9" s="1"/>
  <c r="DBY29" i="9" s="1"/>
  <c r="DCA29" i="9" s="1"/>
  <c r="DCC29" i="9" s="1"/>
  <c r="DCE29" i="9" s="1"/>
  <c r="DCG29" i="9" s="1"/>
  <c r="DCI29" i="9" s="1"/>
  <c r="DCK29" i="9" s="1"/>
  <c r="DCM29" i="9" s="1"/>
  <c r="DCO29" i="9" s="1"/>
  <c r="DCQ29" i="9" s="1"/>
  <c r="DCS29" i="9" s="1"/>
  <c r="DCU29" i="9" s="1"/>
  <c r="DCW29" i="9" s="1"/>
  <c r="DCY29" i="9" s="1"/>
  <c r="DDA29" i="9" s="1"/>
  <c r="DDC29" i="9" s="1"/>
  <c r="DDE29" i="9" s="1"/>
  <c r="DDG29" i="9" s="1"/>
  <c r="DDI29" i="9" s="1"/>
  <c r="DDK29" i="9" s="1"/>
  <c r="DDM29" i="9" s="1"/>
  <c r="DDO29" i="9" s="1"/>
  <c r="DDQ29" i="9" s="1"/>
  <c r="DDS29" i="9" s="1"/>
  <c r="DDU29" i="9" s="1"/>
  <c r="DDW29" i="9" s="1"/>
  <c r="DDY29" i="9" s="1"/>
  <c r="DEA29" i="9" s="1"/>
  <c r="DEC29" i="9" s="1"/>
  <c r="DEE29" i="9" s="1"/>
  <c r="DEG29" i="9" s="1"/>
  <c r="DEI29" i="9" s="1"/>
  <c r="DEK29" i="9" s="1"/>
  <c r="DEM29" i="9" s="1"/>
  <c r="DEO29" i="9" s="1"/>
  <c r="DEQ29" i="9" s="1"/>
  <c r="DES29" i="9" s="1"/>
  <c r="DEU29" i="9" s="1"/>
  <c r="DEW29" i="9" s="1"/>
  <c r="DEY29" i="9" s="1"/>
  <c r="DFA29" i="9" s="1"/>
  <c r="DFC29" i="9" s="1"/>
  <c r="DFE29" i="9" s="1"/>
  <c r="DFG29" i="9" s="1"/>
  <c r="DFI29" i="9" s="1"/>
  <c r="DFK29" i="9" s="1"/>
  <c r="DFM29" i="9" s="1"/>
  <c r="DFO29" i="9" s="1"/>
  <c r="DFQ29" i="9" s="1"/>
  <c r="DFS29" i="9" s="1"/>
  <c r="DFU29" i="9" s="1"/>
  <c r="DFW29" i="9" s="1"/>
  <c r="DFY29" i="9" s="1"/>
  <c r="DGA29" i="9" s="1"/>
  <c r="DGC29" i="9" s="1"/>
  <c r="DGE29" i="9" s="1"/>
  <c r="DGG29" i="9" s="1"/>
  <c r="DGI29" i="9" s="1"/>
  <c r="DGK29" i="9" s="1"/>
  <c r="DGM29" i="9" s="1"/>
  <c r="DGO29" i="9" s="1"/>
  <c r="DGQ29" i="9" s="1"/>
  <c r="DGS29" i="9" s="1"/>
  <c r="DGU29" i="9" s="1"/>
  <c r="DGW29" i="9" s="1"/>
  <c r="DGY29" i="9" s="1"/>
  <c r="DHA29" i="9" s="1"/>
  <c r="DHC29" i="9" s="1"/>
  <c r="DHE29" i="9" s="1"/>
  <c r="DHG29" i="9" s="1"/>
  <c r="DHI29" i="9" s="1"/>
  <c r="DHK29" i="9" s="1"/>
  <c r="DHM29" i="9" s="1"/>
  <c r="DHO29" i="9" s="1"/>
  <c r="DHQ29" i="9" s="1"/>
  <c r="DHS29" i="9" s="1"/>
  <c r="DHU29" i="9" s="1"/>
  <c r="DHW29" i="9" s="1"/>
  <c r="DHY29" i="9" s="1"/>
  <c r="DIA29" i="9" s="1"/>
  <c r="DIC29" i="9" s="1"/>
  <c r="DIE29" i="9" s="1"/>
  <c r="DIG29" i="9" s="1"/>
  <c r="DII29" i="9" s="1"/>
  <c r="DIK29" i="9" s="1"/>
  <c r="DIM29" i="9" s="1"/>
  <c r="DIO29" i="9" s="1"/>
  <c r="DIQ29" i="9" s="1"/>
  <c r="DIS29" i="9" s="1"/>
  <c r="DIU29" i="9" s="1"/>
  <c r="DIW29" i="9" s="1"/>
  <c r="DIY29" i="9" s="1"/>
  <c r="DJA29" i="9" s="1"/>
  <c r="DJC29" i="9" s="1"/>
  <c r="DJE29" i="9" s="1"/>
  <c r="DJG29" i="9" s="1"/>
  <c r="DJI29" i="9" s="1"/>
  <c r="DJK29" i="9" s="1"/>
  <c r="DJM29" i="9" s="1"/>
  <c r="DJO29" i="9" s="1"/>
  <c r="DJQ29" i="9" s="1"/>
  <c r="DJS29" i="9" s="1"/>
  <c r="DJU29" i="9" s="1"/>
  <c r="DJW29" i="9" s="1"/>
  <c r="DJY29" i="9" s="1"/>
  <c r="DKA29" i="9" s="1"/>
  <c r="DKC29" i="9" s="1"/>
  <c r="DKE29" i="9" s="1"/>
  <c r="DKG29" i="9" s="1"/>
  <c r="DKI29" i="9" s="1"/>
  <c r="DKK29" i="9" s="1"/>
  <c r="DKM29" i="9" s="1"/>
  <c r="DKO29" i="9" s="1"/>
  <c r="DKQ29" i="9" s="1"/>
  <c r="DKS29" i="9" s="1"/>
  <c r="DKU29" i="9" s="1"/>
  <c r="DKW29" i="9" s="1"/>
  <c r="DKY29" i="9" s="1"/>
  <c r="DLA29" i="9" s="1"/>
  <c r="DLC29" i="9" s="1"/>
  <c r="DLE29" i="9" s="1"/>
  <c r="DLG29" i="9" s="1"/>
  <c r="DLI29" i="9" s="1"/>
  <c r="DLK29" i="9" s="1"/>
  <c r="DLM29" i="9" s="1"/>
  <c r="DLO29" i="9" s="1"/>
  <c r="DLQ29" i="9" s="1"/>
  <c r="DLS29" i="9" s="1"/>
  <c r="DLU29" i="9" s="1"/>
  <c r="DLW29" i="9" s="1"/>
  <c r="DLY29" i="9" s="1"/>
  <c r="DMA29" i="9" s="1"/>
  <c r="DMC29" i="9" s="1"/>
  <c r="DME29" i="9" s="1"/>
  <c r="DMG29" i="9" s="1"/>
  <c r="DMI29" i="9" s="1"/>
  <c r="DMK29" i="9" s="1"/>
  <c r="DMM29" i="9" s="1"/>
  <c r="DMO29" i="9" s="1"/>
  <c r="DMQ29" i="9" s="1"/>
  <c r="DMS29" i="9" s="1"/>
  <c r="DMU29" i="9" s="1"/>
  <c r="DMW29" i="9" s="1"/>
  <c r="DMY29" i="9" s="1"/>
  <c r="DNA29" i="9" s="1"/>
  <c r="DNC29" i="9" s="1"/>
  <c r="DNE29" i="9" s="1"/>
  <c r="DNG29" i="9" s="1"/>
  <c r="DNI29" i="9" s="1"/>
  <c r="DNK29" i="9" s="1"/>
  <c r="DNM29" i="9" s="1"/>
  <c r="DNO29" i="9" s="1"/>
  <c r="DNQ29" i="9" s="1"/>
  <c r="DNS29" i="9" s="1"/>
  <c r="DNU29" i="9" s="1"/>
  <c r="DNW29" i="9" s="1"/>
  <c r="DNY29" i="9" s="1"/>
  <c r="DOA29" i="9" s="1"/>
  <c r="DOC29" i="9" s="1"/>
  <c r="DOE29" i="9" s="1"/>
  <c r="DOG29" i="9" s="1"/>
  <c r="DOI29" i="9" s="1"/>
  <c r="DOK29" i="9" s="1"/>
  <c r="DOM29" i="9" s="1"/>
  <c r="DOO29" i="9" s="1"/>
  <c r="DOQ29" i="9" s="1"/>
  <c r="DOS29" i="9" s="1"/>
  <c r="DOU29" i="9" s="1"/>
  <c r="DOW29" i="9" s="1"/>
  <c r="DOY29" i="9" s="1"/>
  <c r="DPA29" i="9" s="1"/>
  <c r="DPC29" i="9" s="1"/>
  <c r="DPE29" i="9" s="1"/>
  <c r="DPG29" i="9" s="1"/>
  <c r="DPI29" i="9" s="1"/>
  <c r="DPK29" i="9" s="1"/>
  <c r="DPM29" i="9" s="1"/>
  <c r="DPO29" i="9" s="1"/>
  <c r="DPQ29" i="9" s="1"/>
  <c r="DPS29" i="9" s="1"/>
  <c r="DPU29" i="9" s="1"/>
  <c r="DPW29" i="9" s="1"/>
  <c r="DPY29" i="9" s="1"/>
  <c r="DQA29" i="9" s="1"/>
  <c r="DQC29" i="9" s="1"/>
  <c r="DQE29" i="9" s="1"/>
  <c r="DQG29" i="9" s="1"/>
  <c r="DQI29" i="9" s="1"/>
  <c r="DQK29" i="9" s="1"/>
  <c r="DQM29" i="9" s="1"/>
  <c r="DQO29" i="9" s="1"/>
  <c r="DQQ29" i="9" s="1"/>
  <c r="DQS29" i="9" s="1"/>
  <c r="DQU29" i="9" s="1"/>
  <c r="DQW29" i="9" s="1"/>
  <c r="DQY29" i="9" s="1"/>
  <c r="DRA29" i="9" s="1"/>
  <c r="DRC29" i="9" s="1"/>
  <c r="DRE29" i="9" s="1"/>
  <c r="DRG29" i="9" s="1"/>
  <c r="DRI29" i="9" s="1"/>
  <c r="DRK29" i="9" s="1"/>
  <c r="DRM29" i="9" s="1"/>
  <c r="DRO29" i="9" s="1"/>
  <c r="DRQ29" i="9" s="1"/>
  <c r="DRS29" i="9" s="1"/>
  <c r="DRU29" i="9" s="1"/>
  <c r="DRW29" i="9" s="1"/>
  <c r="DRY29" i="9" s="1"/>
  <c r="DSA29" i="9" s="1"/>
  <c r="DSC29" i="9" s="1"/>
  <c r="DSE29" i="9" s="1"/>
  <c r="DSG29" i="9" s="1"/>
  <c r="DSI29" i="9" s="1"/>
  <c r="DSK29" i="9" s="1"/>
  <c r="DSM29" i="9" s="1"/>
  <c r="DSO29" i="9" s="1"/>
  <c r="DSQ29" i="9" s="1"/>
  <c r="DSS29" i="9" s="1"/>
  <c r="DSU29" i="9" s="1"/>
  <c r="DSW29" i="9" s="1"/>
  <c r="DSY29" i="9" s="1"/>
  <c r="DTA29" i="9" s="1"/>
  <c r="DTC29" i="9" s="1"/>
  <c r="DTE29" i="9" s="1"/>
  <c r="DTG29" i="9" s="1"/>
  <c r="DTI29" i="9" s="1"/>
  <c r="DTK29" i="9" s="1"/>
  <c r="DTM29" i="9" s="1"/>
  <c r="DTO29" i="9" s="1"/>
  <c r="DTQ29" i="9" s="1"/>
  <c r="DTS29" i="9" s="1"/>
  <c r="DTU29" i="9" s="1"/>
  <c r="DTW29" i="9" s="1"/>
  <c r="DTY29" i="9" s="1"/>
  <c r="DUA29" i="9" s="1"/>
  <c r="DUC29" i="9" s="1"/>
  <c r="DUE29" i="9" s="1"/>
  <c r="DUG29" i="9" s="1"/>
  <c r="DUI29" i="9" s="1"/>
  <c r="DUK29" i="9" s="1"/>
  <c r="DUM29" i="9" s="1"/>
  <c r="DUO29" i="9" s="1"/>
  <c r="DUQ29" i="9" s="1"/>
  <c r="DUS29" i="9" s="1"/>
  <c r="DUU29" i="9" s="1"/>
  <c r="DUW29" i="9" s="1"/>
  <c r="DUY29" i="9" s="1"/>
  <c r="DVA29" i="9" s="1"/>
  <c r="DVC29" i="9" s="1"/>
  <c r="DVE29" i="9" s="1"/>
  <c r="DVG29" i="9" s="1"/>
  <c r="DVI29" i="9" s="1"/>
  <c r="DVK29" i="9" s="1"/>
  <c r="DVM29" i="9" s="1"/>
  <c r="DVO29" i="9" s="1"/>
  <c r="DVQ29" i="9" s="1"/>
  <c r="DVS29" i="9" s="1"/>
  <c r="DVU29" i="9" s="1"/>
  <c r="DVW29" i="9" s="1"/>
  <c r="DVY29" i="9" s="1"/>
  <c r="DWA29" i="9" s="1"/>
  <c r="DWC29" i="9" s="1"/>
  <c r="DWE29" i="9" s="1"/>
  <c r="DWG29" i="9" s="1"/>
  <c r="DWI29" i="9" s="1"/>
  <c r="DWK29" i="9" s="1"/>
  <c r="DWM29" i="9" s="1"/>
  <c r="DWO29" i="9" s="1"/>
  <c r="DWQ29" i="9" s="1"/>
  <c r="DWS29" i="9" s="1"/>
  <c r="DWU29" i="9" s="1"/>
  <c r="DWW29" i="9" s="1"/>
  <c r="DWY29" i="9" s="1"/>
  <c r="DXA29" i="9" s="1"/>
  <c r="DXC29" i="9" s="1"/>
  <c r="DXE29" i="9" s="1"/>
  <c r="DXG29" i="9" s="1"/>
  <c r="DXI29" i="9" s="1"/>
  <c r="DXK29" i="9" s="1"/>
  <c r="DXM29" i="9" s="1"/>
  <c r="DXO29" i="9" s="1"/>
  <c r="DXQ29" i="9" s="1"/>
  <c r="DXS29" i="9" s="1"/>
  <c r="DXU29" i="9" s="1"/>
  <c r="DXW29" i="9" s="1"/>
  <c r="DXY29" i="9" s="1"/>
  <c r="DYA29" i="9" s="1"/>
  <c r="DYC29" i="9" s="1"/>
  <c r="DYE29" i="9" s="1"/>
  <c r="DYG29" i="9" s="1"/>
  <c r="DYI29" i="9" s="1"/>
  <c r="DYK29" i="9" s="1"/>
  <c r="DYM29" i="9" s="1"/>
  <c r="DYO29" i="9" s="1"/>
  <c r="DYQ29" i="9" s="1"/>
  <c r="DYS29" i="9" s="1"/>
  <c r="DYU29" i="9" s="1"/>
  <c r="DYW29" i="9" s="1"/>
  <c r="DYY29" i="9" s="1"/>
  <c r="DZA29" i="9" s="1"/>
  <c r="DZC29" i="9" s="1"/>
  <c r="DZE29" i="9" s="1"/>
  <c r="DZG29" i="9" s="1"/>
  <c r="DZI29" i="9" s="1"/>
  <c r="DZK29" i="9" s="1"/>
  <c r="DZM29" i="9" s="1"/>
  <c r="DZO29" i="9" s="1"/>
  <c r="DZQ29" i="9" s="1"/>
  <c r="DZS29" i="9" s="1"/>
  <c r="DZU29" i="9" s="1"/>
  <c r="DZW29" i="9" s="1"/>
  <c r="DZY29" i="9" s="1"/>
  <c r="EAA29" i="9" s="1"/>
  <c r="EAC29" i="9" s="1"/>
  <c r="EAE29" i="9" s="1"/>
  <c r="EAG29" i="9" s="1"/>
  <c r="EAI29" i="9" s="1"/>
  <c r="EAK29" i="9" s="1"/>
  <c r="EAM29" i="9" s="1"/>
  <c r="EAO29" i="9" s="1"/>
  <c r="EAQ29" i="9" s="1"/>
  <c r="EAS29" i="9" s="1"/>
  <c r="EAU29" i="9" s="1"/>
  <c r="EAW29" i="9" s="1"/>
  <c r="EAY29" i="9" s="1"/>
  <c r="EBA29" i="9" s="1"/>
  <c r="EBC29" i="9" s="1"/>
  <c r="EBE29" i="9" s="1"/>
  <c r="EBG29" i="9" s="1"/>
  <c r="EBI29" i="9" s="1"/>
  <c r="EBK29" i="9" s="1"/>
  <c r="EBM29" i="9" s="1"/>
  <c r="EBO29" i="9" s="1"/>
  <c r="EBQ29" i="9" s="1"/>
  <c r="EBS29" i="9" s="1"/>
  <c r="EBU29" i="9" s="1"/>
  <c r="EBW29" i="9" s="1"/>
  <c r="EBY29" i="9" s="1"/>
  <c r="ECA29" i="9" s="1"/>
  <c r="ECC29" i="9" s="1"/>
  <c r="ECE29" i="9" s="1"/>
  <c r="ECG29" i="9" s="1"/>
  <c r="ECI29" i="9" s="1"/>
  <c r="ECK29" i="9" s="1"/>
  <c r="ECM29" i="9" s="1"/>
  <c r="ECO29" i="9" s="1"/>
  <c r="ECQ29" i="9" s="1"/>
  <c r="ECS29" i="9" s="1"/>
  <c r="ECU29" i="9" s="1"/>
  <c r="ECW29" i="9" s="1"/>
  <c r="ECY29" i="9" s="1"/>
  <c r="EDA29" i="9" s="1"/>
  <c r="EDC29" i="9" s="1"/>
  <c r="EDE29" i="9" s="1"/>
  <c r="EDG29" i="9" s="1"/>
  <c r="EDI29" i="9" s="1"/>
  <c r="EDK29" i="9" s="1"/>
  <c r="EDM29" i="9" s="1"/>
  <c r="EDO29" i="9" s="1"/>
  <c r="EDQ29" i="9" s="1"/>
  <c r="EDS29" i="9" s="1"/>
  <c r="EDU29" i="9" s="1"/>
  <c r="EDW29" i="9" s="1"/>
  <c r="EDY29" i="9" s="1"/>
  <c r="EEA29" i="9" s="1"/>
  <c r="EEC29" i="9" s="1"/>
  <c r="EEE29" i="9" s="1"/>
  <c r="EEG29" i="9" s="1"/>
  <c r="EEI29" i="9" s="1"/>
  <c r="EEK29" i="9" s="1"/>
  <c r="EEM29" i="9" s="1"/>
  <c r="EEO29" i="9" s="1"/>
  <c r="EEQ29" i="9" s="1"/>
  <c r="EES29" i="9" s="1"/>
  <c r="EEU29" i="9" s="1"/>
  <c r="EEW29" i="9" s="1"/>
  <c r="EEY29" i="9" s="1"/>
  <c r="EFA29" i="9" s="1"/>
  <c r="EFC29" i="9" s="1"/>
  <c r="EFE29" i="9" s="1"/>
  <c r="EFG29" i="9" s="1"/>
  <c r="EFI29" i="9" s="1"/>
  <c r="EFK29" i="9" s="1"/>
  <c r="EFM29" i="9" s="1"/>
  <c r="EFO29" i="9" s="1"/>
  <c r="EFQ29" i="9" s="1"/>
  <c r="EFS29" i="9" s="1"/>
  <c r="EFU29" i="9" s="1"/>
  <c r="EFW29" i="9" s="1"/>
  <c r="EFY29" i="9" s="1"/>
  <c r="EGA29" i="9" s="1"/>
  <c r="EGC29" i="9" s="1"/>
  <c r="EGE29" i="9" s="1"/>
  <c r="EGG29" i="9" s="1"/>
  <c r="EGI29" i="9" s="1"/>
  <c r="EGK29" i="9" s="1"/>
  <c r="EGM29" i="9" s="1"/>
  <c r="EGO29" i="9" s="1"/>
  <c r="EGQ29" i="9" s="1"/>
  <c r="EGS29" i="9" s="1"/>
  <c r="EGU29" i="9" s="1"/>
  <c r="EGW29" i="9" s="1"/>
  <c r="EGY29" i="9" s="1"/>
  <c r="EHA29" i="9" s="1"/>
  <c r="EHC29" i="9" s="1"/>
  <c r="EHE29" i="9" s="1"/>
  <c r="EHG29" i="9" s="1"/>
  <c r="EHI29" i="9" s="1"/>
  <c r="EHK29" i="9" s="1"/>
  <c r="EHM29" i="9" s="1"/>
  <c r="EHO29" i="9" s="1"/>
  <c r="EHQ29" i="9" s="1"/>
  <c r="EHS29" i="9" s="1"/>
  <c r="EHU29" i="9" s="1"/>
  <c r="EHW29" i="9" s="1"/>
  <c r="EHY29" i="9" s="1"/>
  <c r="EIA29" i="9" s="1"/>
  <c r="EIC29" i="9" s="1"/>
  <c r="EIE29" i="9" s="1"/>
  <c r="EIG29" i="9" s="1"/>
  <c r="EII29" i="9" s="1"/>
  <c r="EIK29" i="9" s="1"/>
  <c r="EIM29" i="9" s="1"/>
  <c r="EIO29" i="9" s="1"/>
  <c r="EIQ29" i="9" s="1"/>
  <c r="EIS29" i="9" s="1"/>
  <c r="EIU29" i="9" s="1"/>
  <c r="EIW29" i="9" s="1"/>
  <c r="EIY29" i="9" s="1"/>
  <c r="EJA29" i="9" s="1"/>
  <c r="EJC29" i="9" s="1"/>
  <c r="EJE29" i="9" s="1"/>
  <c r="EJG29" i="9" s="1"/>
  <c r="EJI29" i="9" s="1"/>
  <c r="EJK29" i="9" s="1"/>
  <c r="EJM29" i="9" s="1"/>
  <c r="EJO29" i="9" s="1"/>
  <c r="EJQ29" i="9" s="1"/>
  <c r="EJS29" i="9" s="1"/>
  <c r="EJU29" i="9" s="1"/>
  <c r="EJW29" i="9" s="1"/>
  <c r="EJY29" i="9" s="1"/>
  <c r="EKA29" i="9" s="1"/>
  <c r="EKC29" i="9" s="1"/>
  <c r="EKE29" i="9" s="1"/>
  <c r="EKG29" i="9" s="1"/>
  <c r="EKI29" i="9" s="1"/>
  <c r="EKK29" i="9" s="1"/>
  <c r="EKM29" i="9" s="1"/>
  <c r="EKO29" i="9" s="1"/>
  <c r="EKQ29" i="9" s="1"/>
  <c r="EKS29" i="9" s="1"/>
  <c r="EKU29" i="9" s="1"/>
  <c r="EKW29" i="9" s="1"/>
  <c r="EKY29" i="9" s="1"/>
  <c r="ELA29" i="9" s="1"/>
  <c r="ELC29" i="9" s="1"/>
  <c r="ELE29" i="9" s="1"/>
  <c r="ELG29" i="9" s="1"/>
  <c r="ELI29" i="9" s="1"/>
  <c r="ELK29" i="9" s="1"/>
  <c r="ELM29" i="9" s="1"/>
  <c r="ELO29" i="9" s="1"/>
  <c r="ELQ29" i="9" s="1"/>
  <c r="ELS29" i="9" s="1"/>
  <c r="ELU29" i="9" s="1"/>
  <c r="ELW29" i="9" s="1"/>
  <c r="ELY29" i="9" s="1"/>
  <c r="EMA29" i="9" s="1"/>
  <c r="EMC29" i="9" s="1"/>
  <c r="EME29" i="9" s="1"/>
  <c r="EMG29" i="9" s="1"/>
  <c r="EMI29" i="9" s="1"/>
  <c r="EMK29" i="9" s="1"/>
  <c r="EMM29" i="9" s="1"/>
  <c r="EMO29" i="9" s="1"/>
  <c r="EMQ29" i="9" s="1"/>
  <c r="EMS29" i="9" s="1"/>
  <c r="EMU29" i="9" s="1"/>
  <c r="EMW29" i="9" s="1"/>
  <c r="EMY29" i="9" s="1"/>
  <c r="ENA29" i="9" s="1"/>
  <c r="ENC29" i="9" s="1"/>
  <c r="ENE29" i="9" s="1"/>
  <c r="ENG29" i="9" s="1"/>
  <c r="ENI29" i="9" s="1"/>
  <c r="ENK29" i="9" s="1"/>
  <c r="ENM29" i="9" s="1"/>
  <c r="ENO29" i="9" s="1"/>
  <c r="ENQ29" i="9" s="1"/>
  <c r="ENS29" i="9" s="1"/>
  <c r="ENU29" i="9" s="1"/>
  <c r="ENW29" i="9" s="1"/>
  <c r="ENY29" i="9" s="1"/>
  <c r="EOA29" i="9" s="1"/>
  <c r="EOC29" i="9" s="1"/>
  <c r="EOE29" i="9" s="1"/>
  <c r="EOG29" i="9" s="1"/>
  <c r="EOI29" i="9" s="1"/>
  <c r="EOK29" i="9" s="1"/>
  <c r="EOM29" i="9" s="1"/>
  <c r="EOO29" i="9" s="1"/>
  <c r="EOQ29" i="9" s="1"/>
  <c r="EOS29" i="9" s="1"/>
  <c r="EOU29" i="9" s="1"/>
  <c r="EOW29" i="9" s="1"/>
  <c r="EOY29" i="9" s="1"/>
  <c r="EPA29" i="9" s="1"/>
  <c r="EPC29" i="9" s="1"/>
  <c r="EPE29" i="9" s="1"/>
  <c r="EPG29" i="9" s="1"/>
  <c r="EPI29" i="9" s="1"/>
  <c r="EPK29" i="9" s="1"/>
  <c r="EPM29" i="9" s="1"/>
  <c r="EPO29" i="9" s="1"/>
  <c r="EPQ29" i="9" s="1"/>
  <c r="EPS29" i="9" s="1"/>
  <c r="EPU29" i="9" s="1"/>
  <c r="EPW29" i="9" s="1"/>
  <c r="EPY29" i="9" s="1"/>
  <c r="EQA29" i="9" s="1"/>
  <c r="EQC29" i="9" s="1"/>
  <c r="EQE29" i="9" s="1"/>
  <c r="EQG29" i="9" s="1"/>
  <c r="EQI29" i="9" s="1"/>
  <c r="EQK29" i="9" s="1"/>
  <c r="EQM29" i="9" s="1"/>
  <c r="EQO29" i="9" s="1"/>
  <c r="EQQ29" i="9" s="1"/>
  <c r="EQS29" i="9" s="1"/>
  <c r="EQU29" i="9" s="1"/>
  <c r="EQW29" i="9" s="1"/>
  <c r="EQY29" i="9" s="1"/>
  <c r="ERA29" i="9" s="1"/>
  <c r="ERC29" i="9" s="1"/>
  <c r="ERE29" i="9" s="1"/>
  <c r="ERG29" i="9" s="1"/>
  <c r="ERI29" i="9" s="1"/>
  <c r="ERK29" i="9" s="1"/>
  <c r="ERM29" i="9" s="1"/>
  <c r="ERO29" i="9" s="1"/>
  <c r="ERQ29" i="9" s="1"/>
  <c r="ERS29" i="9" s="1"/>
  <c r="ERU29" i="9" s="1"/>
  <c r="ERW29" i="9" s="1"/>
  <c r="ERY29" i="9" s="1"/>
  <c r="ESA29" i="9" s="1"/>
  <c r="ESC29" i="9" s="1"/>
  <c r="ESE29" i="9" s="1"/>
  <c r="ESG29" i="9" s="1"/>
  <c r="ESI29" i="9" s="1"/>
  <c r="ESK29" i="9" s="1"/>
  <c r="ESM29" i="9" s="1"/>
  <c r="ESO29" i="9" s="1"/>
  <c r="ESQ29" i="9" s="1"/>
  <c r="ESS29" i="9" s="1"/>
  <c r="ESU29" i="9" s="1"/>
  <c r="ESW29" i="9" s="1"/>
  <c r="ESY29" i="9" s="1"/>
  <c r="ETA29" i="9" s="1"/>
  <c r="ETC29" i="9" s="1"/>
  <c r="ETE29" i="9" s="1"/>
  <c r="ETG29" i="9" s="1"/>
  <c r="ETI29" i="9" s="1"/>
  <c r="ETK29" i="9" s="1"/>
  <c r="ETM29" i="9" s="1"/>
  <c r="ETO29" i="9" s="1"/>
  <c r="ETQ29" i="9" s="1"/>
  <c r="ETS29" i="9" s="1"/>
  <c r="ETU29" i="9" s="1"/>
  <c r="ETW29" i="9" s="1"/>
  <c r="ETY29" i="9" s="1"/>
  <c r="EUA29" i="9" s="1"/>
  <c r="EUC29" i="9" s="1"/>
  <c r="EUE29" i="9" s="1"/>
  <c r="EUG29" i="9" s="1"/>
  <c r="EUI29" i="9" s="1"/>
  <c r="EUK29" i="9" s="1"/>
  <c r="EUM29" i="9" s="1"/>
  <c r="EUO29" i="9" s="1"/>
  <c r="EUQ29" i="9" s="1"/>
  <c r="EUS29" i="9" s="1"/>
  <c r="EUU29" i="9" s="1"/>
  <c r="EUW29" i="9" s="1"/>
  <c r="EUY29" i="9" s="1"/>
  <c r="EVA29" i="9" s="1"/>
  <c r="EVC29" i="9" s="1"/>
  <c r="EVE29" i="9" s="1"/>
  <c r="EVG29" i="9" s="1"/>
  <c r="EVI29" i="9" s="1"/>
  <c r="EVK29" i="9" s="1"/>
  <c r="EVM29" i="9" s="1"/>
  <c r="EVO29" i="9" s="1"/>
  <c r="EVQ29" i="9" s="1"/>
  <c r="EVS29" i="9" s="1"/>
  <c r="EVU29" i="9" s="1"/>
  <c r="EVW29" i="9" s="1"/>
  <c r="EVY29" i="9" s="1"/>
  <c r="EWA29" i="9" s="1"/>
  <c r="EWC29" i="9" s="1"/>
  <c r="EWE29" i="9" s="1"/>
  <c r="EWG29" i="9" s="1"/>
  <c r="EWI29" i="9" s="1"/>
  <c r="EWK29" i="9" s="1"/>
  <c r="EWM29" i="9" s="1"/>
  <c r="EWO29" i="9" s="1"/>
  <c r="EWQ29" i="9" s="1"/>
  <c r="EWS29" i="9" s="1"/>
  <c r="EWU29" i="9" s="1"/>
  <c r="EWW29" i="9" s="1"/>
  <c r="EWY29" i="9" s="1"/>
  <c r="EXA29" i="9" s="1"/>
  <c r="EXC29" i="9" s="1"/>
  <c r="EXE29" i="9" s="1"/>
  <c r="EXG29" i="9" s="1"/>
  <c r="EXI29" i="9" s="1"/>
  <c r="EXK29" i="9" s="1"/>
  <c r="EXM29" i="9" s="1"/>
  <c r="EXO29" i="9" s="1"/>
  <c r="EXQ29" i="9" s="1"/>
  <c r="EXS29" i="9" s="1"/>
  <c r="EXU29" i="9" s="1"/>
  <c r="EXW29" i="9" s="1"/>
  <c r="EXY29" i="9" s="1"/>
  <c r="EYA29" i="9" s="1"/>
  <c r="EYC29" i="9" s="1"/>
  <c r="EYE29" i="9" s="1"/>
  <c r="EYG29" i="9" s="1"/>
  <c r="EYI29" i="9" s="1"/>
  <c r="EYK29" i="9" s="1"/>
  <c r="EYM29" i="9" s="1"/>
  <c r="EYO29" i="9" s="1"/>
  <c r="EYQ29" i="9" s="1"/>
  <c r="EYS29" i="9" s="1"/>
  <c r="EYU29" i="9" s="1"/>
  <c r="EYW29" i="9" s="1"/>
  <c r="EYY29" i="9" s="1"/>
  <c r="EZA29" i="9" s="1"/>
  <c r="EZC29" i="9" s="1"/>
  <c r="EZE29" i="9" s="1"/>
  <c r="EZG29" i="9" s="1"/>
  <c r="EZI29" i="9" s="1"/>
  <c r="EZK29" i="9" s="1"/>
  <c r="EZM29" i="9" s="1"/>
  <c r="EZO29" i="9" s="1"/>
  <c r="EZQ29" i="9" s="1"/>
  <c r="EZS29" i="9" s="1"/>
  <c r="EZU29" i="9" s="1"/>
  <c r="EZW29" i="9" s="1"/>
  <c r="EZY29" i="9" s="1"/>
  <c r="FAA29" i="9" s="1"/>
  <c r="FAC29" i="9" s="1"/>
  <c r="FAE29" i="9" s="1"/>
  <c r="FAG29" i="9" s="1"/>
  <c r="FAI29" i="9" s="1"/>
  <c r="FAK29" i="9" s="1"/>
  <c r="FAM29" i="9" s="1"/>
  <c r="FAO29" i="9" s="1"/>
  <c r="FAQ29" i="9" s="1"/>
  <c r="FAS29" i="9" s="1"/>
  <c r="FAU29" i="9" s="1"/>
  <c r="FAW29" i="9" s="1"/>
  <c r="FAY29" i="9" s="1"/>
  <c r="FBA29" i="9" s="1"/>
  <c r="FBC29" i="9" s="1"/>
  <c r="FBE29" i="9" s="1"/>
  <c r="FBG29" i="9" s="1"/>
  <c r="FBI29" i="9" s="1"/>
  <c r="FBK29" i="9" s="1"/>
  <c r="FBM29" i="9" s="1"/>
  <c r="FBO29" i="9" s="1"/>
  <c r="FBQ29" i="9" s="1"/>
  <c r="FBS29" i="9" s="1"/>
  <c r="FBU29" i="9" s="1"/>
  <c r="FBW29" i="9" s="1"/>
  <c r="FBY29" i="9" s="1"/>
  <c r="FCA29" i="9" s="1"/>
  <c r="FCC29" i="9" s="1"/>
  <c r="FCE29" i="9" s="1"/>
  <c r="FCG29" i="9" s="1"/>
  <c r="FCI29" i="9" s="1"/>
  <c r="FCK29" i="9" s="1"/>
  <c r="FCM29" i="9" s="1"/>
  <c r="FCO29" i="9" s="1"/>
  <c r="FCQ29" i="9" s="1"/>
  <c r="FCS29" i="9" s="1"/>
  <c r="FCU29" i="9" s="1"/>
  <c r="FCW29" i="9" s="1"/>
  <c r="FCY29" i="9" s="1"/>
  <c r="FDA29" i="9" s="1"/>
  <c r="FDC29" i="9" s="1"/>
  <c r="FDE29" i="9" s="1"/>
  <c r="FDG29" i="9" s="1"/>
  <c r="FDI29" i="9" s="1"/>
  <c r="FDK29" i="9" s="1"/>
  <c r="FDM29" i="9" s="1"/>
  <c r="FDO29" i="9" s="1"/>
  <c r="FDQ29" i="9" s="1"/>
  <c r="FDS29" i="9" s="1"/>
  <c r="FDU29" i="9" s="1"/>
  <c r="FDW29" i="9" s="1"/>
  <c r="FDY29" i="9" s="1"/>
  <c r="FEA29" i="9" s="1"/>
  <c r="FEC29" i="9" s="1"/>
  <c r="FEE29" i="9" s="1"/>
  <c r="FEG29" i="9" s="1"/>
  <c r="FEI29" i="9" s="1"/>
  <c r="FEK29" i="9" s="1"/>
  <c r="FEM29" i="9" s="1"/>
  <c r="FEO29" i="9" s="1"/>
  <c r="FEQ29" i="9" s="1"/>
  <c r="FES29" i="9" s="1"/>
  <c r="FEU29" i="9" s="1"/>
  <c r="FEW29" i="9" s="1"/>
  <c r="FEY29" i="9" s="1"/>
  <c r="FFA29" i="9" s="1"/>
  <c r="FFC29" i="9" s="1"/>
  <c r="FFE29" i="9" s="1"/>
  <c r="FFG29" i="9" s="1"/>
  <c r="FFI29" i="9" s="1"/>
  <c r="FFK29" i="9" s="1"/>
  <c r="FFM29" i="9" s="1"/>
  <c r="FFO29" i="9" s="1"/>
  <c r="FFQ29" i="9" s="1"/>
  <c r="FFS29" i="9" s="1"/>
  <c r="FFU29" i="9" s="1"/>
  <c r="FFW29" i="9" s="1"/>
  <c r="FFY29" i="9" s="1"/>
  <c r="FGA29" i="9" s="1"/>
  <c r="FGC29" i="9" s="1"/>
  <c r="FGE29" i="9" s="1"/>
  <c r="FGG29" i="9" s="1"/>
  <c r="FGI29" i="9" s="1"/>
  <c r="FGK29" i="9" s="1"/>
  <c r="FGM29" i="9" s="1"/>
  <c r="FGO29" i="9" s="1"/>
  <c r="FGQ29" i="9" s="1"/>
  <c r="FGS29" i="9" s="1"/>
  <c r="FGU29" i="9" s="1"/>
  <c r="FGW29" i="9" s="1"/>
  <c r="FGY29" i="9" s="1"/>
  <c r="FHA29" i="9" s="1"/>
  <c r="FHC29" i="9" s="1"/>
  <c r="FHE29" i="9" s="1"/>
  <c r="FHG29" i="9" s="1"/>
  <c r="FHI29" i="9" s="1"/>
  <c r="FHK29" i="9" s="1"/>
  <c r="FHM29" i="9" s="1"/>
  <c r="FHO29" i="9" s="1"/>
  <c r="FHQ29" i="9" s="1"/>
  <c r="FHS29" i="9" s="1"/>
  <c r="FHU29" i="9" s="1"/>
  <c r="FHW29" i="9" s="1"/>
  <c r="FHY29" i="9" s="1"/>
  <c r="FIA29" i="9" s="1"/>
  <c r="FIC29" i="9" s="1"/>
  <c r="FIE29" i="9" s="1"/>
  <c r="FIG29" i="9" s="1"/>
  <c r="FII29" i="9" s="1"/>
  <c r="FIK29" i="9" s="1"/>
  <c r="FIM29" i="9" s="1"/>
  <c r="FIO29" i="9" s="1"/>
  <c r="FIQ29" i="9" s="1"/>
  <c r="FIS29" i="9" s="1"/>
  <c r="FIU29" i="9" s="1"/>
  <c r="FIW29" i="9" s="1"/>
  <c r="FIY29" i="9" s="1"/>
  <c r="FJA29" i="9" s="1"/>
  <c r="FJC29" i="9" s="1"/>
  <c r="FJE29" i="9" s="1"/>
  <c r="FJG29" i="9" s="1"/>
  <c r="FJI29" i="9" s="1"/>
  <c r="FJK29" i="9" s="1"/>
  <c r="FJM29" i="9" s="1"/>
  <c r="FJO29" i="9" s="1"/>
  <c r="FJQ29" i="9" s="1"/>
  <c r="FJS29" i="9" s="1"/>
  <c r="FJU29" i="9" s="1"/>
  <c r="FJW29" i="9" s="1"/>
  <c r="FJY29" i="9" s="1"/>
  <c r="FKA29" i="9" s="1"/>
  <c r="FKC29" i="9" s="1"/>
  <c r="FKE29" i="9" s="1"/>
  <c r="FKG29" i="9" s="1"/>
  <c r="FKI29" i="9" s="1"/>
  <c r="FKK29" i="9" s="1"/>
  <c r="FKM29" i="9" s="1"/>
  <c r="FKO29" i="9" s="1"/>
  <c r="FKQ29" i="9" s="1"/>
  <c r="FKS29" i="9" s="1"/>
  <c r="FKU29" i="9" s="1"/>
  <c r="FKW29" i="9" s="1"/>
  <c r="FKY29" i="9" s="1"/>
  <c r="FLA29" i="9" s="1"/>
  <c r="FLC29" i="9" s="1"/>
  <c r="FLE29" i="9" s="1"/>
  <c r="FLG29" i="9" s="1"/>
  <c r="FLI29" i="9" s="1"/>
  <c r="FLK29" i="9" s="1"/>
  <c r="FLM29" i="9" s="1"/>
  <c r="FLO29" i="9" s="1"/>
  <c r="FLQ29" i="9" s="1"/>
  <c r="FLS29" i="9" s="1"/>
  <c r="FLU29" i="9" s="1"/>
  <c r="FLW29" i="9" s="1"/>
  <c r="FLY29" i="9" s="1"/>
  <c r="FMA29" i="9" s="1"/>
  <c r="FMC29" i="9" s="1"/>
  <c r="FME29" i="9" s="1"/>
  <c r="FMG29" i="9" s="1"/>
  <c r="FMI29" i="9" s="1"/>
  <c r="FMK29" i="9" s="1"/>
  <c r="FMM29" i="9" s="1"/>
  <c r="FMO29" i="9" s="1"/>
  <c r="FMQ29" i="9" s="1"/>
  <c r="FMS29" i="9" s="1"/>
  <c r="FMU29" i="9" s="1"/>
  <c r="FMW29" i="9" s="1"/>
  <c r="FMY29" i="9" s="1"/>
  <c r="FNA29" i="9" s="1"/>
  <c r="FNC29" i="9" s="1"/>
  <c r="FNE29" i="9" s="1"/>
  <c r="FNG29" i="9" s="1"/>
  <c r="FNI29" i="9" s="1"/>
  <c r="FNK29" i="9" s="1"/>
  <c r="FNM29" i="9" s="1"/>
  <c r="FNO29" i="9" s="1"/>
  <c r="FNQ29" i="9" s="1"/>
  <c r="FNS29" i="9" s="1"/>
  <c r="FNU29" i="9" s="1"/>
  <c r="FNW29" i="9" s="1"/>
  <c r="FNY29" i="9" s="1"/>
  <c r="FOA29" i="9" s="1"/>
  <c r="FOC29" i="9" s="1"/>
  <c r="FOE29" i="9" s="1"/>
  <c r="FOG29" i="9" s="1"/>
  <c r="FOI29" i="9" s="1"/>
  <c r="FOK29" i="9" s="1"/>
  <c r="FOM29" i="9" s="1"/>
  <c r="FOO29" i="9" s="1"/>
  <c r="FOQ29" i="9" s="1"/>
  <c r="FOS29" i="9" s="1"/>
  <c r="FOU29" i="9" s="1"/>
  <c r="FOW29" i="9" s="1"/>
  <c r="FOY29" i="9" s="1"/>
  <c r="FPA29" i="9" s="1"/>
  <c r="FPC29" i="9" s="1"/>
  <c r="FPE29" i="9" s="1"/>
  <c r="FPG29" i="9" s="1"/>
  <c r="FPI29" i="9" s="1"/>
  <c r="FPK29" i="9" s="1"/>
  <c r="FPM29" i="9" s="1"/>
  <c r="FPO29" i="9" s="1"/>
  <c r="FPQ29" i="9" s="1"/>
  <c r="FPS29" i="9" s="1"/>
  <c r="FPU29" i="9" s="1"/>
  <c r="FPW29" i="9" s="1"/>
  <c r="FPY29" i="9" s="1"/>
  <c r="FQA29" i="9" s="1"/>
  <c r="FQC29" i="9" s="1"/>
  <c r="FQE29" i="9" s="1"/>
  <c r="FQG29" i="9" s="1"/>
  <c r="FQI29" i="9" s="1"/>
  <c r="FQK29" i="9" s="1"/>
  <c r="FQM29" i="9" s="1"/>
  <c r="FQO29" i="9" s="1"/>
  <c r="FQQ29" i="9" s="1"/>
  <c r="FQS29" i="9" s="1"/>
  <c r="FQU29" i="9" s="1"/>
  <c r="FQW29" i="9" s="1"/>
  <c r="FQY29" i="9" s="1"/>
  <c r="FRA29" i="9" s="1"/>
  <c r="FRC29" i="9" s="1"/>
  <c r="FRE29" i="9" s="1"/>
  <c r="FRG29" i="9" s="1"/>
  <c r="FRI29" i="9" s="1"/>
  <c r="FRK29" i="9" s="1"/>
  <c r="FRM29" i="9" s="1"/>
  <c r="FRO29" i="9" s="1"/>
  <c r="FRQ29" i="9" s="1"/>
  <c r="FRS29" i="9" s="1"/>
  <c r="FRU29" i="9" s="1"/>
  <c r="FRW29" i="9" s="1"/>
  <c r="FRY29" i="9" s="1"/>
  <c r="FSA29" i="9" s="1"/>
  <c r="FSC29" i="9" s="1"/>
  <c r="FSE29" i="9" s="1"/>
  <c r="FSG29" i="9" s="1"/>
  <c r="FSI29" i="9" s="1"/>
  <c r="FSK29" i="9" s="1"/>
  <c r="FSM29" i="9" s="1"/>
  <c r="FSO29" i="9" s="1"/>
  <c r="FSQ29" i="9" s="1"/>
  <c r="FSS29" i="9" s="1"/>
  <c r="FSU29" i="9" s="1"/>
  <c r="FSW29" i="9" s="1"/>
  <c r="FSY29" i="9" s="1"/>
  <c r="FTA29" i="9" s="1"/>
  <c r="FTC29" i="9" s="1"/>
  <c r="FTE29" i="9" s="1"/>
  <c r="FTG29" i="9" s="1"/>
  <c r="FTI29" i="9" s="1"/>
  <c r="FTK29" i="9" s="1"/>
  <c r="FTM29" i="9" s="1"/>
  <c r="FTO29" i="9" s="1"/>
  <c r="FTQ29" i="9" s="1"/>
  <c r="FTS29" i="9" s="1"/>
  <c r="FTU29" i="9" s="1"/>
  <c r="FTW29" i="9" s="1"/>
  <c r="FTY29" i="9" s="1"/>
  <c r="FUA29" i="9" s="1"/>
  <c r="FUC29" i="9" s="1"/>
  <c r="FUE29" i="9" s="1"/>
  <c r="FUG29" i="9" s="1"/>
  <c r="FUI29" i="9" s="1"/>
  <c r="FUK29" i="9" s="1"/>
  <c r="FUM29" i="9" s="1"/>
  <c r="FUO29" i="9" s="1"/>
  <c r="FUQ29" i="9" s="1"/>
  <c r="FUS29" i="9" s="1"/>
  <c r="FUU29" i="9" s="1"/>
  <c r="FUW29" i="9" s="1"/>
  <c r="FUY29" i="9" s="1"/>
  <c r="FVA29" i="9" s="1"/>
  <c r="FVC29" i="9" s="1"/>
  <c r="FVE29" i="9" s="1"/>
  <c r="FVG29" i="9" s="1"/>
  <c r="FVI29" i="9" s="1"/>
  <c r="FVK29" i="9" s="1"/>
  <c r="FVM29" i="9" s="1"/>
  <c r="FVO29" i="9" s="1"/>
  <c r="FVQ29" i="9" s="1"/>
  <c r="FVS29" i="9" s="1"/>
  <c r="FVU29" i="9" s="1"/>
  <c r="FVW29" i="9" s="1"/>
  <c r="FVY29" i="9" s="1"/>
  <c r="FWA29" i="9" s="1"/>
  <c r="FWC29" i="9" s="1"/>
  <c r="FWE29" i="9" s="1"/>
  <c r="FWG29" i="9" s="1"/>
  <c r="FWI29" i="9" s="1"/>
  <c r="FWK29" i="9" s="1"/>
  <c r="FWM29" i="9" s="1"/>
  <c r="FWO29" i="9" s="1"/>
  <c r="FWQ29" i="9" s="1"/>
  <c r="FWS29" i="9" s="1"/>
  <c r="FWU29" i="9" s="1"/>
  <c r="FWW29" i="9" s="1"/>
  <c r="FWY29" i="9" s="1"/>
  <c r="FXA29" i="9" s="1"/>
  <c r="FXC29" i="9" s="1"/>
  <c r="FXE29" i="9" s="1"/>
  <c r="FXG29" i="9" s="1"/>
  <c r="FXI29" i="9" s="1"/>
  <c r="FXK29" i="9" s="1"/>
  <c r="FXM29" i="9" s="1"/>
  <c r="FXO29" i="9" s="1"/>
  <c r="FXQ29" i="9" s="1"/>
  <c r="FXS29" i="9" s="1"/>
  <c r="FXU29" i="9" s="1"/>
  <c r="FXW29" i="9" s="1"/>
  <c r="FXY29" i="9" s="1"/>
  <c r="FYA29" i="9" s="1"/>
  <c r="FYC29" i="9" s="1"/>
  <c r="FYE29" i="9" s="1"/>
  <c r="FYG29" i="9" s="1"/>
  <c r="FYI29" i="9" s="1"/>
  <c r="FYK29" i="9" s="1"/>
  <c r="FYM29" i="9" s="1"/>
  <c r="FYO29" i="9" s="1"/>
  <c r="FYQ29" i="9" s="1"/>
  <c r="FYS29" i="9" s="1"/>
  <c r="FYU29" i="9" s="1"/>
  <c r="FYW29" i="9" s="1"/>
  <c r="FYY29" i="9" s="1"/>
  <c r="FZA29" i="9" s="1"/>
  <c r="FZC29" i="9" s="1"/>
  <c r="FZE29" i="9" s="1"/>
  <c r="FZG29" i="9" s="1"/>
  <c r="FZI29" i="9" s="1"/>
  <c r="FZK29" i="9" s="1"/>
  <c r="FZM29" i="9" s="1"/>
  <c r="FZO29" i="9" s="1"/>
  <c r="FZQ29" i="9" s="1"/>
  <c r="FZS29" i="9" s="1"/>
  <c r="FZU29" i="9" s="1"/>
  <c r="FZW29" i="9" s="1"/>
  <c r="FZY29" i="9" s="1"/>
  <c r="GAA29" i="9" s="1"/>
  <c r="GAC29" i="9" s="1"/>
  <c r="GAE29" i="9" s="1"/>
  <c r="GAG29" i="9" s="1"/>
  <c r="GAI29" i="9" s="1"/>
  <c r="GAK29" i="9" s="1"/>
  <c r="GAM29" i="9" s="1"/>
  <c r="GAO29" i="9" s="1"/>
  <c r="GAQ29" i="9" s="1"/>
  <c r="GAS29" i="9" s="1"/>
  <c r="GAU29" i="9" s="1"/>
  <c r="GAW29" i="9" s="1"/>
  <c r="GAY29" i="9" s="1"/>
  <c r="GBA29" i="9" s="1"/>
  <c r="GBC29" i="9" s="1"/>
  <c r="GBE29" i="9" s="1"/>
  <c r="GBG29" i="9" s="1"/>
  <c r="GBI29" i="9" s="1"/>
  <c r="GBK29" i="9" s="1"/>
  <c r="GBM29" i="9" s="1"/>
  <c r="GBO29" i="9" s="1"/>
  <c r="GBQ29" i="9" s="1"/>
  <c r="GBS29" i="9" s="1"/>
  <c r="GBU29" i="9" s="1"/>
  <c r="GBW29" i="9" s="1"/>
  <c r="GBY29" i="9" s="1"/>
  <c r="GCA29" i="9" s="1"/>
  <c r="GCC29" i="9" s="1"/>
  <c r="GCE29" i="9" s="1"/>
  <c r="GCG29" i="9" s="1"/>
  <c r="GCI29" i="9" s="1"/>
  <c r="GCK29" i="9" s="1"/>
  <c r="GCM29" i="9" s="1"/>
  <c r="GCO29" i="9" s="1"/>
  <c r="GCQ29" i="9" s="1"/>
  <c r="GCS29" i="9" s="1"/>
  <c r="GCU29" i="9" s="1"/>
  <c r="GCW29" i="9" s="1"/>
  <c r="GCY29" i="9" s="1"/>
  <c r="GDA29" i="9" s="1"/>
  <c r="GDC29" i="9" s="1"/>
  <c r="GDE29" i="9" s="1"/>
  <c r="GDG29" i="9" s="1"/>
  <c r="GDI29" i="9" s="1"/>
  <c r="GDK29" i="9" s="1"/>
  <c r="GDM29" i="9" s="1"/>
  <c r="GDO29" i="9" s="1"/>
  <c r="GDQ29" i="9" s="1"/>
  <c r="GDS29" i="9" s="1"/>
  <c r="GDU29" i="9" s="1"/>
  <c r="GDW29" i="9" s="1"/>
  <c r="GDY29" i="9" s="1"/>
  <c r="GEA29" i="9" s="1"/>
  <c r="GEC29" i="9" s="1"/>
  <c r="GEE29" i="9" s="1"/>
  <c r="GEG29" i="9" s="1"/>
  <c r="GEI29" i="9" s="1"/>
  <c r="GEK29" i="9" s="1"/>
  <c r="GEM29" i="9" s="1"/>
  <c r="GEO29" i="9" s="1"/>
  <c r="GEQ29" i="9" s="1"/>
  <c r="GES29" i="9" s="1"/>
  <c r="GEU29" i="9" s="1"/>
  <c r="GEW29" i="9" s="1"/>
  <c r="GEY29" i="9" s="1"/>
  <c r="GFA29" i="9" s="1"/>
  <c r="GFC29" i="9" s="1"/>
  <c r="GFE29" i="9" s="1"/>
  <c r="GFG29" i="9" s="1"/>
  <c r="GFI29" i="9" s="1"/>
  <c r="GFK29" i="9" s="1"/>
  <c r="GFM29" i="9" s="1"/>
  <c r="GFO29" i="9" s="1"/>
  <c r="GFQ29" i="9" s="1"/>
  <c r="GFS29" i="9" s="1"/>
  <c r="GFU29" i="9" s="1"/>
  <c r="GFW29" i="9" s="1"/>
  <c r="GFY29" i="9" s="1"/>
  <c r="GGA29" i="9" s="1"/>
  <c r="GGC29" i="9" s="1"/>
  <c r="GGE29" i="9" s="1"/>
  <c r="GGG29" i="9" s="1"/>
  <c r="GGI29" i="9" s="1"/>
  <c r="GGK29" i="9" s="1"/>
  <c r="GGM29" i="9" s="1"/>
  <c r="GGO29" i="9" s="1"/>
  <c r="GGQ29" i="9" s="1"/>
  <c r="GGS29" i="9" s="1"/>
  <c r="GGU29" i="9" s="1"/>
  <c r="GGW29" i="9" s="1"/>
  <c r="GGY29" i="9" s="1"/>
  <c r="GHA29" i="9" s="1"/>
  <c r="GHC29" i="9" s="1"/>
  <c r="GHE29" i="9" s="1"/>
  <c r="GHG29" i="9" s="1"/>
  <c r="GHI29" i="9" s="1"/>
  <c r="GHK29" i="9" s="1"/>
  <c r="GHM29" i="9" s="1"/>
  <c r="GHO29" i="9" s="1"/>
  <c r="GHQ29" i="9" s="1"/>
  <c r="GHS29" i="9" s="1"/>
  <c r="GHU29" i="9" s="1"/>
  <c r="GHW29" i="9" s="1"/>
  <c r="GHY29" i="9" s="1"/>
  <c r="GIA29" i="9" s="1"/>
  <c r="GIC29" i="9" s="1"/>
  <c r="GIE29" i="9" s="1"/>
  <c r="GIG29" i="9" s="1"/>
  <c r="GII29" i="9" s="1"/>
  <c r="GIK29" i="9" s="1"/>
  <c r="GIM29" i="9" s="1"/>
  <c r="GIO29" i="9" s="1"/>
  <c r="GIQ29" i="9" s="1"/>
  <c r="GIS29" i="9" s="1"/>
  <c r="GIU29" i="9" s="1"/>
  <c r="GIW29" i="9" s="1"/>
  <c r="GIY29" i="9" s="1"/>
  <c r="GJA29" i="9" s="1"/>
  <c r="GJC29" i="9" s="1"/>
  <c r="GJE29" i="9" s="1"/>
  <c r="GJG29" i="9" s="1"/>
  <c r="GJI29" i="9" s="1"/>
  <c r="GJK29" i="9" s="1"/>
  <c r="GJM29" i="9" s="1"/>
  <c r="GJO29" i="9" s="1"/>
  <c r="GJQ29" i="9" s="1"/>
  <c r="GJS29" i="9" s="1"/>
  <c r="GJU29" i="9" s="1"/>
  <c r="GJW29" i="9" s="1"/>
  <c r="GJY29" i="9" s="1"/>
  <c r="GKA29" i="9" s="1"/>
  <c r="GKC29" i="9" s="1"/>
  <c r="GKE29" i="9" s="1"/>
  <c r="GKG29" i="9" s="1"/>
  <c r="GKI29" i="9" s="1"/>
  <c r="GKK29" i="9" s="1"/>
  <c r="GKM29" i="9" s="1"/>
  <c r="GKO29" i="9" s="1"/>
  <c r="GKQ29" i="9" s="1"/>
  <c r="GKS29" i="9" s="1"/>
  <c r="GKU29" i="9" s="1"/>
  <c r="GKW29" i="9" s="1"/>
  <c r="GKY29" i="9" s="1"/>
  <c r="GLA29" i="9" s="1"/>
  <c r="GLC29" i="9" s="1"/>
  <c r="GLE29" i="9" s="1"/>
  <c r="GLG29" i="9" s="1"/>
  <c r="GLI29" i="9" s="1"/>
  <c r="GLK29" i="9" s="1"/>
  <c r="GLM29" i="9" s="1"/>
  <c r="GLO29" i="9" s="1"/>
  <c r="GLQ29" i="9" s="1"/>
  <c r="GLS29" i="9" s="1"/>
  <c r="GLU29" i="9" s="1"/>
  <c r="GLW29" i="9" s="1"/>
  <c r="GLY29" i="9" s="1"/>
  <c r="GMA29" i="9" s="1"/>
  <c r="GMC29" i="9" s="1"/>
  <c r="GME29" i="9" s="1"/>
  <c r="GMG29" i="9" s="1"/>
  <c r="GMI29" i="9" s="1"/>
  <c r="GMK29" i="9" s="1"/>
  <c r="GMM29" i="9" s="1"/>
  <c r="GMO29" i="9" s="1"/>
  <c r="GMQ29" i="9" s="1"/>
  <c r="GMS29" i="9" s="1"/>
  <c r="GMU29" i="9" s="1"/>
  <c r="GMW29" i="9" s="1"/>
  <c r="GMY29" i="9" s="1"/>
  <c r="GNA29" i="9" s="1"/>
  <c r="GNC29" i="9" s="1"/>
  <c r="GNE29" i="9" s="1"/>
  <c r="GNG29" i="9" s="1"/>
  <c r="GNI29" i="9" s="1"/>
  <c r="GNK29" i="9" s="1"/>
  <c r="GNM29" i="9" s="1"/>
  <c r="GNO29" i="9" s="1"/>
  <c r="GNQ29" i="9" s="1"/>
  <c r="GNS29" i="9" s="1"/>
  <c r="GNU29" i="9" s="1"/>
  <c r="GNW29" i="9" s="1"/>
  <c r="GNY29" i="9" s="1"/>
  <c r="GOA29" i="9" s="1"/>
  <c r="GOC29" i="9" s="1"/>
  <c r="GOE29" i="9" s="1"/>
  <c r="GOG29" i="9" s="1"/>
  <c r="GOI29" i="9" s="1"/>
  <c r="GOK29" i="9" s="1"/>
  <c r="GOM29" i="9" s="1"/>
  <c r="GOO29" i="9" s="1"/>
  <c r="GOQ29" i="9" s="1"/>
  <c r="GOS29" i="9" s="1"/>
  <c r="GOU29" i="9" s="1"/>
  <c r="GOW29" i="9" s="1"/>
  <c r="GOY29" i="9" s="1"/>
  <c r="GPA29" i="9" s="1"/>
  <c r="GPC29" i="9" s="1"/>
  <c r="GPE29" i="9" s="1"/>
  <c r="GPG29" i="9" s="1"/>
  <c r="GPI29" i="9" s="1"/>
  <c r="GPK29" i="9" s="1"/>
  <c r="GPM29" i="9" s="1"/>
  <c r="GPO29" i="9" s="1"/>
  <c r="GPQ29" i="9" s="1"/>
  <c r="GPS29" i="9" s="1"/>
  <c r="GPU29" i="9" s="1"/>
  <c r="GPW29" i="9" s="1"/>
  <c r="GPY29" i="9" s="1"/>
  <c r="GQA29" i="9" s="1"/>
  <c r="GQC29" i="9" s="1"/>
  <c r="GQE29" i="9" s="1"/>
  <c r="GQG29" i="9" s="1"/>
  <c r="GQI29" i="9" s="1"/>
  <c r="GQK29" i="9" s="1"/>
  <c r="GQM29" i="9" s="1"/>
  <c r="GQO29" i="9" s="1"/>
  <c r="GQQ29" i="9" s="1"/>
  <c r="GQS29" i="9" s="1"/>
  <c r="GQU29" i="9" s="1"/>
  <c r="GQW29" i="9" s="1"/>
  <c r="GQY29" i="9" s="1"/>
  <c r="GRA29" i="9" s="1"/>
  <c r="GRC29" i="9" s="1"/>
  <c r="GRE29" i="9" s="1"/>
  <c r="GRG29" i="9" s="1"/>
  <c r="GRI29" i="9" s="1"/>
  <c r="GRK29" i="9" s="1"/>
  <c r="GRM29" i="9" s="1"/>
  <c r="GRO29" i="9" s="1"/>
  <c r="GRQ29" i="9" s="1"/>
  <c r="GRS29" i="9" s="1"/>
  <c r="GRU29" i="9" s="1"/>
  <c r="GRW29" i="9" s="1"/>
  <c r="GRY29" i="9" s="1"/>
  <c r="GSA29" i="9" s="1"/>
  <c r="GSC29" i="9" s="1"/>
  <c r="GSE29" i="9" s="1"/>
  <c r="GSG29" i="9" s="1"/>
  <c r="GSI29" i="9" s="1"/>
  <c r="GSK29" i="9" s="1"/>
  <c r="GSM29" i="9" s="1"/>
  <c r="GSO29" i="9" s="1"/>
  <c r="GSQ29" i="9" s="1"/>
  <c r="GSS29" i="9" s="1"/>
  <c r="GSU29" i="9" s="1"/>
  <c r="GSW29" i="9" s="1"/>
  <c r="GSY29" i="9" s="1"/>
  <c r="GTA29" i="9" s="1"/>
  <c r="GTC29" i="9" s="1"/>
  <c r="GTE29" i="9" s="1"/>
  <c r="GTG29" i="9" s="1"/>
  <c r="GTI29" i="9" s="1"/>
  <c r="GTK29" i="9" s="1"/>
  <c r="GTM29" i="9" s="1"/>
  <c r="GTO29" i="9" s="1"/>
  <c r="GTQ29" i="9" s="1"/>
  <c r="GTS29" i="9" s="1"/>
  <c r="GTU29" i="9" s="1"/>
  <c r="GTW29" i="9" s="1"/>
  <c r="GTY29" i="9" s="1"/>
  <c r="GUA29" i="9" s="1"/>
  <c r="GUC29" i="9" s="1"/>
  <c r="GUE29" i="9" s="1"/>
  <c r="GUG29" i="9" s="1"/>
  <c r="GUI29" i="9" s="1"/>
  <c r="GUK29" i="9" s="1"/>
  <c r="GUM29" i="9" s="1"/>
  <c r="GUO29" i="9" s="1"/>
  <c r="GUQ29" i="9" s="1"/>
  <c r="GUS29" i="9" s="1"/>
  <c r="GUU29" i="9" s="1"/>
  <c r="GUW29" i="9" s="1"/>
  <c r="GUY29" i="9" s="1"/>
  <c r="GVA29" i="9" s="1"/>
  <c r="GVC29" i="9" s="1"/>
  <c r="GVE29" i="9" s="1"/>
  <c r="GVG29" i="9" s="1"/>
  <c r="GVI29" i="9" s="1"/>
  <c r="GVK29" i="9" s="1"/>
  <c r="GVM29" i="9" s="1"/>
  <c r="GVO29" i="9" s="1"/>
  <c r="GVQ29" i="9" s="1"/>
  <c r="GVS29" i="9" s="1"/>
  <c r="GVU29" i="9" s="1"/>
  <c r="GVW29" i="9" s="1"/>
  <c r="GVY29" i="9" s="1"/>
  <c r="GWA29" i="9" s="1"/>
  <c r="GWC29" i="9" s="1"/>
  <c r="GWE29" i="9" s="1"/>
  <c r="GWG29" i="9" s="1"/>
  <c r="GWI29" i="9" s="1"/>
  <c r="GWK29" i="9" s="1"/>
  <c r="GWM29" i="9" s="1"/>
  <c r="GWO29" i="9" s="1"/>
  <c r="GWQ29" i="9" s="1"/>
  <c r="GWS29" i="9" s="1"/>
  <c r="GWU29" i="9" s="1"/>
  <c r="GWW29" i="9" s="1"/>
  <c r="GWY29" i="9" s="1"/>
  <c r="GXA29" i="9" s="1"/>
  <c r="GXC29" i="9" s="1"/>
  <c r="GXE29" i="9" s="1"/>
  <c r="GXG29" i="9" s="1"/>
  <c r="GXI29" i="9" s="1"/>
  <c r="GXK29" i="9" s="1"/>
  <c r="GXM29" i="9" s="1"/>
  <c r="GXO29" i="9" s="1"/>
  <c r="GXQ29" i="9" s="1"/>
  <c r="GXS29" i="9" s="1"/>
  <c r="GXU29" i="9" s="1"/>
  <c r="GXW29" i="9" s="1"/>
  <c r="GXY29" i="9" s="1"/>
  <c r="GYA29" i="9" s="1"/>
  <c r="GYC29" i="9" s="1"/>
  <c r="GYE29" i="9" s="1"/>
  <c r="GYG29" i="9" s="1"/>
  <c r="GYI29" i="9" s="1"/>
  <c r="GYK29" i="9" s="1"/>
  <c r="GYM29" i="9" s="1"/>
  <c r="GYO29" i="9" s="1"/>
  <c r="GYQ29" i="9" s="1"/>
  <c r="GYS29" i="9" s="1"/>
  <c r="GYU29" i="9" s="1"/>
  <c r="GYW29" i="9" s="1"/>
  <c r="GYY29" i="9" s="1"/>
  <c r="GZA29" i="9" s="1"/>
  <c r="GZC29" i="9" s="1"/>
  <c r="GZE29" i="9" s="1"/>
  <c r="GZG29" i="9" s="1"/>
  <c r="GZI29" i="9" s="1"/>
  <c r="GZK29" i="9" s="1"/>
  <c r="GZM29" i="9" s="1"/>
  <c r="GZO29" i="9" s="1"/>
  <c r="GZQ29" i="9" s="1"/>
  <c r="GZS29" i="9" s="1"/>
  <c r="GZU29" i="9" s="1"/>
  <c r="GZW29" i="9" s="1"/>
  <c r="GZY29" i="9" s="1"/>
  <c r="HAA29" i="9" s="1"/>
  <c r="HAC29" i="9" s="1"/>
  <c r="HAE29" i="9" s="1"/>
  <c r="HAG29" i="9" s="1"/>
  <c r="HAI29" i="9" s="1"/>
  <c r="HAK29" i="9" s="1"/>
  <c r="HAM29" i="9" s="1"/>
  <c r="HAO29" i="9" s="1"/>
  <c r="HAQ29" i="9" s="1"/>
  <c r="HAS29" i="9" s="1"/>
  <c r="HAU29" i="9" s="1"/>
  <c r="HAW29" i="9" s="1"/>
  <c r="HAY29" i="9" s="1"/>
  <c r="HBA29" i="9" s="1"/>
  <c r="HBC29" i="9" s="1"/>
  <c r="HBE29" i="9" s="1"/>
  <c r="HBG29" i="9" s="1"/>
  <c r="HBI29" i="9" s="1"/>
  <c r="HBK29" i="9" s="1"/>
  <c r="HBM29" i="9" s="1"/>
  <c r="HBO29" i="9" s="1"/>
  <c r="HBQ29" i="9" s="1"/>
  <c r="HBS29" i="9" s="1"/>
  <c r="HBU29" i="9" s="1"/>
  <c r="HBW29" i="9" s="1"/>
  <c r="HBY29" i="9" s="1"/>
  <c r="HCA29" i="9" s="1"/>
  <c r="HCC29" i="9" s="1"/>
  <c r="HCE29" i="9" s="1"/>
  <c r="HCG29" i="9" s="1"/>
  <c r="HCI29" i="9" s="1"/>
  <c r="HCK29" i="9" s="1"/>
  <c r="HCM29" i="9" s="1"/>
  <c r="HCO29" i="9" s="1"/>
  <c r="HCQ29" i="9" s="1"/>
  <c r="HCS29" i="9" s="1"/>
  <c r="HCU29" i="9" s="1"/>
  <c r="HCW29" i="9" s="1"/>
  <c r="HCY29" i="9" s="1"/>
  <c r="HDA29" i="9" s="1"/>
  <c r="HDC29" i="9" s="1"/>
  <c r="HDE29" i="9" s="1"/>
  <c r="HDG29" i="9" s="1"/>
  <c r="HDI29" i="9" s="1"/>
  <c r="HDK29" i="9" s="1"/>
  <c r="HDM29" i="9" s="1"/>
  <c r="HDO29" i="9" s="1"/>
  <c r="HDQ29" i="9" s="1"/>
  <c r="HDS29" i="9" s="1"/>
  <c r="HDU29" i="9" s="1"/>
  <c r="HDW29" i="9" s="1"/>
  <c r="HDY29" i="9" s="1"/>
  <c r="HEA29" i="9" s="1"/>
  <c r="HEC29" i="9" s="1"/>
  <c r="HEE29" i="9" s="1"/>
  <c r="HEG29" i="9" s="1"/>
  <c r="HEI29" i="9" s="1"/>
  <c r="HEK29" i="9" s="1"/>
  <c r="HEM29" i="9" s="1"/>
  <c r="HEO29" i="9" s="1"/>
  <c r="HEQ29" i="9" s="1"/>
  <c r="HES29" i="9" s="1"/>
  <c r="HEU29" i="9" s="1"/>
  <c r="HEW29" i="9" s="1"/>
  <c r="HEY29" i="9" s="1"/>
  <c r="HFA29" i="9" s="1"/>
  <c r="HFC29" i="9" s="1"/>
  <c r="HFE29" i="9" s="1"/>
  <c r="HFG29" i="9" s="1"/>
  <c r="HFI29" i="9" s="1"/>
  <c r="HFK29" i="9" s="1"/>
  <c r="HFM29" i="9" s="1"/>
  <c r="HFO29" i="9" s="1"/>
  <c r="HFQ29" i="9" s="1"/>
  <c r="HFS29" i="9" s="1"/>
  <c r="HFU29" i="9" s="1"/>
  <c r="HFW29" i="9" s="1"/>
  <c r="HFY29" i="9" s="1"/>
  <c r="HGA29" i="9" s="1"/>
  <c r="HGC29" i="9" s="1"/>
  <c r="HGE29" i="9" s="1"/>
  <c r="HGG29" i="9" s="1"/>
  <c r="HGI29" i="9" s="1"/>
  <c r="HGK29" i="9" s="1"/>
  <c r="HGM29" i="9" s="1"/>
  <c r="HGO29" i="9" s="1"/>
  <c r="HGQ29" i="9" s="1"/>
  <c r="HGS29" i="9" s="1"/>
  <c r="HGU29" i="9" s="1"/>
  <c r="HGW29" i="9" s="1"/>
  <c r="HGY29" i="9" s="1"/>
  <c r="HHA29" i="9" s="1"/>
  <c r="HHC29" i="9" s="1"/>
  <c r="HHE29" i="9" s="1"/>
  <c r="HHG29" i="9" s="1"/>
  <c r="HHI29" i="9" s="1"/>
  <c r="HHK29" i="9" s="1"/>
  <c r="HHM29" i="9" s="1"/>
  <c r="HHO29" i="9" s="1"/>
  <c r="HHQ29" i="9" s="1"/>
  <c r="HHS29" i="9" s="1"/>
  <c r="HHU29" i="9" s="1"/>
  <c r="HHW29" i="9" s="1"/>
  <c r="HHY29" i="9" s="1"/>
  <c r="HIA29" i="9" s="1"/>
  <c r="HIC29" i="9" s="1"/>
  <c r="HIE29" i="9" s="1"/>
  <c r="HIG29" i="9" s="1"/>
  <c r="HII29" i="9" s="1"/>
  <c r="HIK29" i="9" s="1"/>
  <c r="HIM29" i="9" s="1"/>
  <c r="HIO29" i="9" s="1"/>
  <c r="HIQ29" i="9" s="1"/>
  <c r="HIS29" i="9" s="1"/>
  <c r="HIU29" i="9" s="1"/>
  <c r="HIW29" i="9" s="1"/>
  <c r="HIY29" i="9" s="1"/>
  <c r="HJA29" i="9" s="1"/>
  <c r="HJC29" i="9" s="1"/>
  <c r="HJE29" i="9" s="1"/>
  <c r="HJG29" i="9" s="1"/>
  <c r="HJI29" i="9" s="1"/>
  <c r="HJK29" i="9" s="1"/>
  <c r="HJM29" i="9" s="1"/>
  <c r="HJO29" i="9" s="1"/>
  <c r="HJQ29" i="9" s="1"/>
  <c r="HJS29" i="9" s="1"/>
  <c r="HJU29" i="9" s="1"/>
  <c r="HJW29" i="9" s="1"/>
  <c r="HJY29" i="9" s="1"/>
  <c r="HKA29" i="9" s="1"/>
  <c r="HKC29" i="9" s="1"/>
  <c r="HKE29" i="9" s="1"/>
  <c r="HKG29" i="9" s="1"/>
  <c r="HKI29" i="9" s="1"/>
  <c r="HKK29" i="9" s="1"/>
  <c r="HKM29" i="9" s="1"/>
  <c r="HKO29" i="9" s="1"/>
  <c r="HKQ29" i="9" s="1"/>
  <c r="HKS29" i="9" s="1"/>
  <c r="HKU29" i="9" s="1"/>
  <c r="HKW29" i="9" s="1"/>
  <c r="HKY29" i="9" s="1"/>
  <c r="HLA29" i="9" s="1"/>
  <c r="HLC29" i="9" s="1"/>
  <c r="HLE29" i="9" s="1"/>
  <c r="HLG29" i="9" s="1"/>
  <c r="HLI29" i="9" s="1"/>
  <c r="HLK29" i="9" s="1"/>
  <c r="HLM29" i="9" s="1"/>
  <c r="HLO29" i="9" s="1"/>
  <c r="HLQ29" i="9" s="1"/>
  <c r="HLS29" i="9" s="1"/>
  <c r="HLU29" i="9" s="1"/>
  <c r="HLW29" i="9" s="1"/>
  <c r="HLY29" i="9" s="1"/>
  <c r="HMA29" i="9" s="1"/>
  <c r="HMC29" i="9" s="1"/>
  <c r="HME29" i="9" s="1"/>
  <c r="HMG29" i="9" s="1"/>
  <c r="HMI29" i="9" s="1"/>
  <c r="HMK29" i="9" s="1"/>
  <c r="HMM29" i="9" s="1"/>
  <c r="HMO29" i="9" s="1"/>
  <c r="HMQ29" i="9" s="1"/>
  <c r="HMS29" i="9" s="1"/>
  <c r="HMU29" i="9" s="1"/>
  <c r="HMW29" i="9" s="1"/>
  <c r="HMY29" i="9" s="1"/>
  <c r="HNA29" i="9" s="1"/>
  <c r="HNC29" i="9" s="1"/>
  <c r="HNE29" i="9" s="1"/>
  <c r="HNG29" i="9" s="1"/>
  <c r="HNI29" i="9" s="1"/>
  <c r="HNK29" i="9" s="1"/>
  <c r="HNM29" i="9" s="1"/>
  <c r="HNO29" i="9" s="1"/>
  <c r="HNQ29" i="9" s="1"/>
  <c r="HNS29" i="9" s="1"/>
  <c r="HNU29" i="9" s="1"/>
  <c r="HNW29" i="9" s="1"/>
  <c r="HNY29" i="9" s="1"/>
  <c r="HOA29" i="9" s="1"/>
  <c r="HOC29" i="9" s="1"/>
  <c r="HOE29" i="9" s="1"/>
  <c r="HOG29" i="9" s="1"/>
  <c r="HOI29" i="9" s="1"/>
  <c r="HOK29" i="9" s="1"/>
  <c r="HOM29" i="9" s="1"/>
  <c r="HOO29" i="9" s="1"/>
  <c r="HOQ29" i="9" s="1"/>
  <c r="HOS29" i="9" s="1"/>
  <c r="HOU29" i="9" s="1"/>
  <c r="HOW29" i="9" s="1"/>
  <c r="HOY29" i="9" s="1"/>
  <c r="HPA29" i="9" s="1"/>
  <c r="HPC29" i="9" s="1"/>
  <c r="HPE29" i="9" s="1"/>
  <c r="HPG29" i="9" s="1"/>
  <c r="HPI29" i="9" s="1"/>
  <c r="HPK29" i="9" s="1"/>
  <c r="HPM29" i="9" s="1"/>
  <c r="HPO29" i="9" s="1"/>
  <c r="HPQ29" i="9" s="1"/>
  <c r="HPS29" i="9" s="1"/>
  <c r="HPU29" i="9" s="1"/>
  <c r="HPW29" i="9" s="1"/>
  <c r="HPY29" i="9" s="1"/>
  <c r="HQA29" i="9" s="1"/>
  <c r="HQC29" i="9" s="1"/>
  <c r="HQE29" i="9" s="1"/>
  <c r="HQG29" i="9" s="1"/>
  <c r="HQI29" i="9" s="1"/>
  <c r="HQK29" i="9" s="1"/>
  <c r="HQM29" i="9" s="1"/>
  <c r="HQO29" i="9" s="1"/>
  <c r="HQQ29" i="9" s="1"/>
  <c r="HQS29" i="9" s="1"/>
  <c r="HQU29" i="9" s="1"/>
  <c r="HQW29" i="9" s="1"/>
  <c r="HQY29" i="9" s="1"/>
  <c r="HRA29" i="9" s="1"/>
  <c r="HRC29" i="9" s="1"/>
  <c r="HRE29" i="9" s="1"/>
  <c r="HRG29" i="9" s="1"/>
  <c r="HRI29" i="9" s="1"/>
  <c r="HRK29" i="9" s="1"/>
  <c r="HRM29" i="9" s="1"/>
  <c r="HRO29" i="9" s="1"/>
  <c r="HRQ29" i="9" s="1"/>
  <c r="HRS29" i="9" s="1"/>
  <c r="HRU29" i="9" s="1"/>
  <c r="HRW29" i="9" s="1"/>
  <c r="HRY29" i="9" s="1"/>
  <c r="HSA29" i="9" s="1"/>
  <c r="HSC29" i="9" s="1"/>
  <c r="HSE29" i="9" s="1"/>
  <c r="HSG29" i="9" s="1"/>
  <c r="HSI29" i="9" s="1"/>
  <c r="HSK29" i="9" s="1"/>
  <c r="HSM29" i="9" s="1"/>
  <c r="HSO29" i="9" s="1"/>
  <c r="HSQ29" i="9" s="1"/>
  <c r="HSS29" i="9" s="1"/>
  <c r="HSU29" i="9" s="1"/>
  <c r="HSW29" i="9" s="1"/>
  <c r="HSY29" i="9" s="1"/>
  <c r="HTA29" i="9" s="1"/>
  <c r="HTC29" i="9" s="1"/>
  <c r="HTE29" i="9" s="1"/>
  <c r="HTG29" i="9" s="1"/>
  <c r="HTI29" i="9" s="1"/>
  <c r="HTK29" i="9" s="1"/>
  <c r="HTM29" i="9" s="1"/>
  <c r="HTO29" i="9" s="1"/>
  <c r="HTQ29" i="9" s="1"/>
  <c r="HTS29" i="9" s="1"/>
  <c r="HTU29" i="9" s="1"/>
  <c r="HTW29" i="9" s="1"/>
  <c r="HTY29" i="9" s="1"/>
  <c r="HUA29" i="9" s="1"/>
  <c r="HUC29" i="9" s="1"/>
  <c r="HUE29" i="9" s="1"/>
  <c r="HUG29" i="9" s="1"/>
  <c r="HUI29" i="9" s="1"/>
  <c r="HUK29" i="9" s="1"/>
  <c r="HUM29" i="9" s="1"/>
  <c r="HUO29" i="9" s="1"/>
  <c r="HUQ29" i="9" s="1"/>
  <c r="HUS29" i="9" s="1"/>
  <c r="HUU29" i="9" s="1"/>
  <c r="HUW29" i="9" s="1"/>
  <c r="HUY29" i="9" s="1"/>
  <c r="HVA29" i="9" s="1"/>
  <c r="HVC29" i="9" s="1"/>
  <c r="HVE29" i="9" s="1"/>
  <c r="HVG29" i="9" s="1"/>
  <c r="HVI29" i="9" s="1"/>
  <c r="HVK29" i="9" s="1"/>
  <c r="HVM29" i="9" s="1"/>
  <c r="HVO29" i="9" s="1"/>
  <c r="HVQ29" i="9" s="1"/>
  <c r="HVS29" i="9" s="1"/>
  <c r="HVU29" i="9" s="1"/>
  <c r="HVW29" i="9" s="1"/>
  <c r="HVY29" i="9" s="1"/>
  <c r="HWA29" i="9" s="1"/>
  <c r="HWC29" i="9" s="1"/>
  <c r="HWE29" i="9" s="1"/>
  <c r="HWG29" i="9" s="1"/>
  <c r="HWI29" i="9" s="1"/>
  <c r="HWK29" i="9" s="1"/>
  <c r="HWM29" i="9" s="1"/>
  <c r="HWO29" i="9" s="1"/>
  <c r="HWQ29" i="9" s="1"/>
  <c r="HWS29" i="9" s="1"/>
  <c r="HWU29" i="9" s="1"/>
  <c r="HWW29" i="9" s="1"/>
  <c r="HWY29" i="9" s="1"/>
  <c r="HXA29" i="9" s="1"/>
  <c r="HXC29" i="9" s="1"/>
  <c r="HXE29" i="9" s="1"/>
  <c r="HXG29" i="9" s="1"/>
  <c r="HXI29" i="9" s="1"/>
  <c r="HXK29" i="9" s="1"/>
  <c r="HXM29" i="9" s="1"/>
  <c r="HXO29" i="9" s="1"/>
  <c r="HXQ29" i="9" s="1"/>
  <c r="HXS29" i="9" s="1"/>
  <c r="HXU29" i="9" s="1"/>
  <c r="HXW29" i="9" s="1"/>
  <c r="HXY29" i="9" s="1"/>
  <c r="HYA29" i="9" s="1"/>
  <c r="HYC29" i="9" s="1"/>
  <c r="HYE29" i="9" s="1"/>
  <c r="HYG29" i="9" s="1"/>
  <c r="HYI29" i="9" s="1"/>
  <c r="HYK29" i="9" s="1"/>
  <c r="HYM29" i="9" s="1"/>
  <c r="HYO29" i="9" s="1"/>
  <c r="HYQ29" i="9" s="1"/>
  <c r="HYS29" i="9" s="1"/>
  <c r="HYU29" i="9" s="1"/>
  <c r="HYW29" i="9" s="1"/>
  <c r="HYY29" i="9" s="1"/>
  <c r="HZA29" i="9" s="1"/>
  <c r="HZC29" i="9" s="1"/>
  <c r="HZE29" i="9" s="1"/>
  <c r="HZG29" i="9" s="1"/>
  <c r="HZI29" i="9" s="1"/>
  <c r="HZK29" i="9" s="1"/>
  <c r="HZM29" i="9" s="1"/>
  <c r="HZO29" i="9" s="1"/>
  <c r="HZQ29" i="9" s="1"/>
  <c r="HZS29" i="9" s="1"/>
  <c r="HZU29" i="9" s="1"/>
  <c r="HZW29" i="9" s="1"/>
  <c r="HZY29" i="9" s="1"/>
  <c r="IAA29" i="9" s="1"/>
  <c r="IAC29" i="9" s="1"/>
  <c r="IAE29" i="9" s="1"/>
  <c r="IAG29" i="9" s="1"/>
  <c r="IAI29" i="9" s="1"/>
  <c r="IAK29" i="9" s="1"/>
  <c r="IAM29" i="9" s="1"/>
  <c r="IAO29" i="9" s="1"/>
  <c r="IAQ29" i="9" s="1"/>
  <c r="IAS29" i="9" s="1"/>
  <c r="IAU29" i="9" s="1"/>
  <c r="IAW29" i="9" s="1"/>
  <c r="IAY29" i="9" s="1"/>
  <c r="IBA29" i="9" s="1"/>
  <c r="IBC29" i="9" s="1"/>
  <c r="IBE29" i="9" s="1"/>
  <c r="IBG29" i="9" s="1"/>
  <c r="IBI29" i="9" s="1"/>
  <c r="IBK29" i="9" s="1"/>
  <c r="IBM29" i="9" s="1"/>
  <c r="IBO29" i="9" s="1"/>
  <c r="IBQ29" i="9" s="1"/>
  <c r="IBS29" i="9" s="1"/>
  <c r="IBU29" i="9" s="1"/>
  <c r="IBW29" i="9" s="1"/>
  <c r="IBY29" i="9" s="1"/>
  <c r="ICA29" i="9" s="1"/>
  <c r="ICC29" i="9" s="1"/>
  <c r="ICE29" i="9" s="1"/>
  <c r="ICG29" i="9" s="1"/>
  <c r="ICI29" i="9" s="1"/>
  <c r="ICK29" i="9" s="1"/>
  <c r="ICM29" i="9" s="1"/>
  <c r="ICO29" i="9" s="1"/>
  <c r="ICQ29" i="9" s="1"/>
  <c r="ICS29" i="9" s="1"/>
  <c r="ICU29" i="9" s="1"/>
  <c r="ICW29" i="9" s="1"/>
  <c r="ICY29" i="9" s="1"/>
  <c r="IDA29" i="9" s="1"/>
  <c r="IDC29" i="9" s="1"/>
  <c r="IDE29" i="9" s="1"/>
  <c r="IDG29" i="9" s="1"/>
  <c r="IDI29" i="9" s="1"/>
  <c r="IDK29" i="9" s="1"/>
  <c r="IDM29" i="9" s="1"/>
  <c r="IDO29" i="9" s="1"/>
  <c r="IDQ29" i="9" s="1"/>
  <c r="IDS29" i="9" s="1"/>
  <c r="IDU29" i="9" s="1"/>
  <c r="IDW29" i="9" s="1"/>
  <c r="IDY29" i="9" s="1"/>
  <c r="IEA29" i="9" s="1"/>
  <c r="IEC29" i="9" s="1"/>
  <c r="IEE29" i="9" s="1"/>
  <c r="IEG29" i="9" s="1"/>
  <c r="IEI29" i="9" s="1"/>
  <c r="IEK29" i="9" s="1"/>
  <c r="IEM29" i="9" s="1"/>
  <c r="IEO29" i="9" s="1"/>
  <c r="IEQ29" i="9" s="1"/>
  <c r="IES29" i="9" s="1"/>
  <c r="IEU29" i="9" s="1"/>
  <c r="IEW29" i="9" s="1"/>
  <c r="IEY29" i="9" s="1"/>
  <c r="IFA29" i="9" s="1"/>
  <c r="IFC29" i="9" s="1"/>
  <c r="IFE29" i="9" s="1"/>
  <c r="IFG29" i="9" s="1"/>
  <c r="IFI29" i="9" s="1"/>
  <c r="IFK29" i="9" s="1"/>
  <c r="IFM29" i="9" s="1"/>
  <c r="IFO29" i="9" s="1"/>
  <c r="IFQ29" i="9" s="1"/>
  <c r="IFS29" i="9" s="1"/>
  <c r="IFU29" i="9" s="1"/>
  <c r="IFW29" i="9" s="1"/>
  <c r="IFY29" i="9" s="1"/>
  <c r="IGA29" i="9" s="1"/>
  <c r="IGC29" i="9" s="1"/>
  <c r="IGE29" i="9" s="1"/>
  <c r="IGG29" i="9" s="1"/>
  <c r="IGI29" i="9" s="1"/>
  <c r="IGK29" i="9" s="1"/>
  <c r="IGM29" i="9" s="1"/>
  <c r="IGO29" i="9" s="1"/>
  <c r="IGQ29" i="9" s="1"/>
  <c r="IGS29" i="9" s="1"/>
  <c r="IGU29" i="9" s="1"/>
  <c r="IGW29" i="9" s="1"/>
  <c r="IGY29" i="9" s="1"/>
  <c r="IHA29" i="9" s="1"/>
  <c r="IHC29" i="9" s="1"/>
  <c r="IHE29" i="9" s="1"/>
  <c r="IHG29" i="9" s="1"/>
  <c r="IHI29" i="9" s="1"/>
  <c r="IHK29" i="9" s="1"/>
  <c r="IHM29" i="9" s="1"/>
  <c r="IHO29" i="9" s="1"/>
  <c r="IHQ29" i="9" s="1"/>
  <c r="IHS29" i="9" s="1"/>
  <c r="IHU29" i="9" s="1"/>
  <c r="IHW29" i="9" s="1"/>
  <c r="IHY29" i="9" s="1"/>
  <c r="IIA29" i="9" s="1"/>
  <c r="IIC29" i="9" s="1"/>
  <c r="IIE29" i="9" s="1"/>
  <c r="IIG29" i="9" s="1"/>
  <c r="III29" i="9" s="1"/>
  <c r="IIK29" i="9" s="1"/>
  <c r="IIM29" i="9" s="1"/>
  <c r="IIO29" i="9" s="1"/>
  <c r="IIQ29" i="9" s="1"/>
  <c r="IIS29" i="9" s="1"/>
  <c r="IIU29" i="9" s="1"/>
  <c r="IIW29" i="9" s="1"/>
  <c r="IIY29" i="9" s="1"/>
  <c r="IJA29" i="9" s="1"/>
  <c r="IJC29" i="9" s="1"/>
  <c r="IJE29" i="9" s="1"/>
  <c r="IJG29" i="9" s="1"/>
  <c r="IJI29" i="9" s="1"/>
  <c r="IJK29" i="9" s="1"/>
  <c r="IJM29" i="9" s="1"/>
  <c r="IJO29" i="9" s="1"/>
  <c r="IJQ29" i="9" s="1"/>
  <c r="IJS29" i="9" s="1"/>
  <c r="IJU29" i="9" s="1"/>
  <c r="IJW29" i="9" s="1"/>
  <c r="IJY29" i="9" s="1"/>
  <c r="IKA29" i="9" s="1"/>
  <c r="IKC29" i="9" s="1"/>
  <c r="IKE29" i="9" s="1"/>
  <c r="IKG29" i="9" s="1"/>
  <c r="IKI29" i="9" s="1"/>
  <c r="IKK29" i="9" s="1"/>
  <c r="IKM29" i="9" s="1"/>
  <c r="IKO29" i="9" s="1"/>
  <c r="IKQ29" i="9" s="1"/>
  <c r="IKS29" i="9" s="1"/>
  <c r="IKU29" i="9" s="1"/>
  <c r="IKW29" i="9" s="1"/>
  <c r="IKY29" i="9" s="1"/>
  <c r="ILA29" i="9" s="1"/>
  <c r="ILC29" i="9" s="1"/>
  <c r="ILE29" i="9" s="1"/>
  <c r="ILG29" i="9" s="1"/>
  <c r="ILI29" i="9" s="1"/>
  <c r="ILK29" i="9" s="1"/>
  <c r="ILM29" i="9" s="1"/>
  <c r="ILO29" i="9" s="1"/>
  <c r="ILQ29" i="9" s="1"/>
  <c r="ILS29" i="9" s="1"/>
  <c r="ILU29" i="9" s="1"/>
  <c r="ILW29" i="9" s="1"/>
  <c r="ILY29" i="9" s="1"/>
  <c r="IMA29" i="9" s="1"/>
  <c r="IMC29" i="9" s="1"/>
  <c r="IME29" i="9" s="1"/>
  <c r="IMG29" i="9" s="1"/>
  <c r="IMI29" i="9" s="1"/>
  <c r="IMK29" i="9" s="1"/>
  <c r="IMM29" i="9" s="1"/>
  <c r="IMO29" i="9" s="1"/>
  <c r="IMQ29" i="9" s="1"/>
  <c r="IMS29" i="9" s="1"/>
  <c r="IMU29" i="9" s="1"/>
  <c r="IMW29" i="9" s="1"/>
  <c r="IMY29" i="9" s="1"/>
  <c r="INA29" i="9" s="1"/>
  <c r="INC29" i="9" s="1"/>
  <c r="INE29" i="9" s="1"/>
  <c r="ING29" i="9" s="1"/>
  <c r="INI29" i="9" s="1"/>
  <c r="INK29" i="9" s="1"/>
  <c r="INM29" i="9" s="1"/>
  <c r="INO29" i="9" s="1"/>
  <c r="INQ29" i="9" s="1"/>
  <c r="INS29" i="9" s="1"/>
  <c r="INU29" i="9" s="1"/>
  <c r="INW29" i="9" s="1"/>
  <c r="INY29" i="9" s="1"/>
  <c r="IOA29" i="9" s="1"/>
  <c r="IOC29" i="9" s="1"/>
  <c r="IOE29" i="9" s="1"/>
  <c r="IOG29" i="9" s="1"/>
  <c r="IOI29" i="9" s="1"/>
  <c r="IOK29" i="9" s="1"/>
  <c r="IOM29" i="9" s="1"/>
  <c r="IOO29" i="9" s="1"/>
  <c r="IOQ29" i="9" s="1"/>
  <c r="IOS29" i="9" s="1"/>
  <c r="IOU29" i="9" s="1"/>
  <c r="IOW29" i="9" s="1"/>
  <c r="IOY29" i="9" s="1"/>
  <c r="IPA29" i="9" s="1"/>
  <c r="IPC29" i="9" s="1"/>
  <c r="IPE29" i="9" s="1"/>
  <c r="IPG29" i="9" s="1"/>
  <c r="IPI29" i="9" s="1"/>
  <c r="IPK29" i="9" s="1"/>
  <c r="IPM29" i="9" s="1"/>
  <c r="IPO29" i="9" s="1"/>
  <c r="IPQ29" i="9" s="1"/>
  <c r="IPS29" i="9" s="1"/>
  <c r="IPU29" i="9" s="1"/>
  <c r="IPW29" i="9" s="1"/>
  <c r="IPY29" i="9" s="1"/>
  <c r="IQA29" i="9" s="1"/>
  <c r="IQC29" i="9" s="1"/>
  <c r="IQE29" i="9" s="1"/>
  <c r="IQG29" i="9" s="1"/>
  <c r="IQI29" i="9" s="1"/>
  <c r="IQK29" i="9" s="1"/>
  <c r="IQM29" i="9" s="1"/>
  <c r="IQO29" i="9" s="1"/>
  <c r="IQQ29" i="9" s="1"/>
  <c r="IQS29" i="9" s="1"/>
  <c r="IQU29" i="9" s="1"/>
  <c r="IQW29" i="9" s="1"/>
  <c r="IQY29" i="9" s="1"/>
  <c r="IRA29" i="9" s="1"/>
  <c r="IRC29" i="9" s="1"/>
  <c r="IRE29" i="9" s="1"/>
  <c r="IRG29" i="9" s="1"/>
  <c r="IRI29" i="9" s="1"/>
  <c r="IRK29" i="9" s="1"/>
  <c r="IRM29" i="9" s="1"/>
  <c r="IRO29" i="9" s="1"/>
  <c r="IRQ29" i="9" s="1"/>
  <c r="IRS29" i="9" s="1"/>
  <c r="IRU29" i="9" s="1"/>
  <c r="IRW29" i="9" s="1"/>
  <c r="IRY29" i="9" s="1"/>
  <c r="ISA29" i="9" s="1"/>
  <c r="ISC29" i="9" s="1"/>
  <c r="ISE29" i="9" s="1"/>
  <c r="ISG29" i="9" s="1"/>
  <c r="ISI29" i="9" s="1"/>
  <c r="ISK29" i="9" s="1"/>
  <c r="ISM29" i="9" s="1"/>
  <c r="ISO29" i="9" s="1"/>
  <c r="ISQ29" i="9" s="1"/>
  <c r="ISS29" i="9" s="1"/>
  <c r="ISU29" i="9" s="1"/>
  <c r="ISW29" i="9" s="1"/>
  <c r="ISY29" i="9" s="1"/>
  <c r="ITA29" i="9" s="1"/>
  <c r="ITC29" i="9" s="1"/>
  <c r="ITE29" i="9" s="1"/>
  <c r="ITG29" i="9" s="1"/>
  <c r="ITI29" i="9" s="1"/>
  <c r="ITK29" i="9" s="1"/>
  <c r="ITM29" i="9" s="1"/>
  <c r="ITO29" i="9" s="1"/>
  <c r="ITQ29" i="9" s="1"/>
  <c r="ITS29" i="9" s="1"/>
  <c r="ITU29" i="9" s="1"/>
  <c r="ITW29" i="9" s="1"/>
  <c r="ITY29" i="9" s="1"/>
  <c r="IUA29" i="9" s="1"/>
  <c r="IUC29" i="9" s="1"/>
  <c r="IUE29" i="9" s="1"/>
  <c r="IUG29" i="9" s="1"/>
  <c r="IUI29" i="9" s="1"/>
  <c r="IUK29" i="9" s="1"/>
  <c r="IUM29" i="9" s="1"/>
  <c r="IUO29" i="9" s="1"/>
  <c r="IUQ29" i="9" s="1"/>
  <c r="IUS29" i="9" s="1"/>
  <c r="IUU29" i="9" s="1"/>
  <c r="IUW29" i="9" s="1"/>
  <c r="IUY29" i="9" s="1"/>
  <c r="IVA29" i="9" s="1"/>
  <c r="IVC29" i="9" s="1"/>
  <c r="IVE29" i="9" s="1"/>
  <c r="IVG29" i="9" s="1"/>
  <c r="IVI29" i="9" s="1"/>
  <c r="IVK29" i="9" s="1"/>
  <c r="IVM29" i="9" s="1"/>
  <c r="IVO29" i="9" s="1"/>
  <c r="IVQ29" i="9" s="1"/>
  <c r="IVS29" i="9" s="1"/>
  <c r="IVU29" i="9" s="1"/>
  <c r="IVW29" i="9" s="1"/>
  <c r="IVY29" i="9" s="1"/>
  <c r="IWA29" i="9" s="1"/>
  <c r="IWC29" i="9" s="1"/>
  <c r="IWE29" i="9" s="1"/>
  <c r="IWG29" i="9" s="1"/>
  <c r="IWI29" i="9" s="1"/>
  <c r="IWK29" i="9" s="1"/>
  <c r="IWM29" i="9" s="1"/>
  <c r="IWO29" i="9" s="1"/>
  <c r="IWQ29" i="9" s="1"/>
  <c r="IWS29" i="9" s="1"/>
  <c r="IWU29" i="9" s="1"/>
  <c r="IWW29" i="9" s="1"/>
  <c r="IWY29" i="9" s="1"/>
  <c r="IXA29" i="9" s="1"/>
  <c r="IXC29" i="9" s="1"/>
  <c r="IXE29" i="9" s="1"/>
  <c r="IXG29" i="9" s="1"/>
  <c r="IXI29" i="9" s="1"/>
  <c r="IXK29" i="9" s="1"/>
  <c r="IXM29" i="9" s="1"/>
  <c r="IXO29" i="9" s="1"/>
  <c r="IXQ29" i="9" s="1"/>
  <c r="IXS29" i="9" s="1"/>
  <c r="IXU29" i="9" s="1"/>
  <c r="IXW29" i="9" s="1"/>
  <c r="IXY29" i="9" s="1"/>
  <c r="IYA29" i="9" s="1"/>
  <c r="IYC29" i="9" s="1"/>
  <c r="IYE29" i="9" s="1"/>
  <c r="IYG29" i="9" s="1"/>
  <c r="IYI29" i="9" s="1"/>
  <c r="IYK29" i="9" s="1"/>
  <c r="IYM29" i="9" s="1"/>
  <c r="IYO29" i="9" s="1"/>
  <c r="IYQ29" i="9" s="1"/>
  <c r="IYS29" i="9" s="1"/>
  <c r="IYU29" i="9" s="1"/>
  <c r="IYW29" i="9" s="1"/>
  <c r="IYY29" i="9" s="1"/>
  <c r="IZA29" i="9" s="1"/>
  <c r="IZC29" i="9" s="1"/>
  <c r="IZE29" i="9" s="1"/>
  <c r="IZG29" i="9" s="1"/>
  <c r="IZI29" i="9" s="1"/>
  <c r="IZK29" i="9" s="1"/>
  <c r="IZM29" i="9" s="1"/>
  <c r="IZO29" i="9" s="1"/>
  <c r="IZQ29" i="9" s="1"/>
  <c r="IZS29" i="9" s="1"/>
  <c r="IZU29" i="9" s="1"/>
  <c r="IZW29" i="9" s="1"/>
  <c r="IZY29" i="9" s="1"/>
  <c r="JAA29" i="9" s="1"/>
  <c r="JAC29" i="9" s="1"/>
  <c r="JAE29" i="9" s="1"/>
  <c r="JAG29" i="9" s="1"/>
  <c r="JAI29" i="9" s="1"/>
  <c r="JAK29" i="9" s="1"/>
  <c r="JAM29" i="9" s="1"/>
  <c r="JAO29" i="9" s="1"/>
  <c r="JAQ29" i="9" s="1"/>
  <c r="JAS29" i="9" s="1"/>
  <c r="JAU29" i="9" s="1"/>
  <c r="JAW29" i="9" s="1"/>
  <c r="JAY29" i="9" s="1"/>
  <c r="JBA29" i="9" s="1"/>
  <c r="JBC29" i="9" s="1"/>
  <c r="JBE29" i="9" s="1"/>
  <c r="JBG29" i="9" s="1"/>
  <c r="JBI29" i="9" s="1"/>
  <c r="JBK29" i="9" s="1"/>
  <c r="JBM29" i="9" s="1"/>
  <c r="JBO29" i="9" s="1"/>
  <c r="JBQ29" i="9" s="1"/>
  <c r="JBS29" i="9" s="1"/>
  <c r="JBU29" i="9" s="1"/>
  <c r="JBW29" i="9" s="1"/>
  <c r="JBY29" i="9" s="1"/>
  <c r="JCA29" i="9" s="1"/>
  <c r="JCC29" i="9" s="1"/>
  <c r="JCE29" i="9" s="1"/>
  <c r="JCG29" i="9" s="1"/>
  <c r="JCI29" i="9" s="1"/>
  <c r="JCK29" i="9" s="1"/>
  <c r="JCM29" i="9" s="1"/>
  <c r="JCO29" i="9" s="1"/>
  <c r="JCQ29" i="9" s="1"/>
  <c r="JCS29" i="9" s="1"/>
  <c r="JCU29" i="9" s="1"/>
  <c r="JCW29" i="9" s="1"/>
  <c r="JCY29" i="9" s="1"/>
  <c r="JDA29" i="9" s="1"/>
  <c r="JDC29" i="9" s="1"/>
  <c r="JDE29" i="9" s="1"/>
  <c r="JDG29" i="9" s="1"/>
  <c r="JDI29" i="9" s="1"/>
  <c r="JDK29" i="9" s="1"/>
  <c r="JDM29" i="9" s="1"/>
  <c r="JDO29" i="9" s="1"/>
  <c r="JDQ29" i="9" s="1"/>
  <c r="JDS29" i="9" s="1"/>
  <c r="JDU29" i="9" s="1"/>
  <c r="JDW29" i="9" s="1"/>
  <c r="JDY29" i="9" s="1"/>
  <c r="JEA29" i="9" s="1"/>
  <c r="JEC29" i="9" s="1"/>
  <c r="JEE29" i="9" s="1"/>
  <c r="JEG29" i="9" s="1"/>
  <c r="JEI29" i="9" s="1"/>
  <c r="JEK29" i="9" s="1"/>
  <c r="JEM29" i="9" s="1"/>
  <c r="JEO29" i="9" s="1"/>
  <c r="JEQ29" i="9" s="1"/>
  <c r="JES29" i="9" s="1"/>
  <c r="JEU29" i="9" s="1"/>
  <c r="JEW29" i="9" s="1"/>
  <c r="JEY29" i="9" s="1"/>
  <c r="JFA29" i="9" s="1"/>
  <c r="JFC29" i="9" s="1"/>
  <c r="JFE29" i="9" s="1"/>
  <c r="JFG29" i="9" s="1"/>
  <c r="JFI29" i="9" s="1"/>
  <c r="JFK29" i="9" s="1"/>
  <c r="JFM29" i="9" s="1"/>
  <c r="JFO29" i="9" s="1"/>
  <c r="JFQ29" i="9" s="1"/>
  <c r="JFS29" i="9" s="1"/>
  <c r="JFU29" i="9" s="1"/>
  <c r="JFW29" i="9" s="1"/>
  <c r="JFY29" i="9" s="1"/>
  <c r="JGA29" i="9" s="1"/>
  <c r="JGC29" i="9" s="1"/>
  <c r="JGE29" i="9" s="1"/>
  <c r="JGG29" i="9" s="1"/>
  <c r="JGI29" i="9" s="1"/>
  <c r="JGK29" i="9" s="1"/>
  <c r="JGM29" i="9" s="1"/>
  <c r="JGO29" i="9" s="1"/>
  <c r="JGQ29" i="9" s="1"/>
  <c r="JGS29" i="9" s="1"/>
  <c r="JGU29" i="9" s="1"/>
  <c r="JGW29" i="9" s="1"/>
  <c r="JGY29" i="9" s="1"/>
  <c r="JHA29" i="9" s="1"/>
  <c r="JHC29" i="9" s="1"/>
  <c r="JHE29" i="9" s="1"/>
  <c r="JHG29" i="9" s="1"/>
  <c r="JHI29" i="9" s="1"/>
  <c r="JHK29" i="9" s="1"/>
  <c r="JHM29" i="9" s="1"/>
  <c r="JHO29" i="9" s="1"/>
  <c r="JHQ29" i="9" s="1"/>
  <c r="JHS29" i="9" s="1"/>
  <c r="JHU29" i="9" s="1"/>
  <c r="JHW29" i="9" s="1"/>
  <c r="JHY29" i="9" s="1"/>
  <c r="JIA29" i="9" s="1"/>
  <c r="JIC29" i="9" s="1"/>
  <c r="JIE29" i="9" s="1"/>
  <c r="JIG29" i="9" s="1"/>
  <c r="JII29" i="9" s="1"/>
  <c r="JIK29" i="9" s="1"/>
  <c r="JIM29" i="9" s="1"/>
  <c r="JIO29" i="9" s="1"/>
  <c r="JIQ29" i="9" s="1"/>
  <c r="JIS29" i="9" s="1"/>
  <c r="JIU29" i="9" s="1"/>
  <c r="JIW29" i="9" s="1"/>
  <c r="JIY29" i="9" s="1"/>
  <c r="JJA29" i="9" s="1"/>
  <c r="JJC29" i="9" s="1"/>
  <c r="JJE29" i="9" s="1"/>
  <c r="JJG29" i="9" s="1"/>
  <c r="JJI29" i="9" s="1"/>
  <c r="JJK29" i="9" s="1"/>
  <c r="JJM29" i="9" s="1"/>
  <c r="JJO29" i="9" s="1"/>
  <c r="JJQ29" i="9" s="1"/>
  <c r="JJS29" i="9" s="1"/>
  <c r="JJU29" i="9" s="1"/>
  <c r="JJW29" i="9" s="1"/>
  <c r="JJY29" i="9" s="1"/>
  <c r="JKA29" i="9" s="1"/>
  <c r="JKC29" i="9" s="1"/>
  <c r="JKE29" i="9" s="1"/>
  <c r="JKG29" i="9" s="1"/>
  <c r="JKI29" i="9" s="1"/>
  <c r="JKK29" i="9" s="1"/>
  <c r="JKM29" i="9" s="1"/>
  <c r="JKO29" i="9" s="1"/>
  <c r="JKQ29" i="9" s="1"/>
  <c r="JKS29" i="9" s="1"/>
  <c r="JKU29" i="9" s="1"/>
  <c r="JKW29" i="9" s="1"/>
  <c r="JKY29" i="9" s="1"/>
  <c r="JLA29" i="9" s="1"/>
  <c r="JLC29" i="9" s="1"/>
  <c r="JLE29" i="9" s="1"/>
  <c r="JLG29" i="9" s="1"/>
  <c r="JLI29" i="9" s="1"/>
  <c r="JLK29" i="9" s="1"/>
  <c r="JLM29" i="9" s="1"/>
  <c r="JLO29" i="9" s="1"/>
  <c r="JLQ29" i="9" s="1"/>
  <c r="JLS29" i="9" s="1"/>
  <c r="JLU29" i="9" s="1"/>
  <c r="JLW29" i="9" s="1"/>
  <c r="JLY29" i="9" s="1"/>
  <c r="JMA29" i="9" s="1"/>
  <c r="JMC29" i="9" s="1"/>
  <c r="JME29" i="9" s="1"/>
  <c r="JMG29" i="9" s="1"/>
  <c r="JMI29" i="9" s="1"/>
  <c r="JMK29" i="9" s="1"/>
  <c r="JMM29" i="9" s="1"/>
  <c r="JMO29" i="9" s="1"/>
  <c r="JMQ29" i="9" s="1"/>
  <c r="JMS29" i="9" s="1"/>
  <c r="JMU29" i="9" s="1"/>
  <c r="JMW29" i="9" s="1"/>
  <c r="JMY29" i="9" s="1"/>
  <c r="JNA29" i="9" s="1"/>
  <c r="JNC29" i="9" s="1"/>
  <c r="JNE29" i="9" s="1"/>
  <c r="JNG29" i="9" s="1"/>
  <c r="JNI29" i="9" s="1"/>
  <c r="JNK29" i="9" s="1"/>
  <c r="JNM29" i="9" s="1"/>
  <c r="JNO29" i="9" s="1"/>
  <c r="JNQ29" i="9" s="1"/>
  <c r="JNS29" i="9" s="1"/>
  <c r="JNU29" i="9" s="1"/>
  <c r="JNW29" i="9" s="1"/>
  <c r="JNY29" i="9" s="1"/>
  <c r="JOA29" i="9" s="1"/>
  <c r="JOC29" i="9" s="1"/>
  <c r="JOE29" i="9" s="1"/>
  <c r="JOG29" i="9" s="1"/>
  <c r="JOI29" i="9" s="1"/>
  <c r="JOK29" i="9" s="1"/>
  <c r="JOM29" i="9" s="1"/>
  <c r="JOO29" i="9" s="1"/>
  <c r="JOQ29" i="9" s="1"/>
  <c r="JOS29" i="9" s="1"/>
  <c r="JOU29" i="9" s="1"/>
  <c r="JOW29" i="9" s="1"/>
  <c r="JOY29" i="9" s="1"/>
  <c r="JPA29" i="9" s="1"/>
  <c r="JPC29" i="9" s="1"/>
  <c r="JPE29" i="9" s="1"/>
  <c r="JPG29" i="9" s="1"/>
  <c r="JPI29" i="9" s="1"/>
  <c r="JPK29" i="9" s="1"/>
  <c r="JPM29" i="9" s="1"/>
  <c r="JPO29" i="9" s="1"/>
  <c r="JPQ29" i="9" s="1"/>
  <c r="JPS29" i="9" s="1"/>
  <c r="JPU29" i="9" s="1"/>
  <c r="JPW29" i="9" s="1"/>
  <c r="JPY29" i="9" s="1"/>
  <c r="JQA29" i="9" s="1"/>
  <c r="JQC29" i="9" s="1"/>
  <c r="JQE29" i="9" s="1"/>
  <c r="JQG29" i="9" s="1"/>
  <c r="JQI29" i="9" s="1"/>
  <c r="JQK29" i="9" s="1"/>
  <c r="JQM29" i="9" s="1"/>
  <c r="JQO29" i="9" s="1"/>
  <c r="JQQ29" i="9" s="1"/>
  <c r="JQS29" i="9" s="1"/>
  <c r="JQU29" i="9" s="1"/>
  <c r="JQW29" i="9" s="1"/>
  <c r="JQY29" i="9" s="1"/>
  <c r="JRA29" i="9" s="1"/>
  <c r="JRC29" i="9" s="1"/>
  <c r="JRE29" i="9" s="1"/>
  <c r="JRG29" i="9" s="1"/>
  <c r="JRI29" i="9" s="1"/>
  <c r="JRK29" i="9" s="1"/>
  <c r="JRM29" i="9" s="1"/>
  <c r="JRO29" i="9" s="1"/>
  <c r="JRQ29" i="9" s="1"/>
  <c r="JRS29" i="9" s="1"/>
  <c r="JRU29" i="9" s="1"/>
  <c r="JRW29" i="9" s="1"/>
  <c r="JRY29" i="9" s="1"/>
  <c r="JSA29" i="9" s="1"/>
  <c r="JSC29" i="9" s="1"/>
  <c r="JSE29" i="9" s="1"/>
  <c r="JSG29" i="9" s="1"/>
  <c r="JSI29" i="9" s="1"/>
  <c r="JSK29" i="9" s="1"/>
  <c r="JSM29" i="9" s="1"/>
  <c r="JSO29" i="9" s="1"/>
  <c r="JSQ29" i="9" s="1"/>
  <c r="JSS29" i="9" s="1"/>
  <c r="JSU29" i="9" s="1"/>
  <c r="JSW29" i="9" s="1"/>
  <c r="JSY29" i="9" s="1"/>
  <c r="JTA29" i="9" s="1"/>
  <c r="JTC29" i="9" s="1"/>
  <c r="JTE29" i="9" s="1"/>
  <c r="JTG29" i="9" s="1"/>
  <c r="JTI29" i="9" s="1"/>
  <c r="JTK29" i="9" s="1"/>
  <c r="JTM29" i="9" s="1"/>
  <c r="JTO29" i="9" s="1"/>
  <c r="JTQ29" i="9" s="1"/>
  <c r="JTS29" i="9" s="1"/>
  <c r="JTU29" i="9" s="1"/>
  <c r="JTW29" i="9" s="1"/>
  <c r="JTY29" i="9" s="1"/>
  <c r="JUA29" i="9" s="1"/>
  <c r="JUC29" i="9" s="1"/>
  <c r="JUE29" i="9" s="1"/>
  <c r="JUG29" i="9" s="1"/>
  <c r="JUI29" i="9" s="1"/>
  <c r="JUK29" i="9" s="1"/>
  <c r="JUM29" i="9" s="1"/>
  <c r="JUO29" i="9" s="1"/>
  <c r="JUQ29" i="9" s="1"/>
  <c r="JUS29" i="9" s="1"/>
  <c r="JUU29" i="9" s="1"/>
  <c r="JUW29" i="9" s="1"/>
  <c r="JUY29" i="9" s="1"/>
  <c r="JVA29" i="9" s="1"/>
  <c r="JVC29" i="9" s="1"/>
  <c r="JVE29" i="9" s="1"/>
  <c r="JVG29" i="9" s="1"/>
  <c r="JVI29" i="9" s="1"/>
  <c r="JVK29" i="9" s="1"/>
  <c r="JVM29" i="9" s="1"/>
  <c r="JVO29" i="9" s="1"/>
  <c r="JVQ29" i="9" s="1"/>
  <c r="JVS29" i="9" s="1"/>
  <c r="JVU29" i="9" s="1"/>
  <c r="JVW29" i="9" s="1"/>
  <c r="JVY29" i="9" s="1"/>
  <c r="JWA29" i="9" s="1"/>
  <c r="JWC29" i="9" s="1"/>
  <c r="JWE29" i="9" s="1"/>
  <c r="JWG29" i="9" s="1"/>
  <c r="JWI29" i="9" s="1"/>
  <c r="JWK29" i="9" s="1"/>
  <c r="JWM29" i="9" s="1"/>
  <c r="JWO29" i="9" s="1"/>
  <c r="JWQ29" i="9" s="1"/>
  <c r="JWS29" i="9" s="1"/>
  <c r="JWU29" i="9" s="1"/>
  <c r="JWW29" i="9" s="1"/>
  <c r="JWY29" i="9" s="1"/>
  <c r="JXA29" i="9" s="1"/>
  <c r="JXC29" i="9" s="1"/>
  <c r="JXE29" i="9" s="1"/>
  <c r="JXG29" i="9" s="1"/>
  <c r="JXI29" i="9" s="1"/>
  <c r="JXK29" i="9" s="1"/>
  <c r="JXM29" i="9" s="1"/>
  <c r="JXO29" i="9" s="1"/>
  <c r="JXQ29" i="9" s="1"/>
  <c r="JXS29" i="9" s="1"/>
  <c r="JXU29" i="9" s="1"/>
  <c r="JXW29" i="9" s="1"/>
  <c r="JXY29" i="9" s="1"/>
  <c r="JYA29" i="9" s="1"/>
  <c r="JYC29" i="9" s="1"/>
  <c r="JYE29" i="9" s="1"/>
  <c r="JYG29" i="9" s="1"/>
  <c r="JYI29" i="9" s="1"/>
  <c r="JYK29" i="9" s="1"/>
  <c r="JYM29" i="9" s="1"/>
  <c r="JYO29" i="9" s="1"/>
  <c r="JYQ29" i="9" s="1"/>
  <c r="JYS29" i="9" s="1"/>
  <c r="JYU29" i="9" s="1"/>
  <c r="JYW29" i="9" s="1"/>
  <c r="JYY29" i="9" s="1"/>
  <c r="JZA29" i="9" s="1"/>
  <c r="JZC29" i="9" s="1"/>
  <c r="JZE29" i="9" s="1"/>
  <c r="JZG29" i="9" s="1"/>
  <c r="JZI29" i="9" s="1"/>
  <c r="JZK29" i="9" s="1"/>
  <c r="JZM29" i="9" s="1"/>
  <c r="JZO29" i="9" s="1"/>
  <c r="JZQ29" i="9" s="1"/>
  <c r="JZS29" i="9" s="1"/>
  <c r="JZU29" i="9" s="1"/>
  <c r="JZW29" i="9" s="1"/>
  <c r="JZY29" i="9" s="1"/>
  <c r="KAA29" i="9" s="1"/>
  <c r="KAC29" i="9" s="1"/>
  <c r="KAE29" i="9" s="1"/>
  <c r="KAG29" i="9" s="1"/>
  <c r="KAI29" i="9" s="1"/>
  <c r="KAK29" i="9" s="1"/>
  <c r="KAM29" i="9" s="1"/>
  <c r="KAO29" i="9" s="1"/>
  <c r="KAQ29" i="9" s="1"/>
  <c r="KAS29" i="9" s="1"/>
  <c r="KAU29" i="9" s="1"/>
  <c r="KAW29" i="9" s="1"/>
  <c r="KAY29" i="9" s="1"/>
  <c r="KBA29" i="9" s="1"/>
  <c r="KBC29" i="9" s="1"/>
  <c r="KBE29" i="9" s="1"/>
  <c r="KBG29" i="9" s="1"/>
  <c r="KBI29" i="9" s="1"/>
  <c r="KBK29" i="9" s="1"/>
  <c r="KBM29" i="9" s="1"/>
  <c r="KBO29" i="9" s="1"/>
  <c r="KBQ29" i="9" s="1"/>
  <c r="KBS29" i="9" s="1"/>
  <c r="KBU29" i="9" s="1"/>
  <c r="KBW29" i="9" s="1"/>
  <c r="KBY29" i="9" s="1"/>
  <c r="KCA29" i="9" s="1"/>
  <c r="KCC29" i="9" s="1"/>
  <c r="KCE29" i="9" s="1"/>
  <c r="KCG29" i="9" s="1"/>
  <c r="KCI29" i="9" s="1"/>
  <c r="KCK29" i="9" s="1"/>
  <c r="KCM29" i="9" s="1"/>
  <c r="KCO29" i="9" s="1"/>
  <c r="KCQ29" i="9" s="1"/>
  <c r="KCS29" i="9" s="1"/>
  <c r="KCU29" i="9" s="1"/>
  <c r="KCW29" i="9" s="1"/>
  <c r="KCY29" i="9" s="1"/>
  <c r="KDA29" i="9" s="1"/>
  <c r="KDC29" i="9" s="1"/>
  <c r="KDE29" i="9" s="1"/>
  <c r="KDG29" i="9" s="1"/>
  <c r="KDI29" i="9" s="1"/>
  <c r="KDK29" i="9" s="1"/>
  <c r="KDM29" i="9" s="1"/>
  <c r="KDO29" i="9" s="1"/>
  <c r="KDQ29" i="9" s="1"/>
  <c r="KDS29" i="9" s="1"/>
  <c r="KDU29" i="9" s="1"/>
  <c r="KDW29" i="9" s="1"/>
  <c r="KDY29" i="9" s="1"/>
  <c r="KEA29" i="9" s="1"/>
  <c r="KEC29" i="9" s="1"/>
  <c r="KEE29" i="9" s="1"/>
  <c r="KEG29" i="9" s="1"/>
  <c r="KEI29" i="9" s="1"/>
  <c r="KEK29" i="9" s="1"/>
  <c r="KEM29" i="9" s="1"/>
  <c r="KEO29" i="9" s="1"/>
  <c r="KEQ29" i="9" s="1"/>
  <c r="KES29" i="9" s="1"/>
  <c r="KEU29" i="9" s="1"/>
  <c r="KEW29" i="9" s="1"/>
  <c r="KEY29" i="9" s="1"/>
  <c r="KFA29" i="9" s="1"/>
  <c r="KFC29" i="9" s="1"/>
  <c r="KFE29" i="9" s="1"/>
  <c r="KFG29" i="9" s="1"/>
  <c r="KFI29" i="9" s="1"/>
  <c r="KFK29" i="9" s="1"/>
  <c r="KFM29" i="9" s="1"/>
  <c r="KFO29" i="9" s="1"/>
  <c r="KFQ29" i="9" s="1"/>
  <c r="KFS29" i="9" s="1"/>
  <c r="KFU29" i="9" s="1"/>
  <c r="KFW29" i="9" s="1"/>
  <c r="KFY29" i="9" s="1"/>
  <c r="KGA29" i="9" s="1"/>
  <c r="KGC29" i="9" s="1"/>
  <c r="KGE29" i="9" s="1"/>
  <c r="KGG29" i="9" s="1"/>
  <c r="KGI29" i="9" s="1"/>
  <c r="KGK29" i="9" s="1"/>
  <c r="KGM29" i="9" s="1"/>
  <c r="KGO29" i="9" s="1"/>
  <c r="KGQ29" i="9" s="1"/>
  <c r="KGS29" i="9" s="1"/>
  <c r="KGU29" i="9" s="1"/>
  <c r="KGW29" i="9" s="1"/>
  <c r="KGY29" i="9" s="1"/>
  <c r="KHA29" i="9" s="1"/>
  <c r="KHC29" i="9" s="1"/>
  <c r="KHE29" i="9" s="1"/>
  <c r="KHG29" i="9" s="1"/>
  <c r="KHI29" i="9" s="1"/>
  <c r="KHK29" i="9" s="1"/>
  <c r="KHM29" i="9" s="1"/>
  <c r="KHO29" i="9" s="1"/>
  <c r="KHQ29" i="9" s="1"/>
  <c r="KHS29" i="9" s="1"/>
  <c r="KHU29" i="9" s="1"/>
  <c r="KHW29" i="9" s="1"/>
  <c r="KHY29" i="9" s="1"/>
  <c r="KIA29" i="9" s="1"/>
  <c r="KIC29" i="9" s="1"/>
  <c r="KIE29" i="9" s="1"/>
  <c r="KIG29" i="9" s="1"/>
  <c r="KII29" i="9" s="1"/>
  <c r="KIK29" i="9" s="1"/>
  <c r="KIM29" i="9" s="1"/>
  <c r="KIO29" i="9" s="1"/>
  <c r="KIQ29" i="9" s="1"/>
  <c r="KIS29" i="9" s="1"/>
  <c r="KIU29" i="9" s="1"/>
  <c r="KIW29" i="9" s="1"/>
  <c r="KIY29" i="9" s="1"/>
  <c r="KJA29" i="9" s="1"/>
  <c r="KJC29" i="9" s="1"/>
  <c r="KJE29" i="9" s="1"/>
  <c r="KJG29" i="9" s="1"/>
  <c r="KJI29" i="9" s="1"/>
  <c r="KJK29" i="9" s="1"/>
  <c r="KJM29" i="9" s="1"/>
  <c r="KJO29" i="9" s="1"/>
  <c r="KJQ29" i="9" s="1"/>
  <c r="KJS29" i="9" s="1"/>
  <c r="KJU29" i="9" s="1"/>
  <c r="KJW29" i="9" s="1"/>
  <c r="KJY29" i="9" s="1"/>
  <c r="KKA29" i="9" s="1"/>
  <c r="KKC29" i="9" s="1"/>
  <c r="KKE29" i="9" s="1"/>
  <c r="KKG29" i="9" s="1"/>
  <c r="KKI29" i="9" s="1"/>
  <c r="KKK29" i="9" s="1"/>
  <c r="KKM29" i="9" s="1"/>
  <c r="KKO29" i="9" s="1"/>
  <c r="KKQ29" i="9" s="1"/>
  <c r="KKS29" i="9" s="1"/>
  <c r="KKU29" i="9" s="1"/>
  <c r="KKW29" i="9" s="1"/>
  <c r="KKY29" i="9" s="1"/>
  <c r="KLA29" i="9" s="1"/>
  <c r="KLC29" i="9" s="1"/>
  <c r="KLE29" i="9" s="1"/>
  <c r="KLG29" i="9" s="1"/>
  <c r="KLI29" i="9" s="1"/>
  <c r="KLK29" i="9" s="1"/>
  <c r="KLM29" i="9" s="1"/>
  <c r="KLO29" i="9" s="1"/>
  <c r="KLQ29" i="9" s="1"/>
  <c r="KLS29" i="9" s="1"/>
  <c r="KLU29" i="9" s="1"/>
  <c r="KLW29" i="9" s="1"/>
  <c r="KLY29" i="9" s="1"/>
  <c r="KMA29" i="9" s="1"/>
  <c r="KMC29" i="9" s="1"/>
  <c r="KME29" i="9" s="1"/>
  <c r="KMG29" i="9" s="1"/>
  <c r="KMI29" i="9" s="1"/>
  <c r="KMK29" i="9" s="1"/>
  <c r="KMM29" i="9" s="1"/>
  <c r="KMO29" i="9" s="1"/>
  <c r="KMQ29" i="9" s="1"/>
  <c r="KMS29" i="9" s="1"/>
  <c r="KMU29" i="9" s="1"/>
  <c r="KMW29" i="9" s="1"/>
  <c r="KMY29" i="9" s="1"/>
  <c r="KNA29" i="9" s="1"/>
  <c r="KNC29" i="9" s="1"/>
  <c r="KNE29" i="9" s="1"/>
  <c r="KNG29" i="9" s="1"/>
  <c r="KNI29" i="9" s="1"/>
  <c r="KNK29" i="9" s="1"/>
  <c r="KNM29" i="9" s="1"/>
  <c r="KNO29" i="9" s="1"/>
  <c r="KNQ29" i="9" s="1"/>
  <c r="KNS29" i="9" s="1"/>
  <c r="KNU29" i="9" s="1"/>
  <c r="KNW29" i="9" s="1"/>
  <c r="KNY29" i="9" s="1"/>
  <c r="KOA29" i="9" s="1"/>
  <c r="KOC29" i="9" s="1"/>
  <c r="KOE29" i="9" s="1"/>
  <c r="KOG29" i="9" s="1"/>
  <c r="KOI29" i="9" s="1"/>
  <c r="KOK29" i="9" s="1"/>
  <c r="KOM29" i="9" s="1"/>
  <c r="KOO29" i="9" s="1"/>
  <c r="KOQ29" i="9" s="1"/>
  <c r="KOS29" i="9" s="1"/>
  <c r="KOU29" i="9" s="1"/>
  <c r="KOW29" i="9" s="1"/>
  <c r="KOY29" i="9" s="1"/>
  <c r="KPA29" i="9" s="1"/>
  <c r="KPC29" i="9" s="1"/>
  <c r="KPE29" i="9" s="1"/>
  <c r="KPG29" i="9" s="1"/>
  <c r="KPI29" i="9" s="1"/>
  <c r="KPK29" i="9" s="1"/>
  <c r="KPM29" i="9" s="1"/>
  <c r="KPO29" i="9" s="1"/>
  <c r="KPQ29" i="9" s="1"/>
  <c r="KPS29" i="9" s="1"/>
  <c r="KPU29" i="9" s="1"/>
  <c r="KPW29" i="9" s="1"/>
  <c r="KPY29" i="9" s="1"/>
  <c r="KQA29" i="9" s="1"/>
  <c r="KQC29" i="9" s="1"/>
  <c r="KQE29" i="9" s="1"/>
  <c r="KQG29" i="9" s="1"/>
  <c r="KQI29" i="9" s="1"/>
  <c r="KQK29" i="9" s="1"/>
  <c r="KQM29" i="9" s="1"/>
  <c r="KQO29" i="9" s="1"/>
  <c r="KQQ29" i="9" s="1"/>
  <c r="KQS29" i="9" s="1"/>
  <c r="KQU29" i="9" s="1"/>
  <c r="KQW29" i="9" s="1"/>
  <c r="KQY29" i="9" s="1"/>
  <c r="KRA29" i="9" s="1"/>
  <c r="KRC29" i="9" s="1"/>
  <c r="KRE29" i="9" s="1"/>
  <c r="KRG29" i="9" s="1"/>
  <c r="KRI29" i="9" s="1"/>
  <c r="KRK29" i="9" s="1"/>
  <c r="KRM29" i="9" s="1"/>
  <c r="KRO29" i="9" s="1"/>
  <c r="KRQ29" i="9" s="1"/>
  <c r="KRS29" i="9" s="1"/>
  <c r="KRU29" i="9" s="1"/>
  <c r="KRW29" i="9" s="1"/>
  <c r="KRY29" i="9" s="1"/>
  <c r="KSA29" i="9" s="1"/>
  <c r="KSC29" i="9" s="1"/>
  <c r="KSE29" i="9" s="1"/>
  <c r="KSG29" i="9" s="1"/>
  <c r="KSI29" i="9" s="1"/>
  <c r="KSK29" i="9" s="1"/>
  <c r="KSM29" i="9" s="1"/>
  <c r="KSO29" i="9" s="1"/>
  <c r="KSQ29" i="9" s="1"/>
  <c r="KSS29" i="9" s="1"/>
  <c r="KSU29" i="9" s="1"/>
  <c r="KSW29" i="9" s="1"/>
  <c r="KSY29" i="9" s="1"/>
  <c r="KTA29" i="9" s="1"/>
  <c r="KTC29" i="9" s="1"/>
  <c r="KTE29" i="9" s="1"/>
  <c r="KTG29" i="9" s="1"/>
  <c r="KTI29" i="9" s="1"/>
  <c r="KTK29" i="9" s="1"/>
  <c r="KTM29" i="9" s="1"/>
  <c r="KTO29" i="9" s="1"/>
  <c r="KTQ29" i="9" s="1"/>
  <c r="KTS29" i="9" s="1"/>
  <c r="KTU29" i="9" s="1"/>
  <c r="KTW29" i="9" s="1"/>
  <c r="KTY29" i="9" s="1"/>
  <c r="KUA29" i="9" s="1"/>
  <c r="KUC29" i="9" s="1"/>
  <c r="KUE29" i="9" s="1"/>
  <c r="KUG29" i="9" s="1"/>
  <c r="KUI29" i="9" s="1"/>
  <c r="KUK29" i="9" s="1"/>
  <c r="KUM29" i="9" s="1"/>
  <c r="KUO29" i="9" s="1"/>
  <c r="KUQ29" i="9" s="1"/>
  <c r="KUS29" i="9" s="1"/>
  <c r="KUU29" i="9" s="1"/>
  <c r="KUW29" i="9" s="1"/>
  <c r="KUY29" i="9" s="1"/>
  <c r="KVA29" i="9" s="1"/>
  <c r="KVC29" i="9" s="1"/>
  <c r="KVE29" i="9" s="1"/>
  <c r="KVG29" i="9" s="1"/>
  <c r="KVI29" i="9" s="1"/>
  <c r="KVK29" i="9" s="1"/>
  <c r="KVM29" i="9" s="1"/>
  <c r="KVO29" i="9" s="1"/>
  <c r="KVQ29" i="9" s="1"/>
  <c r="KVS29" i="9" s="1"/>
  <c r="KVU29" i="9" s="1"/>
  <c r="KVW29" i="9" s="1"/>
  <c r="KVY29" i="9" s="1"/>
  <c r="KWA29" i="9" s="1"/>
  <c r="KWC29" i="9" s="1"/>
  <c r="KWE29" i="9" s="1"/>
  <c r="KWG29" i="9" s="1"/>
  <c r="KWI29" i="9" s="1"/>
  <c r="KWK29" i="9" s="1"/>
  <c r="KWM29" i="9" s="1"/>
  <c r="KWO29" i="9" s="1"/>
  <c r="KWQ29" i="9" s="1"/>
  <c r="KWS29" i="9" s="1"/>
  <c r="KWU29" i="9" s="1"/>
  <c r="KWW29" i="9" s="1"/>
  <c r="KWY29" i="9" s="1"/>
  <c r="KXA29" i="9" s="1"/>
  <c r="KXC29" i="9" s="1"/>
  <c r="KXE29" i="9" s="1"/>
  <c r="KXG29" i="9" s="1"/>
  <c r="KXI29" i="9" s="1"/>
  <c r="KXK29" i="9" s="1"/>
  <c r="KXM29" i="9" s="1"/>
  <c r="KXO29" i="9" s="1"/>
  <c r="KXQ29" i="9" s="1"/>
  <c r="KXS29" i="9" s="1"/>
  <c r="KXU29" i="9" s="1"/>
  <c r="KXW29" i="9" s="1"/>
  <c r="KXY29" i="9" s="1"/>
  <c r="KYA29" i="9" s="1"/>
  <c r="KYC29" i="9" s="1"/>
  <c r="KYE29" i="9" s="1"/>
  <c r="KYG29" i="9" s="1"/>
  <c r="KYI29" i="9" s="1"/>
  <c r="KYK29" i="9" s="1"/>
  <c r="KYM29" i="9" s="1"/>
  <c r="KYO29" i="9" s="1"/>
  <c r="KYQ29" i="9" s="1"/>
  <c r="KYS29" i="9" s="1"/>
  <c r="KYU29" i="9" s="1"/>
  <c r="KYW29" i="9" s="1"/>
  <c r="KYY29" i="9" s="1"/>
  <c r="KZA29" i="9" s="1"/>
  <c r="KZC29" i="9" s="1"/>
  <c r="KZE29" i="9" s="1"/>
  <c r="KZG29" i="9" s="1"/>
  <c r="KZI29" i="9" s="1"/>
  <c r="KZK29" i="9" s="1"/>
  <c r="KZM29" i="9" s="1"/>
  <c r="KZO29" i="9" s="1"/>
  <c r="KZQ29" i="9" s="1"/>
  <c r="KZS29" i="9" s="1"/>
  <c r="KZU29" i="9" s="1"/>
  <c r="KZW29" i="9" s="1"/>
  <c r="KZY29" i="9" s="1"/>
  <c r="LAA29" i="9" s="1"/>
  <c r="LAC29" i="9" s="1"/>
  <c r="LAE29" i="9" s="1"/>
  <c r="LAG29" i="9" s="1"/>
  <c r="LAI29" i="9" s="1"/>
  <c r="LAK29" i="9" s="1"/>
  <c r="LAM29" i="9" s="1"/>
  <c r="LAO29" i="9" s="1"/>
  <c r="LAQ29" i="9" s="1"/>
  <c r="LAS29" i="9" s="1"/>
  <c r="LAU29" i="9" s="1"/>
  <c r="LAW29" i="9" s="1"/>
  <c r="LAY29" i="9" s="1"/>
  <c r="LBA29" i="9" s="1"/>
  <c r="LBC29" i="9" s="1"/>
  <c r="LBE29" i="9" s="1"/>
  <c r="LBG29" i="9" s="1"/>
  <c r="LBI29" i="9" s="1"/>
  <c r="LBK29" i="9" s="1"/>
  <c r="LBM29" i="9" s="1"/>
  <c r="LBO29" i="9" s="1"/>
  <c r="LBQ29" i="9" s="1"/>
  <c r="LBS29" i="9" s="1"/>
  <c r="LBU29" i="9" s="1"/>
  <c r="LBW29" i="9" s="1"/>
  <c r="LBY29" i="9" s="1"/>
  <c r="LCA29" i="9" s="1"/>
  <c r="LCC29" i="9" s="1"/>
  <c r="LCE29" i="9" s="1"/>
  <c r="LCG29" i="9" s="1"/>
  <c r="LCI29" i="9" s="1"/>
  <c r="LCK29" i="9" s="1"/>
  <c r="LCM29" i="9" s="1"/>
  <c r="LCO29" i="9" s="1"/>
  <c r="LCQ29" i="9" s="1"/>
  <c r="LCS29" i="9" s="1"/>
  <c r="LCU29" i="9" s="1"/>
  <c r="LCW29" i="9" s="1"/>
  <c r="LCY29" i="9" s="1"/>
  <c r="LDA29" i="9" s="1"/>
  <c r="LDC29" i="9" s="1"/>
  <c r="LDE29" i="9" s="1"/>
  <c r="LDG29" i="9" s="1"/>
  <c r="LDI29" i="9" s="1"/>
  <c r="LDK29" i="9" s="1"/>
  <c r="LDM29" i="9" s="1"/>
  <c r="LDO29" i="9" s="1"/>
  <c r="LDQ29" i="9" s="1"/>
  <c r="LDS29" i="9" s="1"/>
  <c r="LDU29" i="9" s="1"/>
  <c r="LDW29" i="9" s="1"/>
  <c r="LDY29" i="9" s="1"/>
  <c r="LEA29" i="9" s="1"/>
  <c r="LEC29" i="9" s="1"/>
  <c r="LEE29" i="9" s="1"/>
  <c r="LEG29" i="9" s="1"/>
  <c r="LEI29" i="9" s="1"/>
  <c r="LEK29" i="9" s="1"/>
  <c r="LEM29" i="9" s="1"/>
  <c r="LEO29" i="9" s="1"/>
  <c r="LEQ29" i="9" s="1"/>
  <c r="LES29" i="9" s="1"/>
  <c r="LEU29" i="9" s="1"/>
  <c r="LEW29" i="9" s="1"/>
  <c r="LEY29" i="9" s="1"/>
  <c r="LFA29" i="9" s="1"/>
  <c r="LFC29" i="9" s="1"/>
  <c r="LFE29" i="9" s="1"/>
  <c r="LFG29" i="9" s="1"/>
  <c r="LFI29" i="9" s="1"/>
  <c r="LFK29" i="9" s="1"/>
  <c r="LFM29" i="9" s="1"/>
  <c r="LFO29" i="9" s="1"/>
  <c r="LFQ29" i="9" s="1"/>
  <c r="LFS29" i="9" s="1"/>
  <c r="LFU29" i="9" s="1"/>
  <c r="LFW29" i="9" s="1"/>
  <c r="LFY29" i="9" s="1"/>
  <c r="LGA29" i="9" s="1"/>
  <c r="LGC29" i="9" s="1"/>
  <c r="LGE29" i="9" s="1"/>
  <c r="LGG29" i="9" s="1"/>
  <c r="LGI29" i="9" s="1"/>
  <c r="LGK29" i="9" s="1"/>
  <c r="LGM29" i="9" s="1"/>
  <c r="LGO29" i="9" s="1"/>
  <c r="LGQ29" i="9" s="1"/>
  <c r="LGS29" i="9" s="1"/>
  <c r="LGU29" i="9" s="1"/>
  <c r="LGW29" i="9" s="1"/>
  <c r="LGY29" i="9" s="1"/>
  <c r="LHA29" i="9" s="1"/>
  <c r="LHC29" i="9" s="1"/>
  <c r="LHE29" i="9" s="1"/>
  <c r="LHG29" i="9" s="1"/>
  <c r="LHI29" i="9" s="1"/>
  <c r="LHK29" i="9" s="1"/>
  <c r="LHM29" i="9" s="1"/>
  <c r="LHO29" i="9" s="1"/>
  <c r="LHQ29" i="9" s="1"/>
  <c r="LHS29" i="9" s="1"/>
  <c r="LHU29" i="9" s="1"/>
  <c r="LHW29" i="9" s="1"/>
  <c r="LHY29" i="9" s="1"/>
  <c r="LIA29" i="9" s="1"/>
  <c r="LIC29" i="9" s="1"/>
  <c r="LIE29" i="9" s="1"/>
  <c r="LIG29" i="9" s="1"/>
  <c r="LII29" i="9" s="1"/>
  <c r="LIK29" i="9" s="1"/>
  <c r="LIM29" i="9" s="1"/>
  <c r="LIO29" i="9" s="1"/>
  <c r="LIQ29" i="9" s="1"/>
  <c r="LIS29" i="9" s="1"/>
  <c r="LIU29" i="9" s="1"/>
  <c r="LIW29" i="9" s="1"/>
  <c r="LIY29" i="9" s="1"/>
  <c r="LJA29" i="9" s="1"/>
  <c r="LJC29" i="9" s="1"/>
  <c r="LJE29" i="9" s="1"/>
  <c r="LJG29" i="9" s="1"/>
  <c r="LJI29" i="9" s="1"/>
  <c r="LJK29" i="9" s="1"/>
  <c r="LJM29" i="9" s="1"/>
  <c r="LJO29" i="9" s="1"/>
  <c r="LJQ29" i="9" s="1"/>
  <c r="LJS29" i="9" s="1"/>
  <c r="LJU29" i="9" s="1"/>
  <c r="LJW29" i="9" s="1"/>
  <c r="LJY29" i="9" s="1"/>
  <c r="LKA29" i="9" s="1"/>
  <c r="LKC29" i="9" s="1"/>
  <c r="LKE29" i="9" s="1"/>
  <c r="LKG29" i="9" s="1"/>
  <c r="LKI29" i="9" s="1"/>
  <c r="LKK29" i="9" s="1"/>
  <c r="LKM29" i="9" s="1"/>
  <c r="LKO29" i="9" s="1"/>
  <c r="LKQ29" i="9" s="1"/>
  <c r="LKS29" i="9" s="1"/>
  <c r="LKU29" i="9" s="1"/>
  <c r="LKW29" i="9" s="1"/>
  <c r="LKY29" i="9" s="1"/>
  <c r="LLA29" i="9" s="1"/>
  <c r="LLC29" i="9" s="1"/>
  <c r="LLE29" i="9" s="1"/>
  <c r="LLG29" i="9" s="1"/>
  <c r="LLI29" i="9" s="1"/>
  <c r="LLK29" i="9" s="1"/>
  <c r="LLM29" i="9" s="1"/>
  <c r="LLO29" i="9" s="1"/>
  <c r="LLQ29" i="9" s="1"/>
  <c r="LLS29" i="9" s="1"/>
  <c r="LLU29" i="9" s="1"/>
  <c r="LLW29" i="9" s="1"/>
  <c r="LLY29" i="9" s="1"/>
  <c r="LMA29" i="9" s="1"/>
  <c r="LMC29" i="9" s="1"/>
  <c r="LME29" i="9" s="1"/>
  <c r="LMG29" i="9" s="1"/>
  <c r="LMI29" i="9" s="1"/>
  <c r="LMK29" i="9" s="1"/>
  <c r="LMM29" i="9" s="1"/>
  <c r="LMO29" i="9" s="1"/>
  <c r="LMQ29" i="9" s="1"/>
  <c r="LMS29" i="9" s="1"/>
  <c r="LMU29" i="9" s="1"/>
  <c r="LMW29" i="9" s="1"/>
  <c r="LMY29" i="9" s="1"/>
  <c r="LNA29" i="9" s="1"/>
  <c r="LNC29" i="9" s="1"/>
  <c r="LNE29" i="9" s="1"/>
  <c r="LNG29" i="9" s="1"/>
  <c r="LNI29" i="9" s="1"/>
  <c r="LNK29" i="9" s="1"/>
  <c r="LNM29" i="9" s="1"/>
  <c r="LNO29" i="9" s="1"/>
  <c r="LNQ29" i="9" s="1"/>
  <c r="LNS29" i="9" s="1"/>
  <c r="LNU29" i="9" s="1"/>
  <c r="LNW29" i="9" s="1"/>
  <c r="LNY29" i="9" s="1"/>
  <c r="LOA29" i="9" s="1"/>
  <c r="LOC29" i="9" s="1"/>
  <c r="LOE29" i="9" s="1"/>
  <c r="LOG29" i="9" s="1"/>
  <c r="LOI29" i="9" s="1"/>
  <c r="LOK29" i="9" s="1"/>
  <c r="LOM29" i="9" s="1"/>
  <c r="LOO29" i="9" s="1"/>
  <c r="LOQ29" i="9" s="1"/>
  <c r="LOS29" i="9" s="1"/>
  <c r="LOU29" i="9" s="1"/>
  <c r="LOW29" i="9" s="1"/>
  <c r="LOY29" i="9" s="1"/>
  <c r="LPA29" i="9" s="1"/>
  <c r="LPC29" i="9" s="1"/>
  <c r="LPE29" i="9" s="1"/>
  <c r="LPG29" i="9" s="1"/>
  <c r="LPI29" i="9" s="1"/>
  <c r="LPK29" i="9" s="1"/>
  <c r="LPM29" i="9" s="1"/>
  <c r="LPO29" i="9" s="1"/>
  <c r="LPQ29" i="9" s="1"/>
  <c r="LPS29" i="9" s="1"/>
  <c r="LPU29" i="9" s="1"/>
  <c r="LPW29" i="9" s="1"/>
  <c r="LPY29" i="9" s="1"/>
  <c r="LQA29" i="9" s="1"/>
  <c r="LQC29" i="9" s="1"/>
  <c r="LQE29" i="9" s="1"/>
  <c r="LQG29" i="9" s="1"/>
  <c r="LQI29" i="9" s="1"/>
  <c r="LQK29" i="9" s="1"/>
  <c r="LQM29" i="9" s="1"/>
  <c r="LQO29" i="9" s="1"/>
  <c r="LQQ29" i="9" s="1"/>
  <c r="LQS29" i="9" s="1"/>
  <c r="LQU29" i="9" s="1"/>
  <c r="LQW29" i="9" s="1"/>
  <c r="LQY29" i="9" s="1"/>
  <c r="LRA29" i="9" s="1"/>
  <c r="LRC29" i="9" s="1"/>
  <c r="LRE29" i="9" s="1"/>
  <c r="LRG29" i="9" s="1"/>
  <c r="LRI29" i="9" s="1"/>
  <c r="LRK29" i="9" s="1"/>
  <c r="LRM29" i="9" s="1"/>
  <c r="LRO29" i="9" s="1"/>
  <c r="LRQ29" i="9" s="1"/>
  <c r="LRS29" i="9" s="1"/>
  <c r="LRU29" i="9" s="1"/>
  <c r="LRW29" i="9" s="1"/>
  <c r="LRY29" i="9" s="1"/>
  <c r="LSA29" i="9" s="1"/>
  <c r="LSC29" i="9" s="1"/>
  <c r="LSE29" i="9" s="1"/>
  <c r="LSG29" i="9" s="1"/>
  <c r="LSI29" i="9" s="1"/>
  <c r="LSK29" i="9" s="1"/>
  <c r="LSM29" i="9" s="1"/>
  <c r="LSO29" i="9" s="1"/>
  <c r="LSQ29" i="9" s="1"/>
  <c r="LSS29" i="9" s="1"/>
  <c r="LSU29" i="9" s="1"/>
  <c r="LSW29" i="9" s="1"/>
  <c r="LSY29" i="9" s="1"/>
  <c r="LTA29" i="9" s="1"/>
  <c r="LTC29" i="9" s="1"/>
  <c r="LTE29" i="9" s="1"/>
  <c r="LTG29" i="9" s="1"/>
  <c r="LTI29" i="9" s="1"/>
  <c r="LTK29" i="9" s="1"/>
  <c r="LTM29" i="9" s="1"/>
  <c r="LTO29" i="9" s="1"/>
  <c r="LTQ29" i="9" s="1"/>
  <c r="LTS29" i="9" s="1"/>
  <c r="LTU29" i="9" s="1"/>
  <c r="LTW29" i="9" s="1"/>
  <c r="LTY29" i="9" s="1"/>
  <c r="LUA29" i="9" s="1"/>
  <c r="LUC29" i="9" s="1"/>
  <c r="LUE29" i="9" s="1"/>
  <c r="LUG29" i="9" s="1"/>
  <c r="LUI29" i="9" s="1"/>
  <c r="LUK29" i="9" s="1"/>
  <c r="LUM29" i="9" s="1"/>
  <c r="LUO29" i="9" s="1"/>
  <c r="LUQ29" i="9" s="1"/>
  <c r="LUS29" i="9" s="1"/>
  <c r="LUU29" i="9" s="1"/>
  <c r="LUW29" i="9" s="1"/>
  <c r="LUY29" i="9" s="1"/>
  <c r="LVA29" i="9" s="1"/>
  <c r="LVC29" i="9" s="1"/>
  <c r="LVE29" i="9" s="1"/>
  <c r="LVG29" i="9" s="1"/>
  <c r="LVI29" i="9" s="1"/>
  <c r="LVK29" i="9" s="1"/>
  <c r="LVM29" i="9" s="1"/>
  <c r="LVO29" i="9" s="1"/>
  <c r="LVQ29" i="9" s="1"/>
  <c r="LVS29" i="9" s="1"/>
  <c r="LVU29" i="9" s="1"/>
  <c r="LVW29" i="9" s="1"/>
  <c r="LVY29" i="9" s="1"/>
  <c r="LWA29" i="9" s="1"/>
  <c r="LWC29" i="9" s="1"/>
  <c r="LWE29" i="9" s="1"/>
  <c r="LWG29" i="9" s="1"/>
  <c r="LWI29" i="9" s="1"/>
  <c r="LWK29" i="9" s="1"/>
  <c r="LWM29" i="9" s="1"/>
  <c r="LWO29" i="9" s="1"/>
  <c r="LWQ29" i="9" s="1"/>
  <c r="LWS29" i="9" s="1"/>
  <c r="LWU29" i="9" s="1"/>
  <c r="LWW29" i="9" s="1"/>
  <c r="LWY29" i="9" s="1"/>
  <c r="LXA29" i="9" s="1"/>
  <c r="LXC29" i="9" s="1"/>
  <c r="LXE29" i="9" s="1"/>
  <c r="LXG29" i="9" s="1"/>
  <c r="LXI29" i="9" s="1"/>
  <c r="LXK29" i="9" s="1"/>
  <c r="LXM29" i="9" s="1"/>
  <c r="LXO29" i="9" s="1"/>
  <c r="LXQ29" i="9" s="1"/>
  <c r="LXS29" i="9" s="1"/>
  <c r="LXU29" i="9" s="1"/>
  <c r="LXW29" i="9" s="1"/>
  <c r="LXY29" i="9" s="1"/>
  <c r="LYA29" i="9" s="1"/>
  <c r="LYC29" i="9" s="1"/>
  <c r="LYE29" i="9" s="1"/>
  <c r="LYG29" i="9" s="1"/>
  <c r="LYI29" i="9" s="1"/>
  <c r="LYK29" i="9" s="1"/>
  <c r="LYM29" i="9" s="1"/>
  <c r="LYO29" i="9" s="1"/>
  <c r="LYQ29" i="9" s="1"/>
  <c r="LYS29" i="9" s="1"/>
  <c r="LYU29" i="9" s="1"/>
  <c r="LYW29" i="9" s="1"/>
  <c r="LYY29" i="9" s="1"/>
  <c r="LZA29" i="9" s="1"/>
  <c r="LZC29" i="9" s="1"/>
  <c r="LZE29" i="9" s="1"/>
  <c r="LZG29" i="9" s="1"/>
  <c r="LZI29" i="9" s="1"/>
  <c r="LZK29" i="9" s="1"/>
  <c r="LZM29" i="9" s="1"/>
  <c r="LZO29" i="9" s="1"/>
  <c r="LZQ29" i="9" s="1"/>
  <c r="LZS29" i="9" s="1"/>
  <c r="LZU29" i="9" s="1"/>
  <c r="LZW29" i="9" s="1"/>
  <c r="LZY29" i="9" s="1"/>
  <c r="MAA29" i="9" s="1"/>
  <c r="MAC29" i="9" s="1"/>
  <c r="MAE29" i="9" s="1"/>
  <c r="MAG29" i="9" s="1"/>
  <c r="MAI29" i="9" s="1"/>
  <c r="MAK29" i="9" s="1"/>
  <c r="MAM29" i="9" s="1"/>
  <c r="MAO29" i="9" s="1"/>
  <c r="MAQ29" i="9" s="1"/>
  <c r="MAS29" i="9" s="1"/>
  <c r="MAU29" i="9" s="1"/>
  <c r="MAW29" i="9" s="1"/>
  <c r="MAY29" i="9" s="1"/>
  <c r="MBA29" i="9" s="1"/>
  <c r="MBC29" i="9" s="1"/>
  <c r="MBE29" i="9" s="1"/>
  <c r="MBG29" i="9" s="1"/>
  <c r="MBI29" i="9" s="1"/>
  <c r="MBK29" i="9" s="1"/>
  <c r="MBM29" i="9" s="1"/>
  <c r="MBO29" i="9" s="1"/>
  <c r="MBQ29" i="9" s="1"/>
  <c r="MBS29" i="9" s="1"/>
  <c r="MBU29" i="9" s="1"/>
  <c r="MBW29" i="9" s="1"/>
  <c r="MBY29" i="9" s="1"/>
  <c r="MCA29" i="9" s="1"/>
  <c r="MCC29" i="9" s="1"/>
  <c r="MCE29" i="9" s="1"/>
  <c r="MCG29" i="9" s="1"/>
  <c r="MCI29" i="9" s="1"/>
  <c r="MCK29" i="9" s="1"/>
  <c r="MCM29" i="9" s="1"/>
  <c r="MCO29" i="9" s="1"/>
  <c r="MCQ29" i="9" s="1"/>
  <c r="MCS29" i="9" s="1"/>
  <c r="MCU29" i="9" s="1"/>
  <c r="MCW29" i="9" s="1"/>
  <c r="MCY29" i="9" s="1"/>
  <c r="MDA29" i="9" s="1"/>
  <c r="MDC29" i="9" s="1"/>
  <c r="MDE29" i="9" s="1"/>
  <c r="MDG29" i="9" s="1"/>
  <c r="MDI29" i="9" s="1"/>
  <c r="MDK29" i="9" s="1"/>
  <c r="MDM29" i="9" s="1"/>
  <c r="MDO29" i="9" s="1"/>
  <c r="MDQ29" i="9" s="1"/>
  <c r="MDS29" i="9" s="1"/>
  <c r="MDU29" i="9" s="1"/>
  <c r="MDW29" i="9" s="1"/>
  <c r="MDY29" i="9" s="1"/>
  <c r="MEA29" i="9" s="1"/>
  <c r="MEC29" i="9" s="1"/>
  <c r="MEE29" i="9" s="1"/>
  <c r="MEG29" i="9" s="1"/>
  <c r="MEI29" i="9" s="1"/>
  <c r="MEK29" i="9" s="1"/>
  <c r="MEM29" i="9" s="1"/>
  <c r="MEO29" i="9" s="1"/>
  <c r="MEQ29" i="9" s="1"/>
  <c r="MES29" i="9" s="1"/>
  <c r="MEU29" i="9" s="1"/>
  <c r="MEW29" i="9" s="1"/>
  <c r="MEY29" i="9" s="1"/>
  <c r="MFA29" i="9" s="1"/>
  <c r="MFC29" i="9" s="1"/>
  <c r="MFE29" i="9" s="1"/>
  <c r="MFG29" i="9" s="1"/>
  <c r="MFI29" i="9" s="1"/>
  <c r="MFK29" i="9" s="1"/>
  <c r="MFM29" i="9" s="1"/>
  <c r="MFO29" i="9" s="1"/>
  <c r="MFQ29" i="9" s="1"/>
  <c r="MFS29" i="9" s="1"/>
  <c r="MFU29" i="9" s="1"/>
  <c r="MFW29" i="9" s="1"/>
  <c r="MFY29" i="9" s="1"/>
  <c r="MGA29" i="9" s="1"/>
  <c r="MGC29" i="9" s="1"/>
  <c r="MGE29" i="9" s="1"/>
  <c r="MGG29" i="9" s="1"/>
  <c r="MGI29" i="9" s="1"/>
  <c r="MGK29" i="9" s="1"/>
  <c r="MGM29" i="9" s="1"/>
  <c r="MGO29" i="9" s="1"/>
  <c r="MGQ29" i="9" s="1"/>
  <c r="MGS29" i="9" s="1"/>
  <c r="MGU29" i="9" s="1"/>
  <c r="MGW29" i="9" s="1"/>
  <c r="MGY29" i="9" s="1"/>
  <c r="MHA29" i="9" s="1"/>
  <c r="MHC29" i="9" s="1"/>
  <c r="MHE29" i="9" s="1"/>
  <c r="MHG29" i="9" s="1"/>
  <c r="MHI29" i="9" s="1"/>
  <c r="MHK29" i="9" s="1"/>
  <c r="MHM29" i="9" s="1"/>
  <c r="MHO29" i="9" s="1"/>
  <c r="MHQ29" i="9" s="1"/>
  <c r="MHS29" i="9" s="1"/>
  <c r="MHU29" i="9" s="1"/>
  <c r="MHW29" i="9" s="1"/>
  <c r="MHY29" i="9" s="1"/>
  <c r="MIA29" i="9" s="1"/>
  <c r="MIC29" i="9" s="1"/>
  <c r="MIE29" i="9" s="1"/>
  <c r="MIG29" i="9" s="1"/>
  <c r="MII29" i="9" s="1"/>
  <c r="MIK29" i="9" s="1"/>
  <c r="MIM29" i="9" s="1"/>
  <c r="MIO29" i="9" s="1"/>
  <c r="MIQ29" i="9" s="1"/>
  <c r="MIS29" i="9" s="1"/>
  <c r="MIU29" i="9" s="1"/>
  <c r="MIW29" i="9" s="1"/>
  <c r="MIY29" i="9" s="1"/>
  <c r="MJA29" i="9" s="1"/>
  <c r="MJC29" i="9" s="1"/>
  <c r="MJE29" i="9" s="1"/>
  <c r="MJG29" i="9" s="1"/>
  <c r="MJI29" i="9" s="1"/>
  <c r="MJK29" i="9" s="1"/>
  <c r="MJM29" i="9" s="1"/>
  <c r="MJO29" i="9" s="1"/>
  <c r="MJQ29" i="9" s="1"/>
  <c r="MJS29" i="9" s="1"/>
  <c r="MJU29" i="9" s="1"/>
  <c r="MJW29" i="9" s="1"/>
  <c r="MJY29" i="9" s="1"/>
  <c r="MKA29" i="9" s="1"/>
  <c r="MKC29" i="9" s="1"/>
  <c r="MKE29" i="9" s="1"/>
  <c r="MKG29" i="9" s="1"/>
  <c r="MKI29" i="9" s="1"/>
  <c r="MKK29" i="9" s="1"/>
  <c r="MKM29" i="9" s="1"/>
  <c r="MKO29" i="9" s="1"/>
  <c r="MKQ29" i="9" s="1"/>
  <c r="MKS29" i="9" s="1"/>
  <c r="MKU29" i="9" s="1"/>
  <c r="MKW29" i="9" s="1"/>
  <c r="MKY29" i="9" s="1"/>
  <c r="MLA29" i="9" s="1"/>
  <c r="MLC29" i="9" s="1"/>
  <c r="MLE29" i="9" s="1"/>
  <c r="MLG29" i="9" s="1"/>
  <c r="MLI29" i="9" s="1"/>
  <c r="MLK29" i="9" s="1"/>
  <c r="MLM29" i="9" s="1"/>
  <c r="MLO29" i="9" s="1"/>
  <c r="MLQ29" i="9" s="1"/>
  <c r="MLS29" i="9" s="1"/>
  <c r="MLU29" i="9" s="1"/>
  <c r="MLW29" i="9" s="1"/>
  <c r="MLY29" i="9" s="1"/>
  <c r="MMA29" i="9" s="1"/>
  <c r="MMC29" i="9" s="1"/>
  <c r="MME29" i="9" s="1"/>
  <c r="MMG29" i="9" s="1"/>
  <c r="MMI29" i="9" s="1"/>
  <c r="MMK29" i="9" s="1"/>
  <c r="MMM29" i="9" s="1"/>
  <c r="MMO29" i="9" s="1"/>
  <c r="MMQ29" i="9" s="1"/>
  <c r="MMS29" i="9" s="1"/>
  <c r="MMU29" i="9" s="1"/>
  <c r="MMW29" i="9" s="1"/>
  <c r="MMY29" i="9" s="1"/>
  <c r="MNA29" i="9" s="1"/>
  <c r="MNC29" i="9" s="1"/>
  <c r="MNE29" i="9" s="1"/>
  <c r="MNG29" i="9" s="1"/>
  <c r="MNI29" i="9" s="1"/>
  <c r="MNK29" i="9" s="1"/>
  <c r="MNM29" i="9" s="1"/>
  <c r="MNO29" i="9" s="1"/>
  <c r="MNQ29" i="9" s="1"/>
  <c r="MNS29" i="9" s="1"/>
  <c r="MNU29" i="9" s="1"/>
  <c r="MNW29" i="9" s="1"/>
  <c r="MNY29" i="9" s="1"/>
  <c r="MOA29" i="9" s="1"/>
  <c r="MOC29" i="9" s="1"/>
  <c r="MOE29" i="9" s="1"/>
  <c r="MOG29" i="9" s="1"/>
  <c r="MOI29" i="9" s="1"/>
  <c r="MOK29" i="9" s="1"/>
  <c r="MOM29" i="9" s="1"/>
  <c r="MOO29" i="9" s="1"/>
  <c r="MOQ29" i="9" s="1"/>
  <c r="MOS29" i="9" s="1"/>
  <c r="MOU29" i="9" s="1"/>
  <c r="MOW29" i="9" s="1"/>
  <c r="MOY29" i="9" s="1"/>
  <c r="MPA29" i="9" s="1"/>
  <c r="MPC29" i="9" s="1"/>
  <c r="MPE29" i="9" s="1"/>
  <c r="MPG29" i="9" s="1"/>
  <c r="MPI29" i="9" s="1"/>
  <c r="MPK29" i="9" s="1"/>
  <c r="MPM29" i="9" s="1"/>
  <c r="MPO29" i="9" s="1"/>
  <c r="MPQ29" i="9" s="1"/>
  <c r="MPS29" i="9" s="1"/>
  <c r="MPU29" i="9" s="1"/>
  <c r="MPW29" i="9" s="1"/>
  <c r="MPY29" i="9" s="1"/>
  <c r="MQA29" i="9" s="1"/>
  <c r="MQC29" i="9" s="1"/>
  <c r="MQE29" i="9" s="1"/>
  <c r="MQG29" i="9" s="1"/>
  <c r="MQI29" i="9" s="1"/>
  <c r="MQK29" i="9" s="1"/>
  <c r="MQM29" i="9" s="1"/>
  <c r="MQO29" i="9" s="1"/>
  <c r="MQQ29" i="9" s="1"/>
  <c r="MQS29" i="9" s="1"/>
  <c r="MQU29" i="9" s="1"/>
  <c r="MQW29" i="9" s="1"/>
  <c r="MQY29" i="9" s="1"/>
  <c r="MRA29" i="9" s="1"/>
  <c r="MRC29" i="9" s="1"/>
  <c r="MRE29" i="9" s="1"/>
  <c r="MRG29" i="9" s="1"/>
  <c r="MRI29" i="9" s="1"/>
  <c r="MRK29" i="9" s="1"/>
  <c r="MRM29" i="9" s="1"/>
  <c r="MRO29" i="9" s="1"/>
  <c r="MRQ29" i="9" s="1"/>
  <c r="MRS29" i="9" s="1"/>
  <c r="MRU29" i="9" s="1"/>
  <c r="MRW29" i="9" s="1"/>
  <c r="MRY29" i="9" s="1"/>
  <c r="MSA29" i="9" s="1"/>
  <c r="MSC29" i="9" s="1"/>
  <c r="MSE29" i="9" s="1"/>
  <c r="MSG29" i="9" s="1"/>
  <c r="MSI29" i="9" s="1"/>
  <c r="MSK29" i="9" s="1"/>
  <c r="MSM29" i="9" s="1"/>
  <c r="MSO29" i="9" s="1"/>
  <c r="MSQ29" i="9" s="1"/>
  <c r="MSS29" i="9" s="1"/>
  <c r="MSU29" i="9" s="1"/>
  <c r="MSW29" i="9" s="1"/>
  <c r="MSY29" i="9" s="1"/>
  <c r="MTA29" i="9" s="1"/>
  <c r="MTC29" i="9" s="1"/>
  <c r="MTE29" i="9" s="1"/>
  <c r="MTG29" i="9" s="1"/>
  <c r="MTI29" i="9" s="1"/>
  <c r="MTK29" i="9" s="1"/>
  <c r="MTM29" i="9" s="1"/>
  <c r="MTO29" i="9" s="1"/>
  <c r="MTQ29" i="9" s="1"/>
  <c r="MTS29" i="9" s="1"/>
  <c r="MTU29" i="9" s="1"/>
  <c r="MTW29" i="9" s="1"/>
  <c r="MTY29" i="9" s="1"/>
  <c r="MUA29" i="9" s="1"/>
  <c r="MUC29" i="9" s="1"/>
  <c r="MUE29" i="9" s="1"/>
  <c r="MUG29" i="9" s="1"/>
  <c r="MUI29" i="9" s="1"/>
  <c r="MUK29" i="9" s="1"/>
  <c r="MUM29" i="9" s="1"/>
  <c r="MUO29" i="9" s="1"/>
  <c r="MUQ29" i="9" s="1"/>
  <c r="MUS29" i="9" s="1"/>
  <c r="MUU29" i="9" s="1"/>
  <c r="MUW29" i="9" s="1"/>
  <c r="MUY29" i="9" s="1"/>
  <c r="MVA29" i="9" s="1"/>
  <c r="MVC29" i="9" s="1"/>
  <c r="MVE29" i="9" s="1"/>
  <c r="MVG29" i="9" s="1"/>
  <c r="MVI29" i="9" s="1"/>
  <c r="MVK29" i="9" s="1"/>
  <c r="MVM29" i="9" s="1"/>
  <c r="MVO29" i="9" s="1"/>
  <c r="MVQ29" i="9" s="1"/>
  <c r="MVS29" i="9" s="1"/>
  <c r="MVU29" i="9" s="1"/>
  <c r="MVW29" i="9" s="1"/>
  <c r="MVY29" i="9" s="1"/>
  <c r="MWA29" i="9" s="1"/>
  <c r="MWC29" i="9" s="1"/>
  <c r="MWE29" i="9" s="1"/>
  <c r="MWG29" i="9" s="1"/>
  <c r="MWI29" i="9" s="1"/>
  <c r="MWK29" i="9" s="1"/>
  <c r="MWM29" i="9" s="1"/>
  <c r="MWO29" i="9" s="1"/>
  <c r="MWQ29" i="9" s="1"/>
  <c r="MWS29" i="9" s="1"/>
  <c r="MWU29" i="9" s="1"/>
  <c r="MWW29" i="9" s="1"/>
  <c r="MWY29" i="9" s="1"/>
  <c r="MXA29" i="9" s="1"/>
  <c r="MXC29" i="9" s="1"/>
  <c r="MXE29" i="9" s="1"/>
  <c r="MXG29" i="9" s="1"/>
  <c r="MXI29" i="9" s="1"/>
  <c r="MXK29" i="9" s="1"/>
  <c r="MXM29" i="9" s="1"/>
  <c r="MXO29" i="9" s="1"/>
  <c r="MXQ29" i="9" s="1"/>
  <c r="MXS29" i="9" s="1"/>
  <c r="MXU29" i="9" s="1"/>
  <c r="MXW29" i="9" s="1"/>
  <c r="MXY29" i="9" s="1"/>
  <c r="MYA29" i="9" s="1"/>
  <c r="MYC29" i="9" s="1"/>
  <c r="MYE29" i="9" s="1"/>
  <c r="MYG29" i="9" s="1"/>
  <c r="MYI29" i="9" s="1"/>
  <c r="MYK29" i="9" s="1"/>
  <c r="MYM29" i="9" s="1"/>
  <c r="MYO29" i="9" s="1"/>
  <c r="MYQ29" i="9" s="1"/>
  <c r="MYS29" i="9" s="1"/>
  <c r="MYU29" i="9" s="1"/>
  <c r="MYW29" i="9" s="1"/>
  <c r="MYY29" i="9" s="1"/>
  <c r="MZA29" i="9" s="1"/>
  <c r="MZC29" i="9" s="1"/>
  <c r="MZE29" i="9" s="1"/>
  <c r="MZG29" i="9" s="1"/>
  <c r="MZI29" i="9" s="1"/>
  <c r="MZK29" i="9" s="1"/>
  <c r="MZM29" i="9" s="1"/>
  <c r="MZO29" i="9" s="1"/>
  <c r="MZQ29" i="9" s="1"/>
  <c r="MZS29" i="9" s="1"/>
  <c r="MZU29" i="9" s="1"/>
  <c r="MZW29" i="9" s="1"/>
  <c r="MZY29" i="9" s="1"/>
  <c r="NAA29" i="9" s="1"/>
  <c r="NAC29" i="9" s="1"/>
  <c r="NAE29" i="9" s="1"/>
  <c r="NAG29" i="9" s="1"/>
  <c r="NAI29" i="9" s="1"/>
  <c r="NAK29" i="9" s="1"/>
  <c r="NAM29" i="9" s="1"/>
  <c r="NAO29" i="9" s="1"/>
  <c r="NAQ29" i="9" s="1"/>
  <c r="NAS29" i="9" s="1"/>
  <c r="NAU29" i="9" s="1"/>
  <c r="NAW29" i="9" s="1"/>
  <c r="NAY29" i="9" s="1"/>
  <c r="NBA29" i="9" s="1"/>
  <c r="NBC29" i="9" s="1"/>
  <c r="NBE29" i="9" s="1"/>
  <c r="NBG29" i="9" s="1"/>
  <c r="NBI29" i="9" s="1"/>
  <c r="NBK29" i="9" s="1"/>
  <c r="NBM29" i="9" s="1"/>
  <c r="NBO29" i="9" s="1"/>
  <c r="NBQ29" i="9" s="1"/>
  <c r="NBS29" i="9" s="1"/>
  <c r="NBU29" i="9" s="1"/>
  <c r="NBW29" i="9" s="1"/>
  <c r="NBY29" i="9" s="1"/>
  <c r="NCA29" i="9" s="1"/>
  <c r="NCC29" i="9" s="1"/>
  <c r="NCE29" i="9" s="1"/>
  <c r="NCG29" i="9" s="1"/>
  <c r="NCI29" i="9" s="1"/>
  <c r="NCK29" i="9" s="1"/>
  <c r="NCM29" i="9" s="1"/>
  <c r="NCO29" i="9" s="1"/>
  <c r="NCQ29" i="9" s="1"/>
  <c r="NCS29" i="9" s="1"/>
  <c r="NCU29" i="9" s="1"/>
  <c r="NCW29" i="9" s="1"/>
  <c r="NCY29" i="9" s="1"/>
  <c r="NDA29" i="9" s="1"/>
  <c r="NDC29" i="9" s="1"/>
  <c r="NDE29" i="9" s="1"/>
  <c r="NDG29" i="9" s="1"/>
  <c r="NDI29" i="9" s="1"/>
  <c r="NDK29" i="9" s="1"/>
  <c r="NDM29" i="9" s="1"/>
  <c r="NDO29" i="9" s="1"/>
  <c r="NDQ29" i="9" s="1"/>
  <c r="NDS29" i="9" s="1"/>
  <c r="NDU29" i="9" s="1"/>
  <c r="NDW29" i="9" s="1"/>
  <c r="NDY29" i="9" s="1"/>
  <c r="NEA29" i="9" s="1"/>
  <c r="NEC29" i="9" s="1"/>
  <c r="NEE29" i="9" s="1"/>
  <c r="NEG29" i="9" s="1"/>
  <c r="NEI29" i="9" s="1"/>
  <c r="NEK29" i="9" s="1"/>
  <c r="NEM29" i="9" s="1"/>
  <c r="NEO29" i="9" s="1"/>
  <c r="NEQ29" i="9" s="1"/>
  <c r="NES29" i="9" s="1"/>
  <c r="NEU29" i="9" s="1"/>
  <c r="NEW29" i="9" s="1"/>
  <c r="NEY29" i="9" s="1"/>
  <c r="NFA29" i="9" s="1"/>
  <c r="NFC29" i="9" s="1"/>
  <c r="NFE29" i="9" s="1"/>
  <c r="NFG29" i="9" s="1"/>
  <c r="NFI29" i="9" s="1"/>
  <c r="NFK29" i="9" s="1"/>
  <c r="NFM29" i="9" s="1"/>
  <c r="NFO29" i="9" s="1"/>
  <c r="NFQ29" i="9" s="1"/>
  <c r="NFS29" i="9" s="1"/>
  <c r="NFU29" i="9" s="1"/>
  <c r="NFW29" i="9" s="1"/>
  <c r="NFY29" i="9" s="1"/>
  <c r="NGA29" i="9" s="1"/>
  <c r="NGC29" i="9" s="1"/>
  <c r="NGE29" i="9" s="1"/>
  <c r="NGG29" i="9" s="1"/>
  <c r="NGI29" i="9" s="1"/>
  <c r="NGK29" i="9" s="1"/>
  <c r="NGM29" i="9" s="1"/>
  <c r="NGO29" i="9" s="1"/>
  <c r="NGQ29" i="9" s="1"/>
  <c r="NGS29" i="9" s="1"/>
  <c r="NGU29" i="9" s="1"/>
  <c r="NGW29" i="9" s="1"/>
  <c r="NGY29" i="9" s="1"/>
  <c r="NHA29" i="9" s="1"/>
  <c r="NHC29" i="9" s="1"/>
  <c r="NHE29" i="9" s="1"/>
  <c r="NHG29" i="9" s="1"/>
  <c r="NHI29" i="9" s="1"/>
  <c r="NHK29" i="9" s="1"/>
  <c r="NHM29" i="9" s="1"/>
  <c r="NHO29" i="9" s="1"/>
  <c r="NHQ29" i="9" s="1"/>
  <c r="NHS29" i="9" s="1"/>
  <c r="NHU29" i="9" s="1"/>
  <c r="NHW29" i="9" s="1"/>
  <c r="NHY29" i="9" s="1"/>
  <c r="NIA29" i="9" s="1"/>
  <c r="NIC29" i="9" s="1"/>
  <c r="NIE29" i="9" s="1"/>
  <c r="NIG29" i="9" s="1"/>
  <c r="NII29" i="9" s="1"/>
  <c r="NIK29" i="9" s="1"/>
  <c r="NIM29" i="9" s="1"/>
  <c r="NIO29" i="9" s="1"/>
  <c r="NIQ29" i="9" s="1"/>
  <c r="NIS29" i="9" s="1"/>
  <c r="NIU29" i="9" s="1"/>
  <c r="NIW29" i="9" s="1"/>
  <c r="NIY29" i="9" s="1"/>
  <c r="NJA29" i="9" s="1"/>
  <c r="NJC29" i="9" s="1"/>
  <c r="NJE29" i="9" s="1"/>
  <c r="NJG29" i="9" s="1"/>
  <c r="NJI29" i="9" s="1"/>
  <c r="NJK29" i="9" s="1"/>
  <c r="NJM29" i="9" s="1"/>
  <c r="NJO29" i="9" s="1"/>
  <c r="NJQ29" i="9" s="1"/>
  <c r="NJS29" i="9" s="1"/>
  <c r="NJU29" i="9" s="1"/>
  <c r="NJW29" i="9" s="1"/>
  <c r="NJY29" i="9" s="1"/>
  <c r="NKA29" i="9" s="1"/>
  <c r="NKC29" i="9" s="1"/>
  <c r="NKE29" i="9" s="1"/>
  <c r="NKG29" i="9" s="1"/>
  <c r="NKI29" i="9" s="1"/>
  <c r="NKK29" i="9" s="1"/>
  <c r="NKM29" i="9" s="1"/>
  <c r="NKO29" i="9" s="1"/>
  <c r="NKQ29" i="9" s="1"/>
  <c r="NKS29" i="9" s="1"/>
  <c r="NKU29" i="9" s="1"/>
  <c r="NKW29" i="9" s="1"/>
  <c r="NKY29" i="9" s="1"/>
  <c r="NLA29" i="9" s="1"/>
  <c r="NLC29" i="9" s="1"/>
  <c r="NLE29" i="9" s="1"/>
  <c r="NLG29" i="9" s="1"/>
  <c r="NLI29" i="9" s="1"/>
  <c r="NLK29" i="9" s="1"/>
  <c r="NLM29" i="9" s="1"/>
  <c r="NLO29" i="9" s="1"/>
  <c r="NLQ29" i="9" s="1"/>
  <c r="NLS29" i="9" s="1"/>
  <c r="NLU29" i="9" s="1"/>
  <c r="NLW29" i="9" s="1"/>
  <c r="NLY29" i="9" s="1"/>
  <c r="NMA29" i="9" s="1"/>
  <c r="NMC29" i="9" s="1"/>
  <c r="NME29" i="9" s="1"/>
  <c r="NMG29" i="9" s="1"/>
  <c r="NMI29" i="9" s="1"/>
  <c r="NMK29" i="9" s="1"/>
  <c r="NMM29" i="9" s="1"/>
  <c r="NMO29" i="9" s="1"/>
  <c r="NMQ29" i="9" s="1"/>
  <c r="NMS29" i="9" s="1"/>
  <c r="NMU29" i="9" s="1"/>
  <c r="NMW29" i="9" s="1"/>
  <c r="NMY29" i="9" s="1"/>
  <c r="NNA29" i="9" s="1"/>
  <c r="NNC29" i="9" s="1"/>
  <c r="NNE29" i="9" s="1"/>
  <c r="NNG29" i="9" s="1"/>
  <c r="NNI29" i="9" s="1"/>
  <c r="NNK29" i="9" s="1"/>
  <c r="NNM29" i="9" s="1"/>
  <c r="NNO29" i="9" s="1"/>
  <c r="NNQ29" i="9" s="1"/>
  <c r="NNS29" i="9" s="1"/>
  <c r="NNU29" i="9" s="1"/>
  <c r="NNW29" i="9" s="1"/>
  <c r="NNY29" i="9" s="1"/>
  <c r="NOA29" i="9" s="1"/>
  <c r="NOC29" i="9" s="1"/>
  <c r="NOE29" i="9" s="1"/>
  <c r="NOG29" i="9" s="1"/>
  <c r="NOI29" i="9" s="1"/>
  <c r="NOK29" i="9" s="1"/>
  <c r="NOM29" i="9" s="1"/>
  <c r="NOO29" i="9" s="1"/>
  <c r="NOQ29" i="9" s="1"/>
  <c r="NOS29" i="9" s="1"/>
  <c r="NOU29" i="9" s="1"/>
  <c r="NOW29" i="9" s="1"/>
  <c r="NOY29" i="9" s="1"/>
  <c r="NPA29" i="9" s="1"/>
  <c r="NPC29" i="9" s="1"/>
  <c r="NPE29" i="9" s="1"/>
  <c r="NPG29" i="9" s="1"/>
  <c r="NPI29" i="9" s="1"/>
  <c r="NPK29" i="9" s="1"/>
  <c r="NPM29" i="9" s="1"/>
  <c r="NPO29" i="9" s="1"/>
  <c r="NPQ29" i="9" s="1"/>
  <c r="NPS29" i="9" s="1"/>
  <c r="NPU29" i="9" s="1"/>
  <c r="NPW29" i="9" s="1"/>
  <c r="NPY29" i="9" s="1"/>
  <c r="NQA29" i="9" s="1"/>
  <c r="NQC29" i="9" s="1"/>
  <c r="NQE29" i="9" s="1"/>
  <c r="NQG29" i="9" s="1"/>
  <c r="NQI29" i="9" s="1"/>
  <c r="NQK29" i="9" s="1"/>
  <c r="NQM29" i="9" s="1"/>
  <c r="NQO29" i="9" s="1"/>
  <c r="NQQ29" i="9" s="1"/>
  <c r="NQS29" i="9" s="1"/>
  <c r="NQU29" i="9" s="1"/>
  <c r="NQW29" i="9" s="1"/>
  <c r="NQY29" i="9" s="1"/>
  <c r="NRA29" i="9" s="1"/>
  <c r="NRC29" i="9" s="1"/>
  <c r="NRE29" i="9" s="1"/>
  <c r="NRG29" i="9" s="1"/>
  <c r="NRI29" i="9" s="1"/>
  <c r="NRK29" i="9" s="1"/>
  <c r="NRM29" i="9" s="1"/>
  <c r="NRO29" i="9" s="1"/>
  <c r="NRQ29" i="9" s="1"/>
  <c r="NRS29" i="9" s="1"/>
  <c r="NRU29" i="9" s="1"/>
  <c r="NRW29" i="9" s="1"/>
  <c r="NRY29" i="9" s="1"/>
  <c r="NSA29" i="9" s="1"/>
  <c r="NSC29" i="9" s="1"/>
  <c r="NSE29" i="9" s="1"/>
  <c r="NSG29" i="9" s="1"/>
  <c r="NSI29" i="9" s="1"/>
  <c r="NSK29" i="9" s="1"/>
  <c r="NSM29" i="9" s="1"/>
  <c r="NSO29" i="9" s="1"/>
  <c r="NSQ29" i="9" s="1"/>
  <c r="NSS29" i="9" s="1"/>
  <c r="NSU29" i="9" s="1"/>
  <c r="NSW29" i="9" s="1"/>
  <c r="NSY29" i="9" s="1"/>
  <c r="NTA29" i="9" s="1"/>
  <c r="NTC29" i="9" s="1"/>
  <c r="NTE29" i="9" s="1"/>
  <c r="NTG29" i="9" s="1"/>
  <c r="NTI29" i="9" s="1"/>
  <c r="NTK29" i="9" s="1"/>
  <c r="NTM29" i="9" s="1"/>
  <c r="NTO29" i="9" s="1"/>
  <c r="NTQ29" i="9" s="1"/>
  <c r="NTS29" i="9" s="1"/>
  <c r="NTU29" i="9" s="1"/>
  <c r="NTW29" i="9" s="1"/>
  <c r="NTY29" i="9" s="1"/>
  <c r="NUA29" i="9" s="1"/>
  <c r="NUC29" i="9" s="1"/>
  <c r="NUE29" i="9" s="1"/>
  <c r="NUG29" i="9" s="1"/>
  <c r="NUI29" i="9" s="1"/>
  <c r="NUK29" i="9" s="1"/>
  <c r="NUM29" i="9" s="1"/>
  <c r="NUO29" i="9" s="1"/>
  <c r="NUQ29" i="9" s="1"/>
  <c r="NUS29" i="9" s="1"/>
  <c r="NUU29" i="9" s="1"/>
  <c r="NUW29" i="9" s="1"/>
  <c r="NUY29" i="9" s="1"/>
  <c r="NVA29" i="9" s="1"/>
  <c r="NVC29" i="9" s="1"/>
  <c r="NVE29" i="9" s="1"/>
  <c r="NVG29" i="9" s="1"/>
  <c r="NVI29" i="9" s="1"/>
  <c r="NVK29" i="9" s="1"/>
  <c r="NVM29" i="9" s="1"/>
  <c r="NVO29" i="9" s="1"/>
  <c r="NVQ29" i="9" s="1"/>
  <c r="NVS29" i="9" s="1"/>
  <c r="NVU29" i="9" s="1"/>
  <c r="NVW29" i="9" s="1"/>
  <c r="NVY29" i="9" s="1"/>
  <c r="NWA29" i="9" s="1"/>
  <c r="NWC29" i="9" s="1"/>
  <c r="NWE29" i="9" s="1"/>
  <c r="NWG29" i="9" s="1"/>
  <c r="NWI29" i="9" s="1"/>
  <c r="NWK29" i="9" s="1"/>
  <c r="NWM29" i="9" s="1"/>
  <c r="NWO29" i="9" s="1"/>
  <c r="NWQ29" i="9" s="1"/>
  <c r="NWS29" i="9" s="1"/>
  <c r="NWU29" i="9" s="1"/>
  <c r="NWW29" i="9" s="1"/>
  <c r="NWY29" i="9" s="1"/>
  <c r="NXA29" i="9" s="1"/>
  <c r="NXC29" i="9" s="1"/>
  <c r="NXE29" i="9" s="1"/>
  <c r="NXG29" i="9" s="1"/>
  <c r="NXI29" i="9" s="1"/>
  <c r="NXK29" i="9" s="1"/>
  <c r="NXM29" i="9" s="1"/>
  <c r="NXO29" i="9" s="1"/>
  <c r="NXQ29" i="9" s="1"/>
  <c r="NXS29" i="9" s="1"/>
  <c r="NXU29" i="9" s="1"/>
  <c r="NXW29" i="9" s="1"/>
  <c r="NXY29" i="9" s="1"/>
  <c r="NYA29" i="9" s="1"/>
  <c r="NYC29" i="9" s="1"/>
  <c r="NYE29" i="9" s="1"/>
  <c r="NYG29" i="9" s="1"/>
  <c r="NYI29" i="9" s="1"/>
  <c r="NYK29" i="9" s="1"/>
  <c r="NYM29" i="9" s="1"/>
  <c r="NYO29" i="9" s="1"/>
  <c r="NYQ29" i="9" s="1"/>
  <c r="NYS29" i="9" s="1"/>
  <c r="NYU29" i="9" s="1"/>
  <c r="NYW29" i="9" s="1"/>
  <c r="NYY29" i="9" s="1"/>
  <c r="NZA29" i="9" s="1"/>
  <c r="NZC29" i="9" s="1"/>
  <c r="NZE29" i="9" s="1"/>
  <c r="NZG29" i="9" s="1"/>
  <c r="NZI29" i="9" s="1"/>
  <c r="NZK29" i="9" s="1"/>
  <c r="NZM29" i="9" s="1"/>
  <c r="NZO29" i="9" s="1"/>
  <c r="NZQ29" i="9" s="1"/>
  <c r="NZS29" i="9" s="1"/>
  <c r="NZU29" i="9" s="1"/>
  <c r="NZW29" i="9" s="1"/>
  <c r="NZY29" i="9" s="1"/>
  <c r="OAA29" i="9" s="1"/>
  <c r="OAC29" i="9" s="1"/>
  <c r="OAE29" i="9" s="1"/>
  <c r="OAG29" i="9" s="1"/>
  <c r="OAI29" i="9" s="1"/>
  <c r="OAK29" i="9" s="1"/>
  <c r="OAM29" i="9" s="1"/>
  <c r="OAO29" i="9" s="1"/>
  <c r="OAQ29" i="9" s="1"/>
  <c r="OAS29" i="9" s="1"/>
  <c r="OAU29" i="9" s="1"/>
  <c r="OAW29" i="9" s="1"/>
  <c r="OAY29" i="9" s="1"/>
  <c r="OBA29" i="9" s="1"/>
  <c r="OBC29" i="9" s="1"/>
  <c r="OBE29" i="9" s="1"/>
  <c r="OBG29" i="9" s="1"/>
  <c r="OBI29" i="9" s="1"/>
  <c r="OBK29" i="9" s="1"/>
  <c r="OBM29" i="9" s="1"/>
  <c r="OBO29" i="9" s="1"/>
  <c r="OBQ29" i="9" s="1"/>
  <c r="OBS29" i="9" s="1"/>
  <c r="OBU29" i="9" s="1"/>
  <c r="OBW29" i="9" s="1"/>
  <c r="OBY29" i="9" s="1"/>
  <c r="OCA29" i="9" s="1"/>
  <c r="OCC29" i="9" s="1"/>
  <c r="OCE29" i="9" s="1"/>
  <c r="OCG29" i="9" s="1"/>
  <c r="OCI29" i="9" s="1"/>
  <c r="OCK29" i="9" s="1"/>
  <c r="OCM29" i="9" s="1"/>
  <c r="OCO29" i="9" s="1"/>
  <c r="OCQ29" i="9" s="1"/>
  <c r="OCS29" i="9" s="1"/>
  <c r="OCU29" i="9" s="1"/>
  <c r="OCW29" i="9" s="1"/>
  <c r="OCY29" i="9" s="1"/>
  <c r="ODA29" i="9" s="1"/>
  <c r="ODC29" i="9" s="1"/>
  <c r="ODE29" i="9" s="1"/>
  <c r="ODG29" i="9" s="1"/>
  <c r="ODI29" i="9" s="1"/>
  <c r="ODK29" i="9" s="1"/>
  <c r="ODM29" i="9" s="1"/>
  <c r="ODO29" i="9" s="1"/>
  <c r="ODQ29" i="9" s="1"/>
  <c r="ODS29" i="9" s="1"/>
  <c r="ODU29" i="9" s="1"/>
  <c r="ODW29" i="9" s="1"/>
  <c r="ODY29" i="9" s="1"/>
  <c r="OEA29" i="9" s="1"/>
  <c r="OEC29" i="9" s="1"/>
  <c r="OEE29" i="9" s="1"/>
  <c r="OEG29" i="9" s="1"/>
  <c r="OEI29" i="9" s="1"/>
  <c r="OEK29" i="9" s="1"/>
  <c r="OEM29" i="9" s="1"/>
  <c r="OEO29" i="9" s="1"/>
  <c r="OEQ29" i="9" s="1"/>
  <c r="OES29" i="9" s="1"/>
  <c r="OEU29" i="9" s="1"/>
  <c r="OEW29" i="9" s="1"/>
  <c r="OEY29" i="9" s="1"/>
  <c r="OFA29" i="9" s="1"/>
  <c r="OFC29" i="9" s="1"/>
  <c r="OFE29" i="9" s="1"/>
  <c r="OFG29" i="9" s="1"/>
  <c r="OFI29" i="9" s="1"/>
  <c r="OFK29" i="9" s="1"/>
  <c r="OFM29" i="9" s="1"/>
  <c r="OFO29" i="9" s="1"/>
  <c r="OFQ29" i="9" s="1"/>
  <c r="OFS29" i="9" s="1"/>
  <c r="OFU29" i="9" s="1"/>
  <c r="OFW29" i="9" s="1"/>
  <c r="OFY29" i="9" s="1"/>
  <c r="OGA29" i="9" s="1"/>
  <c r="OGC29" i="9" s="1"/>
  <c r="OGE29" i="9" s="1"/>
  <c r="OGG29" i="9" s="1"/>
  <c r="OGI29" i="9" s="1"/>
  <c r="OGK29" i="9" s="1"/>
  <c r="OGM29" i="9" s="1"/>
  <c r="OGO29" i="9" s="1"/>
  <c r="OGQ29" i="9" s="1"/>
  <c r="OGS29" i="9" s="1"/>
  <c r="OGU29" i="9" s="1"/>
  <c r="OGW29" i="9" s="1"/>
  <c r="OGY29" i="9" s="1"/>
  <c r="OHA29" i="9" s="1"/>
  <c r="OHC29" i="9" s="1"/>
  <c r="OHE29" i="9" s="1"/>
  <c r="OHG29" i="9" s="1"/>
  <c r="OHI29" i="9" s="1"/>
  <c r="OHK29" i="9" s="1"/>
  <c r="OHM29" i="9" s="1"/>
  <c r="OHO29" i="9" s="1"/>
  <c r="OHQ29" i="9" s="1"/>
  <c r="OHS29" i="9" s="1"/>
  <c r="OHU29" i="9" s="1"/>
  <c r="OHW29" i="9" s="1"/>
  <c r="OHY29" i="9" s="1"/>
  <c r="OIA29" i="9" s="1"/>
  <c r="OIC29" i="9" s="1"/>
  <c r="OIE29" i="9" s="1"/>
  <c r="OIG29" i="9" s="1"/>
  <c r="OII29" i="9" s="1"/>
  <c r="OIK29" i="9" s="1"/>
  <c r="OIM29" i="9" s="1"/>
  <c r="OIO29" i="9" s="1"/>
  <c r="OIQ29" i="9" s="1"/>
  <c r="OIS29" i="9" s="1"/>
  <c r="OIU29" i="9" s="1"/>
  <c r="OIW29" i="9" s="1"/>
  <c r="OIY29" i="9" s="1"/>
  <c r="OJA29" i="9" s="1"/>
  <c r="OJC29" i="9" s="1"/>
  <c r="OJE29" i="9" s="1"/>
  <c r="OJG29" i="9" s="1"/>
  <c r="OJI29" i="9" s="1"/>
  <c r="OJK29" i="9" s="1"/>
  <c r="OJM29" i="9" s="1"/>
  <c r="OJO29" i="9" s="1"/>
  <c r="OJQ29" i="9" s="1"/>
  <c r="OJS29" i="9" s="1"/>
  <c r="OJU29" i="9" s="1"/>
  <c r="OJW29" i="9" s="1"/>
  <c r="OJY29" i="9" s="1"/>
  <c r="OKA29" i="9" s="1"/>
  <c r="OKC29" i="9" s="1"/>
  <c r="OKE29" i="9" s="1"/>
  <c r="OKG29" i="9" s="1"/>
  <c r="OKI29" i="9" s="1"/>
  <c r="OKK29" i="9" s="1"/>
  <c r="OKM29" i="9" s="1"/>
  <c r="OKO29" i="9" s="1"/>
  <c r="OKQ29" i="9" s="1"/>
  <c r="OKS29" i="9" s="1"/>
  <c r="OKU29" i="9" s="1"/>
  <c r="OKW29" i="9" s="1"/>
  <c r="OKY29" i="9" s="1"/>
  <c r="OLA29" i="9" s="1"/>
  <c r="OLC29" i="9" s="1"/>
  <c r="OLE29" i="9" s="1"/>
  <c r="OLG29" i="9" s="1"/>
  <c r="OLI29" i="9" s="1"/>
  <c r="OLK29" i="9" s="1"/>
  <c r="OLM29" i="9" s="1"/>
  <c r="OLO29" i="9" s="1"/>
  <c r="OLQ29" i="9" s="1"/>
  <c r="OLS29" i="9" s="1"/>
  <c r="OLU29" i="9" s="1"/>
  <c r="OLW29" i="9" s="1"/>
  <c r="OLY29" i="9" s="1"/>
  <c r="OMA29" i="9" s="1"/>
  <c r="OMC29" i="9" s="1"/>
  <c r="OME29" i="9" s="1"/>
  <c r="OMG29" i="9" s="1"/>
  <c r="OMI29" i="9" s="1"/>
  <c r="OMK29" i="9" s="1"/>
  <c r="OMM29" i="9" s="1"/>
  <c r="OMO29" i="9" s="1"/>
  <c r="OMQ29" i="9" s="1"/>
  <c r="OMS29" i="9" s="1"/>
  <c r="OMU29" i="9" s="1"/>
  <c r="OMW29" i="9" s="1"/>
  <c r="OMY29" i="9" s="1"/>
  <c r="ONA29" i="9" s="1"/>
  <c r="ONC29" i="9" s="1"/>
  <c r="ONE29" i="9" s="1"/>
  <c r="ONG29" i="9" s="1"/>
  <c r="ONI29" i="9" s="1"/>
  <c r="ONK29" i="9" s="1"/>
  <c r="ONM29" i="9" s="1"/>
  <c r="ONO29" i="9" s="1"/>
  <c r="ONQ29" i="9" s="1"/>
  <c r="ONS29" i="9" s="1"/>
  <c r="ONU29" i="9" s="1"/>
  <c r="ONW29" i="9" s="1"/>
  <c r="ONY29" i="9" s="1"/>
  <c r="OOA29" i="9" s="1"/>
  <c r="OOC29" i="9" s="1"/>
  <c r="OOE29" i="9" s="1"/>
  <c r="OOG29" i="9" s="1"/>
  <c r="OOI29" i="9" s="1"/>
  <c r="OOK29" i="9" s="1"/>
  <c r="OOM29" i="9" s="1"/>
  <c r="OOO29" i="9" s="1"/>
  <c r="OOQ29" i="9" s="1"/>
  <c r="OOS29" i="9" s="1"/>
  <c r="OOU29" i="9" s="1"/>
  <c r="OOW29" i="9" s="1"/>
  <c r="OOY29" i="9" s="1"/>
  <c r="OPA29" i="9" s="1"/>
  <c r="OPC29" i="9" s="1"/>
  <c r="OPE29" i="9" s="1"/>
  <c r="OPG29" i="9" s="1"/>
  <c r="OPI29" i="9" s="1"/>
  <c r="OPK29" i="9" s="1"/>
  <c r="OPM29" i="9" s="1"/>
  <c r="OPO29" i="9" s="1"/>
  <c r="OPQ29" i="9" s="1"/>
  <c r="OPS29" i="9" s="1"/>
  <c r="OPU29" i="9" s="1"/>
  <c r="OPW29" i="9" s="1"/>
  <c r="OPY29" i="9" s="1"/>
  <c r="OQA29" i="9" s="1"/>
  <c r="OQC29" i="9" s="1"/>
  <c r="OQE29" i="9" s="1"/>
  <c r="OQG29" i="9" s="1"/>
  <c r="OQI29" i="9" s="1"/>
  <c r="OQK29" i="9" s="1"/>
  <c r="OQM29" i="9" s="1"/>
  <c r="OQO29" i="9" s="1"/>
  <c r="OQQ29" i="9" s="1"/>
  <c r="OQS29" i="9" s="1"/>
  <c r="OQU29" i="9" s="1"/>
  <c r="OQW29" i="9" s="1"/>
  <c r="OQY29" i="9" s="1"/>
  <c r="ORA29" i="9" s="1"/>
  <c r="ORC29" i="9" s="1"/>
  <c r="ORE29" i="9" s="1"/>
  <c r="ORG29" i="9" s="1"/>
  <c r="ORI29" i="9" s="1"/>
  <c r="ORK29" i="9" s="1"/>
  <c r="ORM29" i="9" s="1"/>
  <c r="ORO29" i="9" s="1"/>
  <c r="ORQ29" i="9" s="1"/>
  <c r="ORS29" i="9" s="1"/>
  <c r="ORU29" i="9" s="1"/>
  <c r="ORW29" i="9" s="1"/>
  <c r="ORY29" i="9" s="1"/>
  <c r="OSA29" i="9" s="1"/>
  <c r="OSC29" i="9" s="1"/>
  <c r="OSE29" i="9" s="1"/>
  <c r="OSG29" i="9" s="1"/>
  <c r="OSI29" i="9" s="1"/>
  <c r="OSK29" i="9" s="1"/>
  <c r="OSM29" i="9" s="1"/>
  <c r="OSO29" i="9" s="1"/>
  <c r="OSQ29" i="9" s="1"/>
  <c r="OSS29" i="9" s="1"/>
  <c r="OSU29" i="9" s="1"/>
  <c r="OSW29" i="9" s="1"/>
  <c r="OSY29" i="9" s="1"/>
  <c r="OTA29" i="9" s="1"/>
  <c r="OTC29" i="9" s="1"/>
  <c r="OTE29" i="9" s="1"/>
  <c r="OTG29" i="9" s="1"/>
  <c r="OTI29" i="9" s="1"/>
  <c r="OTK29" i="9" s="1"/>
  <c r="OTM29" i="9" s="1"/>
  <c r="OTO29" i="9" s="1"/>
  <c r="OTQ29" i="9" s="1"/>
  <c r="OTS29" i="9" s="1"/>
  <c r="OTU29" i="9" s="1"/>
  <c r="OTW29" i="9" s="1"/>
  <c r="OTY29" i="9" s="1"/>
  <c r="OUA29" i="9" s="1"/>
  <c r="OUC29" i="9" s="1"/>
  <c r="OUE29" i="9" s="1"/>
  <c r="OUG29" i="9" s="1"/>
  <c r="OUI29" i="9" s="1"/>
  <c r="OUK29" i="9" s="1"/>
  <c r="OUM29" i="9" s="1"/>
  <c r="OUO29" i="9" s="1"/>
  <c r="OUQ29" i="9" s="1"/>
  <c r="OUS29" i="9" s="1"/>
  <c r="OUU29" i="9" s="1"/>
  <c r="OUW29" i="9" s="1"/>
  <c r="OUY29" i="9" s="1"/>
  <c r="OVA29" i="9" s="1"/>
  <c r="OVC29" i="9" s="1"/>
  <c r="OVE29" i="9" s="1"/>
  <c r="OVG29" i="9" s="1"/>
  <c r="OVI29" i="9" s="1"/>
  <c r="OVK29" i="9" s="1"/>
  <c r="OVM29" i="9" s="1"/>
  <c r="OVO29" i="9" s="1"/>
  <c r="OVQ29" i="9" s="1"/>
  <c r="OVS29" i="9" s="1"/>
  <c r="OVU29" i="9" s="1"/>
  <c r="OVW29" i="9" s="1"/>
  <c r="OVY29" i="9" s="1"/>
  <c r="OWA29" i="9" s="1"/>
  <c r="OWC29" i="9" s="1"/>
  <c r="OWE29" i="9" s="1"/>
  <c r="OWG29" i="9" s="1"/>
  <c r="OWI29" i="9" s="1"/>
  <c r="OWK29" i="9" s="1"/>
  <c r="OWM29" i="9" s="1"/>
  <c r="OWO29" i="9" s="1"/>
  <c r="OWQ29" i="9" s="1"/>
  <c r="OWS29" i="9" s="1"/>
  <c r="OWU29" i="9" s="1"/>
  <c r="OWW29" i="9" s="1"/>
  <c r="OWY29" i="9" s="1"/>
  <c r="OXA29" i="9" s="1"/>
  <c r="OXC29" i="9" s="1"/>
  <c r="OXE29" i="9" s="1"/>
  <c r="OXG29" i="9" s="1"/>
  <c r="OXI29" i="9" s="1"/>
  <c r="OXK29" i="9" s="1"/>
  <c r="OXM29" i="9" s="1"/>
  <c r="OXO29" i="9" s="1"/>
  <c r="OXQ29" i="9" s="1"/>
  <c r="OXS29" i="9" s="1"/>
  <c r="OXU29" i="9" s="1"/>
  <c r="OXW29" i="9" s="1"/>
  <c r="OXY29" i="9" s="1"/>
  <c r="OYA29" i="9" s="1"/>
  <c r="OYC29" i="9" s="1"/>
  <c r="OYE29" i="9" s="1"/>
  <c r="OYG29" i="9" s="1"/>
  <c r="OYI29" i="9" s="1"/>
  <c r="OYK29" i="9" s="1"/>
  <c r="OYM29" i="9" s="1"/>
  <c r="OYO29" i="9" s="1"/>
  <c r="OYQ29" i="9" s="1"/>
  <c r="OYS29" i="9" s="1"/>
  <c r="OYU29" i="9" s="1"/>
  <c r="OYW29" i="9" s="1"/>
  <c r="OYY29" i="9" s="1"/>
  <c r="OZA29" i="9" s="1"/>
  <c r="OZC29" i="9" s="1"/>
  <c r="OZE29" i="9" s="1"/>
  <c r="OZG29" i="9" s="1"/>
  <c r="OZI29" i="9" s="1"/>
  <c r="OZK29" i="9" s="1"/>
  <c r="OZM29" i="9" s="1"/>
  <c r="OZO29" i="9" s="1"/>
  <c r="OZQ29" i="9" s="1"/>
  <c r="OZS29" i="9" s="1"/>
  <c r="OZU29" i="9" s="1"/>
  <c r="OZW29" i="9" s="1"/>
  <c r="OZY29" i="9" s="1"/>
  <c r="PAA29" i="9" s="1"/>
  <c r="PAC29" i="9" s="1"/>
  <c r="PAE29" i="9" s="1"/>
  <c r="PAG29" i="9" s="1"/>
  <c r="PAI29" i="9" s="1"/>
  <c r="PAK29" i="9" s="1"/>
  <c r="PAM29" i="9" s="1"/>
  <c r="PAO29" i="9" s="1"/>
  <c r="PAQ29" i="9" s="1"/>
  <c r="PAS29" i="9" s="1"/>
  <c r="PAU29" i="9" s="1"/>
  <c r="PAW29" i="9" s="1"/>
  <c r="PAY29" i="9" s="1"/>
  <c r="PBA29" i="9" s="1"/>
  <c r="PBC29" i="9" s="1"/>
  <c r="PBE29" i="9" s="1"/>
  <c r="PBG29" i="9" s="1"/>
  <c r="PBI29" i="9" s="1"/>
  <c r="PBK29" i="9" s="1"/>
  <c r="PBM29" i="9" s="1"/>
  <c r="PBO29" i="9" s="1"/>
  <c r="PBQ29" i="9" s="1"/>
  <c r="PBS29" i="9" s="1"/>
  <c r="PBU29" i="9" s="1"/>
  <c r="PBW29" i="9" s="1"/>
  <c r="PBY29" i="9" s="1"/>
  <c r="PCA29" i="9" s="1"/>
  <c r="PCC29" i="9" s="1"/>
  <c r="PCE29" i="9" s="1"/>
  <c r="PCG29" i="9" s="1"/>
  <c r="PCI29" i="9" s="1"/>
  <c r="PCK29" i="9" s="1"/>
  <c r="PCM29" i="9" s="1"/>
  <c r="PCO29" i="9" s="1"/>
  <c r="PCQ29" i="9" s="1"/>
  <c r="PCS29" i="9" s="1"/>
  <c r="PCU29" i="9" s="1"/>
  <c r="PCW29" i="9" s="1"/>
  <c r="PCY29" i="9" s="1"/>
  <c r="PDA29" i="9" s="1"/>
  <c r="PDC29" i="9" s="1"/>
  <c r="PDE29" i="9" s="1"/>
  <c r="PDG29" i="9" s="1"/>
  <c r="PDI29" i="9" s="1"/>
  <c r="PDK29" i="9" s="1"/>
  <c r="PDM29" i="9" s="1"/>
  <c r="PDO29" i="9" s="1"/>
  <c r="PDQ29" i="9" s="1"/>
  <c r="PDS29" i="9" s="1"/>
  <c r="PDU29" i="9" s="1"/>
  <c r="PDW29" i="9" s="1"/>
  <c r="PDY29" i="9" s="1"/>
  <c r="PEA29" i="9" s="1"/>
  <c r="PEC29" i="9" s="1"/>
  <c r="PEE29" i="9" s="1"/>
  <c r="PEG29" i="9" s="1"/>
  <c r="PEI29" i="9" s="1"/>
  <c r="PEK29" i="9" s="1"/>
  <c r="PEM29" i="9" s="1"/>
  <c r="PEO29" i="9" s="1"/>
  <c r="PEQ29" i="9" s="1"/>
  <c r="PES29" i="9" s="1"/>
  <c r="PEU29" i="9" s="1"/>
  <c r="PEW29" i="9" s="1"/>
  <c r="PEY29" i="9" s="1"/>
  <c r="PFA29" i="9" s="1"/>
  <c r="PFC29" i="9" s="1"/>
  <c r="PFE29" i="9" s="1"/>
  <c r="PFG29" i="9" s="1"/>
  <c r="PFI29" i="9" s="1"/>
  <c r="PFK29" i="9" s="1"/>
  <c r="PFM29" i="9" s="1"/>
  <c r="PFO29" i="9" s="1"/>
  <c r="PFQ29" i="9" s="1"/>
  <c r="PFS29" i="9" s="1"/>
  <c r="PFU29" i="9" s="1"/>
  <c r="PFW29" i="9" s="1"/>
  <c r="PFY29" i="9" s="1"/>
  <c r="PGA29" i="9" s="1"/>
  <c r="PGC29" i="9" s="1"/>
  <c r="PGE29" i="9" s="1"/>
  <c r="PGG29" i="9" s="1"/>
  <c r="PGI29" i="9" s="1"/>
  <c r="PGK29" i="9" s="1"/>
  <c r="PGM29" i="9" s="1"/>
  <c r="PGO29" i="9" s="1"/>
  <c r="PGQ29" i="9" s="1"/>
  <c r="PGS29" i="9" s="1"/>
  <c r="PGU29" i="9" s="1"/>
  <c r="PGW29" i="9" s="1"/>
  <c r="PGY29" i="9" s="1"/>
  <c r="PHA29" i="9" s="1"/>
  <c r="PHC29" i="9" s="1"/>
  <c r="PHE29" i="9" s="1"/>
  <c r="PHG29" i="9" s="1"/>
  <c r="PHI29" i="9" s="1"/>
  <c r="PHK29" i="9" s="1"/>
  <c r="PHM29" i="9" s="1"/>
  <c r="PHO29" i="9" s="1"/>
  <c r="PHQ29" i="9" s="1"/>
  <c r="PHS29" i="9" s="1"/>
  <c r="PHU29" i="9" s="1"/>
  <c r="PHW29" i="9" s="1"/>
  <c r="PHY29" i="9" s="1"/>
  <c r="PIA29" i="9" s="1"/>
  <c r="PIC29" i="9" s="1"/>
  <c r="PIE29" i="9" s="1"/>
  <c r="PIG29" i="9" s="1"/>
  <c r="PII29" i="9" s="1"/>
  <c r="PIK29" i="9" s="1"/>
  <c r="PIM29" i="9" s="1"/>
  <c r="PIO29" i="9" s="1"/>
  <c r="PIQ29" i="9" s="1"/>
  <c r="PIS29" i="9" s="1"/>
  <c r="PIU29" i="9" s="1"/>
  <c r="PIW29" i="9" s="1"/>
  <c r="PIY29" i="9" s="1"/>
  <c r="PJA29" i="9" s="1"/>
  <c r="PJC29" i="9" s="1"/>
  <c r="PJE29" i="9" s="1"/>
  <c r="PJG29" i="9" s="1"/>
  <c r="PJI29" i="9" s="1"/>
  <c r="PJK29" i="9" s="1"/>
  <c r="PJM29" i="9" s="1"/>
  <c r="PJO29" i="9" s="1"/>
  <c r="PJQ29" i="9" s="1"/>
  <c r="PJS29" i="9" s="1"/>
  <c r="PJU29" i="9" s="1"/>
  <c r="PJW29" i="9" s="1"/>
  <c r="PJY29" i="9" s="1"/>
  <c r="PKA29" i="9" s="1"/>
  <c r="PKC29" i="9" s="1"/>
  <c r="PKE29" i="9" s="1"/>
  <c r="PKG29" i="9" s="1"/>
  <c r="PKI29" i="9" s="1"/>
  <c r="PKK29" i="9" s="1"/>
  <c r="PKM29" i="9" s="1"/>
  <c r="PKO29" i="9" s="1"/>
  <c r="PKQ29" i="9" s="1"/>
  <c r="PKS29" i="9" s="1"/>
  <c r="PKU29" i="9" s="1"/>
  <c r="PKW29" i="9" s="1"/>
  <c r="PKY29" i="9" s="1"/>
  <c r="PLA29" i="9" s="1"/>
  <c r="PLC29" i="9" s="1"/>
  <c r="PLE29" i="9" s="1"/>
  <c r="PLG29" i="9" s="1"/>
  <c r="PLI29" i="9" s="1"/>
  <c r="PLK29" i="9" s="1"/>
  <c r="PLM29" i="9" s="1"/>
  <c r="PLO29" i="9" s="1"/>
  <c r="PLQ29" i="9" s="1"/>
  <c r="PLS29" i="9" s="1"/>
  <c r="PLU29" i="9" s="1"/>
  <c r="PLW29" i="9" s="1"/>
  <c r="PLY29" i="9" s="1"/>
  <c r="PMA29" i="9" s="1"/>
  <c r="PMC29" i="9" s="1"/>
  <c r="PME29" i="9" s="1"/>
  <c r="PMG29" i="9" s="1"/>
  <c r="PMI29" i="9" s="1"/>
  <c r="PMK29" i="9" s="1"/>
  <c r="PMM29" i="9" s="1"/>
  <c r="PMO29" i="9" s="1"/>
  <c r="PMQ29" i="9" s="1"/>
  <c r="PMS29" i="9" s="1"/>
  <c r="PMU29" i="9" s="1"/>
  <c r="PMW29" i="9" s="1"/>
  <c r="PMY29" i="9" s="1"/>
  <c r="PNA29" i="9" s="1"/>
  <c r="PNC29" i="9" s="1"/>
  <c r="PNE29" i="9" s="1"/>
  <c r="PNG29" i="9" s="1"/>
  <c r="PNI29" i="9" s="1"/>
  <c r="PNK29" i="9" s="1"/>
  <c r="PNM29" i="9" s="1"/>
  <c r="PNO29" i="9" s="1"/>
  <c r="PNQ29" i="9" s="1"/>
  <c r="PNS29" i="9" s="1"/>
  <c r="PNU29" i="9" s="1"/>
  <c r="PNW29" i="9" s="1"/>
  <c r="PNY29" i="9" s="1"/>
  <c r="POA29" i="9" s="1"/>
  <c r="POC29" i="9" s="1"/>
  <c r="POE29" i="9" s="1"/>
  <c r="POG29" i="9" s="1"/>
  <c r="POI29" i="9" s="1"/>
  <c r="POK29" i="9" s="1"/>
  <c r="POM29" i="9" s="1"/>
  <c r="POO29" i="9" s="1"/>
  <c r="POQ29" i="9" s="1"/>
  <c r="POS29" i="9" s="1"/>
  <c r="POU29" i="9" s="1"/>
  <c r="POW29" i="9" s="1"/>
  <c r="POY29" i="9" s="1"/>
  <c r="PPA29" i="9" s="1"/>
  <c r="PPC29" i="9" s="1"/>
  <c r="PPE29" i="9" s="1"/>
  <c r="PPG29" i="9" s="1"/>
  <c r="PPI29" i="9" s="1"/>
  <c r="PPK29" i="9" s="1"/>
  <c r="PPM29" i="9" s="1"/>
  <c r="PPO29" i="9" s="1"/>
  <c r="PPQ29" i="9" s="1"/>
  <c r="PPS29" i="9" s="1"/>
  <c r="PPU29" i="9" s="1"/>
  <c r="PPW29" i="9" s="1"/>
  <c r="PPY29" i="9" s="1"/>
  <c r="PQA29" i="9" s="1"/>
  <c r="PQC29" i="9" s="1"/>
  <c r="PQE29" i="9" s="1"/>
  <c r="PQG29" i="9" s="1"/>
  <c r="PQI29" i="9" s="1"/>
  <c r="PQK29" i="9" s="1"/>
  <c r="PQM29" i="9" s="1"/>
  <c r="PQO29" i="9" s="1"/>
  <c r="PQQ29" i="9" s="1"/>
  <c r="PQS29" i="9" s="1"/>
  <c r="PQU29" i="9" s="1"/>
  <c r="PQW29" i="9" s="1"/>
  <c r="PQY29" i="9" s="1"/>
  <c r="PRA29" i="9" s="1"/>
  <c r="PRC29" i="9" s="1"/>
  <c r="PRE29" i="9" s="1"/>
  <c r="PRG29" i="9" s="1"/>
  <c r="PRI29" i="9" s="1"/>
  <c r="PRK29" i="9" s="1"/>
  <c r="PRM29" i="9" s="1"/>
  <c r="PRO29" i="9" s="1"/>
  <c r="PRQ29" i="9" s="1"/>
  <c r="PRS29" i="9" s="1"/>
  <c r="PRU29" i="9" s="1"/>
  <c r="PRW29" i="9" s="1"/>
  <c r="PRY29" i="9" s="1"/>
  <c r="PSA29" i="9" s="1"/>
  <c r="PSC29" i="9" s="1"/>
  <c r="PSE29" i="9" s="1"/>
  <c r="PSG29" i="9" s="1"/>
  <c r="PSI29" i="9" s="1"/>
  <c r="PSK29" i="9" s="1"/>
  <c r="PSM29" i="9" s="1"/>
  <c r="PSO29" i="9" s="1"/>
  <c r="PSQ29" i="9" s="1"/>
  <c r="PSS29" i="9" s="1"/>
  <c r="PSU29" i="9" s="1"/>
  <c r="PSW29" i="9" s="1"/>
  <c r="PSY29" i="9" s="1"/>
  <c r="PTA29" i="9" s="1"/>
  <c r="PTC29" i="9" s="1"/>
  <c r="PTE29" i="9" s="1"/>
  <c r="PTG29" i="9" s="1"/>
  <c r="PTI29" i="9" s="1"/>
  <c r="PTK29" i="9" s="1"/>
  <c r="PTM29" i="9" s="1"/>
  <c r="PTO29" i="9" s="1"/>
  <c r="PTQ29" i="9" s="1"/>
  <c r="PTS29" i="9" s="1"/>
  <c r="PTU29" i="9" s="1"/>
  <c r="PTW29" i="9" s="1"/>
  <c r="PTY29" i="9" s="1"/>
  <c r="PUA29" i="9" s="1"/>
  <c r="PUC29" i="9" s="1"/>
  <c r="PUE29" i="9" s="1"/>
  <c r="PUG29" i="9" s="1"/>
  <c r="PUI29" i="9" s="1"/>
  <c r="PUK29" i="9" s="1"/>
  <c r="PUM29" i="9" s="1"/>
  <c r="PUO29" i="9" s="1"/>
  <c r="PUQ29" i="9" s="1"/>
  <c r="PUS29" i="9" s="1"/>
  <c r="PUU29" i="9" s="1"/>
  <c r="PUW29" i="9" s="1"/>
  <c r="PUY29" i="9" s="1"/>
  <c r="PVA29" i="9" s="1"/>
  <c r="PVC29" i="9" s="1"/>
  <c r="PVE29" i="9" s="1"/>
  <c r="PVG29" i="9" s="1"/>
  <c r="PVI29" i="9" s="1"/>
  <c r="PVK29" i="9" s="1"/>
  <c r="PVM29" i="9" s="1"/>
  <c r="PVO29" i="9" s="1"/>
  <c r="PVQ29" i="9" s="1"/>
  <c r="PVS29" i="9" s="1"/>
  <c r="PVU29" i="9" s="1"/>
  <c r="PVW29" i="9" s="1"/>
  <c r="PVY29" i="9" s="1"/>
  <c r="PWA29" i="9" s="1"/>
  <c r="PWC29" i="9" s="1"/>
  <c r="PWE29" i="9" s="1"/>
  <c r="PWG29" i="9" s="1"/>
  <c r="PWI29" i="9" s="1"/>
  <c r="PWK29" i="9" s="1"/>
  <c r="PWM29" i="9" s="1"/>
  <c r="PWO29" i="9" s="1"/>
  <c r="PWQ29" i="9" s="1"/>
  <c r="PWS29" i="9" s="1"/>
  <c r="PWU29" i="9" s="1"/>
  <c r="PWW29" i="9" s="1"/>
  <c r="PWY29" i="9" s="1"/>
  <c r="PXA29" i="9" s="1"/>
  <c r="PXC29" i="9" s="1"/>
  <c r="PXE29" i="9" s="1"/>
  <c r="PXG29" i="9" s="1"/>
  <c r="PXI29" i="9" s="1"/>
  <c r="PXK29" i="9" s="1"/>
  <c r="PXM29" i="9" s="1"/>
  <c r="PXO29" i="9" s="1"/>
  <c r="PXQ29" i="9" s="1"/>
  <c r="PXS29" i="9" s="1"/>
  <c r="PXU29" i="9" s="1"/>
  <c r="PXW29" i="9" s="1"/>
  <c r="PXY29" i="9" s="1"/>
  <c r="PYA29" i="9" s="1"/>
  <c r="PYC29" i="9" s="1"/>
  <c r="PYE29" i="9" s="1"/>
  <c r="PYG29" i="9" s="1"/>
  <c r="PYI29" i="9" s="1"/>
  <c r="PYK29" i="9" s="1"/>
  <c r="PYM29" i="9" s="1"/>
  <c r="PYO29" i="9" s="1"/>
  <c r="PYQ29" i="9" s="1"/>
  <c r="PYS29" i="9" s="1"/>
  <c r="PYU29" i="9" s="1"/>
  <c r="PYW29" i="9" s="1"/>
  <c r="PYY29" i="9" s="1"/>
  <c r="PZA29" i="9" s="1"/>
  <c r="PZC29" i="9" s="1"/>
  <c r="PZE29" i="9" s="1"/>
  <c r="PZG29" i="9" s="1"/>
  <c r="PZI29" i="9" s="1"/>
  <c r="PZK29" i="9" s="1"/>
  <c r="PZM29" i="9" s="1"/>
  <c r="PZO29" i="9" s="1"/>
  <c r="PZQ29" i="9" s="1"/>
  <c r="PZS29" i="9" s="1"/>
  <c r="PZU29" i="9" s="1"/>
  <c r="PZW29" i="9" s="1"/>
  <c r="PZY29" i="9" s="1"/>
  <c r="QAA29" i="9" s="1"/>
  <c r="QAC29" i="9" s="1"/>
  <c r="QAE29" i="9" s="1"/>
  <c r="QAG29" i="9" s="1"/>
  <c r="QAI29" i="9" s="1"/>
  <c r="QAK29" i="9" s="1"/>
  <c r="QAM29" i="9" s="1"/>
  <c r="QAO29" i="9" s="1"/>
  <c r="QAQ29" i="9" s="1"/>
  <c r="QAS29" i="9" s="1"/>
  <c r="QAU29" i="9" s="1"/>
  <c r="QAW29" i="9" s="1"/>
  <c r="QAY29" i="9" s="1"/>
  <c r="QBA29" i="9" s="1"/>
  <c r="QBC29" i="9" s="1"/>
  <c r="QBE29" i="9" s="1"/>
  <c r="QBG29" i="9" s="1"/>
  <c r="QBI29" i="9" s="1"/>
  <c r="QBK29" i="9" s="1"/>
  <c r="QBM29" i="9" s="1"/>
  <c r="QBO29" i="9" s="1"/>
  <c r="QBQ29" i="9" s="1"/>
  <c r="QBS29" i="9" s="1"/>
  <c r="QBU29" i="9" s="1"/>
  <c r="QBW29" i="9" s="1"/>
  <c r="QBY29" i="9" s="1"/>
  <c r="QCA29" i="9" s="1"/>
  <c r="QCC29" i="9" s="1"/>
  <c r="QCE29" i="9" s="1"/>
  <c r="QCG29" i="9" s="1"/>
  <c r="QCI29" i="9" s="1"/>
  <c r="QCK29" i="9" s="1"/>
  <c r="QCM29" i="9" s="1"/>
  <c r="QCO29" i="9" s="1"/>
  <c r="QCQ29" i="9" s="1"/>
  <c r="QCS29" i="9" s="1"/>
  <c r="QCU29" i="9" s="1"/>
  <c r="QCW29" i="9" s="1"/>
  <c r="QCY29" i="9" s="1"/>
  <c r="QDA29" i="9" s="1"/>
  <c r="QDC29" i="9" s="1"/>
  <c r="QDE29" i="9" s="1"/>
  <c r="QDG29" i="9" s="1"/>
  <c r="QDI29" i="9" s="1"/>
  <c r="QDK29" i="9" s="1"/>
  <c r="QDM29" i="9" s="1"/>
  <c r="QDO29" i="9" s="1"/>
  <c r="QDQ29" i="9" s="1"/>
  <c r="QDS29" i="9" s="1"/>
  <c r="QDU29" i="9" s="1"/>
  <c r="QDW29" i="9" s="1"/>
  <c r="QDY29" i="9" s="1"/>
  <c r="QEA29" i="9" s="1"/>
  <c r="QEC29" i="9" s="1"/>
  <c r="QEE29" i="9" s="1"/>
  <c r="QEG29" i="9" s="1"/>
  <c r="QEI29" i="9" s="1"/>
  <c r="QEK29" i="9" s="1"/>
  <c r="QEM29" i="9" s="1"/>
  <c r="QEO29" i="9" s="1"/>
  <c r="QEQ29" i="9" s="1"/>
  <c r="QES29" i="9" s="1"/>
  <c r="QEU29" i="9" s="1"/>
  <c r="QEW29" i="9" s="1"/>
  <c r="QEY29" i="9" s="1"/>
  <c r="QFA29" i="9" s="1"/>
  <c r="QFC29" i="9" s="1"/>
  <c r="QFE29" i="9" s="1"/>
  <c r="QFG29" i="9" s="1"/>
  <c r="QFI29" i="9" s="1"/>
  <c r="QFK29" i="9" s="1"/>
  <c r="QFM29" i="9" s="1"/>
  <c r="QFO29" i="9" s="1"/>
  <c r="QFQ29" i="9" s="1"/>
  <c r="QFS29" i="9" s="1"/>
  <c r="QFU29" i="9" s="1"/>
  <c r="QFW29" i="9" s="1"/>
  <c r="QFY29" i="9" s="1"/>
  <c r="QGA29" i="9" s="1"/>
  <c r="QGC29" i="9" s="1"/>
  <c r="QGE29" i="9" s="1"/>
  <c r="QGG29" i="9" s="1"/>
  <c r="QGI29" i="9" s="1"/>
  <c r="QGK29" i="9" s="1"/>
  <c r="QGM29" i="9" s="1"/>
  <c r="QGO29" i="9" s="1"/>
  <c r="QGQ29" i="9" s="1"/>
  <c r="QGS29" i="9" s="1"/>
  <c r="QGU29" i="9" s="1"/>
  <c r="QGW29" i="9" s="1"/>
  <c r="QGY29" i="9" s="1"/>
  <c r="QHA29" i="9" s="1"/>
  <c r="QHC29" i="9" s="1"/>
  <c r="QHE29" i="9" s="1"/>
  <c r="QHG29" i="9" s="1"/>
  <c r="QHI29" i="9" s="1"/>
  <c r="QHK29" i="9" s="1"/>
  <c r="QHM29" i="9" s="1"/>
  <c r="QHO29" i="9" s="1"/>
  <c r="QHQ29" i="9" s="1"/>
  <c r="QHS29" i="9" s="1"/>
  <c r="QHU29" i="9" s="1"/>
  <c r="QHW29" i="9" s="1"/>
  <c r="QHY29" i="9" s="1"/>
  <c r="QIA29" i="9" s="1"/>
  <c r="QIC29" i="9" s="1"/>
  <c r="QIE29" i="9" s="1"/>
  <c r="QIG29" i="9" s="1"/>
  <c r="QII29" i="9" s="1"/>
  <c r="QIK29" i="9" s="1"/>
  <c r="QIM29" i="9" s="1"/>
  <c r="QIO29" i="9" s="1"/>
  <c r="QIQ29" i="9" s="1"/>
  <c r="QIS29" i="9" s="1"/>
  <c r="QIU29" i="9" s="1"/>
  <c r="QIW29" i="9" s="1"/>
  <c r="QIY29" i="9" s="1"/>
  <c r="QJA29" i="9" s="1"/>
  <c r="QJC29" i="9" s="1"/>
  <c r="QJE29" i="9" s="1"/>
  <c r="QJG29" i="9" s="1"/>
  <c r="QJI29" i="9" s="1"/>
  <c r="QJK29" i="9" s="1"/>
  <c r="QJM29" i="9" s="1"/>
  <c r="QJO29" i="9" s="1"/>
  <c r="QJQ29" i="9" s="1"/>
  <c r="QJS29" i="9" s="1"/>
  <c r="QJU29" i="9" s="1"/>
  <c r="QJW29" i="9" s="1"/>
  <c r="QJY29" i="9" s="1"/>
  <c r="QKA29" i="9" s="1"/>
  <c r="QKC29" i="9" s="1"/>
  <c r="QKE29" i="9" s="1"/>
  <c r="QKG29" i="9" s="1"/>
  <c r="QKI29" i="9" s="1"/>
  <c r="QKK29" i="9" s="1"/>
  <c r="QKM29" i="9" s="1"/>
  <c r="QKO29" i="9" s="1"/>
  <c r="QKQ29" i="9" s="1"/>
  <c r="QKS29" i="9" s="1"/>
  <c r="QKU29" i="9" s="1"/>
  <c r="QKW29" i="9" s="1"/>
  <c r="QKY29" i="9" s="1"/>
  <c r="QLA29" i="9" s="1"/>
  <c r="QLC29" i="9" s="1"/>
  <c r="QLE29" i="9" s="1"/>
  <c r="QLG29" i="9" s="1"/>
  <c r="QLI29" i="9" s="1"/>
  <c r="QLK29" i="9" s="1"/>
  <c r="QLM29" i="9" s="1"/>
  <c r="QLO29" i="9" s="1"/>
  <c r="QLQ29" i="9" s="1"/>
  <c r="QLS29" i="9" s="1"/>
  <c r="QLU29" i="9" s="1"/>
  <c r="QLW29" i="9" s="1"/>
  <c r="QLY29" i="9" s="1"/>
  <c r="QMA29" i="9" s="1"/>
  <c r="QMC29" i="9" s="1"/>
  <c r="QME29" i="9" s="1"/>
  <c r="QMG29" i="9" s="1"/>
  <c r="QMI29" i="9" s="1"/>
  <c r="QMK29" i="9" s="1"/>
  <c r="QMM29" i="9" s="1"/>
  <c r="QMO29" i="9" s="1"/>
  <c r="QMQ29" i="9" s="1"/>
  <c r="QMS29" i="9" s="1"/>
  <c r="QMU29" i="9" s="1"/>
  <c r="QMW29" i="9" s="1"/>
  <c r="QMY29" i="9" s="1"/>
  <c r="QNA29" i="9" s="1"/>
  <c r="QNC29" i="9" s="1"/>
  <c r="QNE29" i="9" s="1"/>
  <c r="QNG29" i="9" s="1"/>
  <c r="QNI29" i="9" s="1"/>
  <c r="QNK29" i="9" s="1"/>
  <c r="QNM29" i="9" s="1"/>
  <c r="QNO29" i="9" s="1"/>
  <c r="QNQ29" i="9" s="1"/>
  <c r="QNS29" i="9" s="1"/>
  <c r="QNU29" i="9" s="1"/>
  <c r="QNW29" i="9" s="1"/>
  <c r="QNY29" i="9" s="1"/>
  <c r="QOA29" i="9" s="1"/>
  <c r="QOC29" i="9" s="1"/>
  <c r="QOE29" i="9" s="1"/>
  <c r="QOG29" i="9" s="1"/>
  <c r="QOI29" i="9" s="1"/>
  <c r="QOK29" i="9" s="1"/>
  <c r="QOM29" i="9" s="1"/>
  <c r="QOO29" i="9" s="1"/>
  <c r="QOQ29" i="9" s="1"/>
  <c r="QOS29" i="9" s="1"/>
  <c r="QOU29" i="9" s="1"/>
  <c r="QOW29" i="9" s="1"/>
  <c r="QOY29" i="9" s="1"/>
  <c r="QPA29" i="9" s="1"/>
  <c r="QPC29" i="9" s="1"/>
  <c r="QPE29" i="9" s="1"/>
  <c r="QPG29" i="9" s="1"/>
  <c r="QPI29" i="9" s="1"/>
  <c r="QPK29" i="9" s="1"/>
  <c r="QPM29" i="9" s="1"/>
  <c r="QPO29" i="9" s="1"/>
  <c r="QPQ29" i="9" s="1"/>
  <c r="QPS29" i="9" s="1"/>
  <c r="QPU29" i="9" s="1"/>
  <c r="QPW29" i="9" s="1"/>
  <c r="QPY29" i="9" s="1"/>
  <c r="QQA29" i="9" s="1"/>
  <c r="QQC29" i="9" s="1"/>
  <c r="QQE29" i="9" s="1"/>
  <c r="QQG29" i="9" s="1"/>
  <c r="QQI29" i="9" s="1"/>
  <c r="QQK29" i="9" s="1"/>
  <c r="QQM29" i="9" s="1"/>
  <c r="QQO29" i="9" s="1"/>
  <c r="QQQ29" i="9" s="1"/>
  <c r="QQS29" i="9" s="1"/>
  <c r="QQU29" i="9" s="1"/>
  <c r="QQW29" i="9" s="1"/>
  <c r="QQY29" i="9" s="1"/>
  <c r="QRA29" i="9" s="1"/>
  <c r="QRC29" i="9" s="1"/>
  <c r="QRE29" i="9" s="1"/>
  <c r="QRG29" i="9" s="1"/>
  <c r="QRI29" i="9" s="1"/>
  <c r="QRK29" i="9" s="1"/>
  <c r="QRM29" i="9" s="1"/>
  <c r="QRO29" i="9" s="1"/>
  <c r="QRQ29" i="9" s="1"/>
  <c r="QRS29" i="9" s="1"/>
  <c r="QRU29" i="9" s="1"/>
  <c r="QRW29" i="9" s="1"/>
  <c r="QRY29" i="9" s="1"/>
  <c r="QSA29" i="9" s="1"/>
  <c r="QSC29" i="9" s="1"/>
  <c r="QSE29" i="9" s="1"/>
  <c r="QSG29" i="9" s="1"/>
  <c r="QSI29" i="9" s="1"/>
  <c r="QSK29" i="9" s="1"/>
  <c r="QSM29" i="9" s="1"/>
  <c r="QSO29" i="9" s="1"/>
  <c r="QSQ29" i="9" s="1"/>
  <c r="QSS29" i="9" s="1"/>
  <c r="QSU29" i="9" s="1"/>
  <c r="QSW29" i="9" s="1"/>
  <c r="QSY29" i="9" s="1"/>
  <c r="QTA29" i="9" s="1"/>
  <c r="QTC29" i="9" s="1"/>
  <c r="QTE29" i="9" s="1"/>
  <c r="QTG29" i="9" s="1"/>
  <c r="QTI29" i="9" s="1"/>
  <c r="QTK29" i="9" s="1"/>
  <c r="QTM29" i="9" s="1"/>
  <c r="QTO29" i="9" s="1"/>
  <c r="QTQ29" i="9" s="1"/>
  <c r="QTS29" i="9" s="1"/>
  <c r="QTU29" i="9" s="1"/>
  <c r="QTW29" i="9" s="1"/>
  <c r="QTY29" i="9" s="1"/>
  <c r="QUA29" i="9" s="1"/>
  <c r="QUC29" i="9" s="1"/>
  <c r="QUE29" i="9" s="1"/>
  <c r="QUG29" i="9" s="1"/>
  <c r="QUI29" i="9" s="1"/>
  <c r="QUK29" i="9" s="1"/>
  <c r="QUM29" i="9" s="1"/>
  <c r="QUO29" i="9" s="1"/>
  <c r="QUQ29" i="9" s="1"/>
  <c r="QUS29" i="9" s="1"/>
  <c r="QUU29" i="9" s="1"/>
  <c r="QUW29" i="9" s="1"/>
  <c r="QUY29" i="9" s="1"/>
  <c r="QVA29" i="9" s="1"/>
  <c r="QVC29" i="9" s="1"/>
  <c r="QVE29" i="9" s="1"/>
  <c r="QVG29" i="9" s="1"/>
  <c r="QVI29" i="9" s="1"/>
  <c r="QVK29" i="9" s="1"/>
  <c r="QVM29" i="9" s="1"/>
  <c r="QVO29" i="9" s="1"/>
  <c r="QVQ29" i="9" s="1"/>
  <c r="QVS29" i="9" s="1"/>
  <c r="QVU29" i="9" s="1"/>
  <c r="QVW29" i="9" s="1"/>
  <c r="QVY29" i="9" s="1"/>
  <c r="QWA29" i="9" s="1"/>
  <c r="QWC29" i="9" s="1"/>
  <c r="QWE29" i="9" s="1"/>
  <c r="QWG29" i="9" s="1"/>
  <c r="QWI29" i="9" s="1"/>
  <c r="QWK29" i="9" s="1"/>
  <c r="QWM29" i="9" s="1"/>
  <c r="QWO29" i="9" s="1"/>
  <c r="QWQ29" i="9" s="1"/>
  <c r="QWS29" i="9" s="1"/>
  <c r="QWU29" i="9" s="1"/>
  <c r="QWW29" i="9" s="1"/>
  <c r="QWY29" i="9" s="1"/>
  <c r="QXA29" i="9" s="1"/>
  <c r="QXC29" i="9" s="1"/>
  <c r="QXE29" i="9" s="1"/>
  <c r="QXG29" i="9" s="1"/>
  <c r="QXI29" i="9" s="1"/>
  <c r="QXK29" i="9" s="1"/>
  <c r="QXM29" i="9" s="1"/>
  <c r="QXO29" i="9" s="1"/>
  <c r="QXQ29" i="9" s="1"/>
  <c r="QXS29" i="9" s="1"/>
  <c r="QXU29" i="9" s="1"/>
  <c r="QXW29" i="9" s="1"/>
  <c r="QXY29" i="9" s="1"/>
  <c r="QYA29" i="9" s="1"/>
  <c r="QYC29" i="9" s="1"/>
  <c r="QYE29" i="9" s="1"/>
  <c r="QYG29" i="9" s="1"/>
  <c r="QYI29" i="9" s="1"/>
  <c r="QYK29" i="9" s="1"/>
  <c r="QYM29" i="9" s="1"/>
  <c r="QYO29" i="9" s="1"/>
  <c r="QYQ29" i="9" s="1"/>
  <c r="QYS29" i="9" s="1"/>
  <c r="QYU29" i="9" s="1"/>
  <c r="QYW29" i="9" s="1"/>
  <c r="QYY29" i="9" s="1"/>
  <c r="QZA29" i="9" s="1"/>
  <c r="QZC29" i="9" s="1"/>
  <c r="QZE29" i="9" s="1"/>
  <c r="QZG29" i="9" s="1"/>
  <c r="QZI29" i="9" s="1"/>
  <c r="QZK29" i="9" s="1"/>
  <c r="QZM29" i="9" s="1"/>
  <c r="QZO29" i="9" s="1"/>
  <c r="QZQ29" i="9" s="1"/>
  <c r="QZS29" i="9" s="1"/>
  <c r="QZU29" i="9" s="1"/>
  <c r="QZW29" i="9" s="1"/>
  <c r="QZY29" i="9" s="1"/>
  <c r="RAA29" i="9" s="1"/>
  <c r="RAC29" i="9" s="1"/>
  <c r="RAE29" i="9" s="1"/>
  <c r="RAG29" i="9" s="1"/>
  <c r="RAI29" i="9" s="1"/>
  <c r="RAK29" i="9" s="1"/>
  <c r="RAM29" i="9" s="1"/>
  <c r="RAO29" i="9" s="1"/>
  <c r="RAQ29" i="9" s="1"/>
  <c r="RAS29" i="9" s="1"/>
  <c r="RAU29" i="9" s="1"/>
  <c r="RAW29" i="9" s="1"/>
  <c r="RAY29" i="9" s="1"/>
  <c r="RBA29" i="9" s="1"/>
  <c r="RBC29" i="9" s="1"/>
  <c r="RBE29" i="9" s="1"/>
  <c r="RBG29" i="9" s="1"/>
  <c r="RBI29" i="9" s="1"/>
  <c r="RBK29" i="9" s="1"/>
  <c r="RBM29" i="9" s="1"/>
  <c r="RBO29" i="9" s="1"/>
  <c r="RBQ29" i="9" s="1"/>
  <c r="RBS29" i="9" s="1"/>
  <c r="RBU29" i="9" s="1"/>
  <c r="RBW29" i="9" s="1"/>
  <c r="RBY29" i="9" s="1"/>
  <c r="RCA29" i="9" s="1"/>
  <c r="RCC29" i="9" s="1"/>
  <c r="RCE29" i="9" s="1"/>
  <c r="RCG29" i="9" s="1"/>
  <c r="RCI29" i="9" s="1"/>
  <c r="RCK29" i="9" s="1"/>
  <c r="RCM29" i="9" s="1"/>
  <c r="RCO29" i="9" s="1"/>
  <c r="RCQ29" i="9" s="1"/>
  <c r="RCS29" i="9" s="1"/>
  <c r="RCU29" i="9" s="1"/>
  <c r="RCW29" i="9" s="1"/>
  <c r="RCY29" i="9" s="1"/>
  <c r="RDA29" i="9" s="1"/>
  <c r="RDC29" i="9" s="1"/>
  <c r="RDE29" i="9" s="1"/>
  <c r="RDG29" i="9" s="1"/>
  <c r="RDI29" i="9" s="1"/>
  <c r="RDK29" i="9" s="1"/>
  <c r="RDM29" i="9" s="1"/>
  <c r="RDO29" i="9" s="1"/>
  <c r="RDQ29" i="9" s="1"/>
  <c r="RDS29" i="9" s="1"/>
  <c r="RDU29" i="9" s="1"/>
  <c r="RDW29" i="9" s="1"/>
  <c r="RDY29" i="9" s="1"/>
  <c r="REA29" i="9" s="1"/>
  <c r="REC29" i="9" s="1"/>
  <c r="REE29" i="9" s="1"/>
  <c r="REG29" i="9" s="1"/>
  <c r="REI29" i="9" s="1"/>
  <c r="REK29" i="9" s="1"/>
  <c r="REM29" i="9" s="1"/>
  <c r="REO29" i="9" s="1"/>
  <c r="REQ29" i="9" s="1"/>
  <c r="RES29" i="9" s="1"/>
  <c r="REU29" i="9" s="1"/>
  <c r="REW29" i="9" s="1"/>
  <c r="REY29" i="9" s="1"/>
  <c r="RFA29" i="9" s="1"/>
  <c r="RFC29" i="9" s="1"/>
  <c r="RFE29" i="9" s="1"/>
  <c r="RFG29" i="9" s="1"/>
  <c r="RFI29" i="9" s="1"/>
  <c r="RFK29" i="9" s="1"/>
  <c r="RFM29" i="9" s="1"/>
  <c r="RFO29" i="9" s="1"/>
  <c r="RFQ29" i="9" s="1"/>
  <c r="RFS29" i="9" s="1"/>
  <c r="RFU29" i="9" s="1"/>
  <c r="RFW29" i="9" s="1"/>
  <c r="RFY29" i="9" s="1"/>
  <c r="RGA29" i="9" s="1"/>
  <c r="RGC29" i="9" s="1"/>
  <c r="RGE29" i="9" s="1"/>
  <c r="RGG29" i="9" s="1"/>
  <c r="RGI29" i="9" s="1"/>
  <c r="RGK29" i="9" s="1"/>
  <c r="RGM29" i="9" s="1"/>
  <c r="RGO29" i="9" s="1"/>
  <c r="RGQ29" i="9" s="1"/>
  <c r="RGS29" i="9" s="1"/>
  <c r="RGU29" i="9" s="1"/>
  <c r="RGW29" i="9" s="1"/>
  <c r="RGY29" i="9" s="1"/>
  <c r="RHA29" i="9" s="1"/>
  <c r="RHC29" i="9" s="1"/>
  <c r="RHE29" i="9" s="1"/>
  <c r="RHG29" i="9" s="1"/>
  <c r="RHI29" i="9" s="1"/>
  <c r="RHK29" i="9" s="1"/>
  <c r="RHM29" i="9" s="1"/>
  <c r="RHO29" i="9" s="1"/>
  <c r="RHQ29" i="9" s="1"/>
  <c r="RHS29" i="9" s="1"/>
  <c r="RHU29" i="9" s="1"/>
  <c r="RHW29" i="9" s="1"/>
  <c r="RHY29" i="9" s="1"/>
  <c r="RIA29" i="9" s="1"/>
  <c r="RIC29" i="9" s="1"/>
  <c r="RIE29" i="9" s="1"/>
  <c r="RIG29" i="9" s="1"/>
  <c r="RII29" i="9" s="1"/>
  <c r="RIK29" i="9" s="1"/>
  <c r="RIM29" i="9" s="1"/>
  <c r="RIO29" i="9" s="1"/>
  <c r="RIQ29" i="9" s="1"/>
  <c r="RIS29" i="9" s="1"/>
  <c r="RIU29" i="9" s="1"/>
  <c r="RIW29" i="9" s="1"/>
  <c r="RIY29" i="9" s="1"/>
  <c r="RJA29" i="9" s="1"/>
  <c r="RJC29" i="9" s="1"/>
  <c r="RJE29" i="9" s="1"/>
  <c r="RJG29" i="9" s="1"/>
  <c r="RJI29" i="9" s="1"/>
  <c r="RJK29" i="9" s="1"/>
  <c r="RJM29" i="9" s="1"/>
  <c r="RJO29" i="9" s="1"/>
  <c r="RJQ29" i="9" s="1"/>
  <c r="RJS29" i="9" s="1"/>
  <c r="RJU29" i="9" s="1"/>
  <c r="RJW29" i="9" s="1"/>
  <c r="RJY29" i="9" s="1"/>
  <c r="RKA29" i="9" s="1"/>
  <c r="RKC29" i="9" s="1"/>
  <c r="RKE29" i="9" s="1"/>
  <c r="RKG29" i="9" s="1"/>
  <c r="RKI29" i="9" s="1"/>
  <c r="RKK29" i="9" s="1"/>
  <c r="RKM29" i="9" s="1"/>
  <c r="RKO29" i="9" s="1"/>
  <c r="RKQ29" i="9" s="1"/>
  <c r="RKS29" i="9" s="1"/>
  <c r="RKU29" i="9" s="1"/>
  <c r="RKW29" i="9" s="1"/>
  <c r="RKY29" i="9" s="1"/>
  <c r="RLA29" i="9" s="1"/>
  <c r="RLC29" i="9" s="1"/>
  <c r="RLE29" i="9" s="1"/>
  <c r="RLG29" i="9" s="1"/>
  <c r="RLI29" i="9" s="1"/>
  <c r="RLK29" i="9" s="1"/>
  <c r="RLM29" i="9" s="1"/>
  <c r="RLO29" i="9" s="1"/>
  <c r="RLQ29" i="9" s="1"/>
  <c r="RLS29" i="9" s="1"/>
  <c r="RLU29" i="9" s="1"/>
  <c r="RLW29" i="9" s="1"/>
  <c r="RLY29" i="9" s="1"/>
  <c r="RMA29" i="9" s="1"/>
  <c r="RMC29" i="9" s="1"/>
  <c r="RME29" i="9" s="1"/>
  <c r="RMG29" i="9" s="1"/>
  <c r="RMI29" i="9" s="1"/>
  <c r="RMK29" i="9" s="1"/>
  <c r="RMM29" i="9" s="1"/>
  <c r="RMO29" i="9" s="1"/>
  <c r="RMQ29" i="9" s="1"/>
  <c r="RMS29" i="9" s="1"/>
  <c r="RMU29" i="9" s="1"/>
  <c r="RMW29" i="9" s="1"/>
  <c r="RMY29" i="9" s="1"/>
  <c r="RNA29" i="9" s="1"/>
  <c r="RNC29" i="9" s="1"/>
  <c r="RNE29" i="9" s="1"/>
  <c r="RNG29" i="9" s="1"/>
  <c r="RNI29" i="9" s="1"/>
  <c r="RNK29" i="9" s="1"/>
  <c r="RNM29" i="9" s="1"/>
  <c r="RNO29" i="9" s="1"/>
  <c r="RNQ29" i="9" s="1"/>
  <c r="RNS29" i="9" s="1"/>
  <c r="RNU29" i="9" s="1"/>
  <c r="RNW29" i="9" s="1"/>
  <c r="RNY29" i="9" s="1"/>
  <c r="ROA29" i="9" s="1"/>
  <c r="ROC29" i="9" s="1"/>
  <c r="ROE29" i="9" s="1"/>
  <c r="ROG29" i="9" s="1"/>
  <c r="ROI29" i="9" s="1"/>
  <c r="ROK29" i="9" s="1"/>
  <c r="ROM29" i="9" s="1"/>
  <c r="ROO29" i="9" s="1"/>
  <c r="ROQ29" i="9" s="1"/>
  <c r="ROS29" i="9" s="1"/>
  <c r="ROU29" i="9" s="1"/>
  <c r="ROW29" i="9" s="1"/>
  <c r="ROY29" i="9" s="1"/>
  <c r="RPA29" i="9" s="1"/>
  <c r="RPC29" i="9" s="1"/>
  <c r="RPE29" i="9" s="1"/>
  <c r="RPG29" i="9" s="1"/>
  <c r="RPI29" i="9" s="1"/>
  <c r="RPK29" i="9" s="1"/>
  <c r="RPM29" i="9" s="1"/>
  <c r="RPO29" i="9" s="1"/>
  <c r="RPQ29" i="9" s="1"/>
  <c r="RPS29" i="9" s="1"/>
  <c r="RPU29" i="9" s="1"/>
  <c r="RPW29" i="9" s="1"/>
  <c r="RPY29" i="9" s="1"/>
  <c r="RQA29" i="9" s="1"/>
  <c r="RQC29" i="9" s="1"/>
  <c r="RQE29" i="9" s="1"/>
  <c r="RQG29" i="9" s="1"/>
  <c r="RQI29" i="9" s="1"/>
  <c r="RQK29" i="9" s="1"/>
  <c r="RQM29" i="9" s="1"/>
  <c r="RQO29" i="9" s="1"/>
  <c r="RQQ29" i="9" s="1"/>
  <c r="RQS29" i="9" s="1"/>
  <c r="RQU29" i="9" s="1"/>
  <c r="RQW29" i="9" s="1"/>
  <c r="RQY29" i="9" s="1"/>
  <c r="RRA29" i="9" s="1"/>
  <c r="RRC29" i="9" s="1"/>
  <c r="RRE29" i="9" s="1"/>
  <c r="RRG29" i="9" s="1"/>
  <c r="RRI29" i="9" s="1"/>
  <c r="RRK29" i="9" s="1"/>
  <c r="RRM29" i="9" s="1"/>
  <c r="RRO29" i="9" s="1"/>
  <c r="RRQ29" i="9" s="1"/>
  <c r="RRS29" i="9" s="1"/>
  <c r="RRU29" i="9" s="1"/>
  <c r="RRW29" i="9" s="1"/>
  <c r="RRY29" i="9" s="1"/>
  <c r="RSA29" i="9" s="1"/>
  <c r="RSC29" i="9" s="1"/>
  <c r="RSE29" i="9" s="1"/>
  <c r="RSG29" i="9" s="1"/>
  <c r="RSI29" i="9" s="1"/>
  <c r="RSK29" i="9" s="1"/>
  <c r="RSM29" i="9" s="1"/>
  <c r="RSO29" i="9" s="1"/>
  <c r="RSQ29" i="9" s="1"/>
  <c r="RSS29" i="9" s="1"/>
  <c r="RSU29" i="9" s="1"/>
  <c r="RSW29" i="9" s="1"/>
  <c r="RSY29" i="9" s="1"/>
  <c r="RTA29" i="9" s="1"/>
  <c r="RTC29" i="9" s="1"/>
  <c r="RTE29" i="9" s="1"/>
  <c r="RTG29" i="9" s="1"/>
  <c r="RTI29" i="9" s="1"/>
  <c r="RTK29" i="9" s="1"/>
  <c r="RTM29" i="9" s="1"/>
  <c r="RTO29" i="9" s="1"/>
  <c r="RTQ29" i="9" s="1"/>
  <c r="RTS29" i="9" s="1"/>
  <c r="RTU29" i="9" s="1"/>
  <c r="RTW29" i="9" s="1"/>
  <c r="RTY29" i="9" s="1"/>
  <c r="RUA29" i="9" s="1"/>
  <c r="RUC29" i="9" s="1"/>
  <c r="RUE29" i="9" s="1"/>
  <c r="RUG29" i="9" s="1"/>
  <c r="RUI29" i="9" s="1"/>
  <c r="RUK29" i="9" s="1"/>
  <c r="RUM29" i="9" s="1"/>
  <c r="RUO29" i="9" s="1"/>
  <c r="RUQ29" i="9" s="1"/>
  <c r="RUS29" i="9" s="1"/>
  <c r="RUU29" i="9" s="1"/>
  <c r="RUW29" i="9" s="1"/>
  <c r="RUY29" i="9" s="1"/>
  <c r="RVA29" i="9" s="1"/>
  <c r="RVC29" i="9" s="1"/>
  <c r="RVE29" i="9" s="1"/>
  <c r="RVG29" i="9" s="1"/>
  <c r="RVI29" i="9" s="1"/>
  <c r="RVK29" i="9" s="1"/>
  <c r="RVM29" i="9" s="1"/>
  <c r="RVO29" i="9" s="1"/>
  <c r="RVQ29" i="9" s="1"/>
  <c r="RVS29" i="9" s="1"/>
  <c r="RVU29" i="9" s="1"/>
  <c r="RVW29" i="9" s="1"/>
  <c r="RVY29" i="9" s="1"/>
  <c r="RWA29" i="9" s="1"/>
  <c r="RWC29" i="9" s="1"/>
  <c r="RWE29" i="9" s="1"/>
  <c r="RWG29" i="9" s="1"/>
  <c r="RWI29" i="9" s="1"/>
  <c r="RWK29" i="9" s="1"/>
  <c r="RWM29" i="9" s="1"/>
  <c r="RWO29" i="9" s="1"/>
  <c r="RWQ29" i="9" s="1"/>
  <c r="RWS29" i="9" s="1"/>
  <c r="RWU29" i="9" s="1"/>
  <c r="RWW29" i="9" s="1"/>
  <c r="RWY29" i="9" s="1"/>
  <c r="RXA29" i="9" s="1"/>
  <c r="RXC29" i="9" s="1"/>
  <c r="RXE29" i="9" s="1"/>
  <c r="RXG29" i="9" s="1"/>
  <c r="RXI29" i="9" s="1"/>
  <c r="RXK29" i="9" s="1"/>
  <c r="RXM29" i="9" s="1"/>
  <c r="RXO29" i="9" s="1"/>
  <c r="RXQ29" i="9" s="1"/>
  <c r="RXS29" i="9" s="1"/>
  <c r="RXU29" i="9" s="1"/>
  <c r="RXW29" i="9" s="1"/>
  <c r="RXY29" i="9" s="1"/>
  <c r="RYA29" i="9" s="1"/>
  <c r="RYC29" i="9" s="1"/>
  <c r="RYE29" i="9" s="1"/>
  <c r="RYG29" i="9" s="1"/>
  <c r="RYI29" i="9" s="1"/>
  <c r="RYK29" i="9" s="1"/>
  <c r="RYM29" i="9" s="1"/>
  <c r="RYO29" i="9" s="1"/>
  <c r="RYQ29" i="9" s="1"/>
  <c r="RYS29" i="9" s="1"/>
  <c r="RYU29" i="9" s="1"/>
  <c r="RYW29" i="9" s="1"/>
  <c r="RYY29" i="9" s="1"/>
  <c r="RZA29" i="9" s="1"/>
  <c r="RZC29" i="9" s="1"/>
  <c r="RZE29" i="9" s="1"/>
  <c r="RZG29" i="9" s="1"/>
  <c r="RZI29" i="9" s="1"/>
  <c r="RZK29" i="9" s="1"/>
  <c r="RZM29" i="9" s="1"/>
  <c r="RZO29" i="9" s="1"/>
  <c r="RZQ29" i="9" s="1"/>
  <c r="RZS29" i="9" s="1"/>
  <c r="RZU29" i="9" s="1"/>
  <c r="RZW29" i="9" s="1"/>
  <c r="RZY29" i="9" s="1"/>
  <c r="SAA29" i="9" s="1"/>
  <c r="SAC29" i="9" s="1"/>
  <c r="SAE29" i="9" s="1"/>
  <c r="SAG29" i="9" s="1"/>
  <c r="SAI29" i="9" s="1"/>
  <c r="SAK29" i="9" s="1"/>
  <c r="SAM29" i="9" s="1"/>
  <c r="SAO29" i="9" s="1"/>
  <c r="SAQ29" i="9" s="1"/>
  <c r="SAS29" i="9" s="1"/>
  <c r="SAU29" i="9" s="1"/>
  <c r="SAW29" i="9" s="1"/>
  <c r="SAY29" i="9" s="1"/>
  <c r="SBA29" i="9" s="1"/>
  <c r="SBC29" i="9" s="1"/>
  <c r="SBE29" i="9" s="1"/>
  <c r="SBG29" i="9" s="1"/>
  <c r="SBI29" i="9" s="1"/>
  <c r="SBK29" i="9" s="1"/>
  <c r="SBM29" i="9" s="1"/>
  <c r="SBO29" i="9" s="1"/>
  <c r="SBQ29" i="9" s="1"/>
  <c r="SBS29" i="9" s="1"/>
  <c r="SBU29" i="9" s="1"/>
  <c r="SBW29" i="9" s="1"/>
  <c r="SBY29" i="9" s="1"/>
  <c r="SCA29" i="9" s="1"/>
  <c r="SCC29" i="9" s="1"/>
  <c r="SCE29" i="9" s="1"/>
  <c r="SCG29" i="9" s="1"/>
  <c r="SCI29" i="9" s="1"/>
  <c r="SCK29" i="9" s="1"/>
  <c r="SCM29" i="9" s="1"/>
  <c r="SCO29" i="9" s="1"/>
  <c r="SCQ29" i="9" s="1"/>
  <c r="SCS29" i="9" s="1"/>
  <c r="SCU29" i="9" s="1"/>
  <c r="SCW29" i="9" s="1"/>
  <c r="SCY29" i="9" s="1"/>
  <c r="SDA29" i="9" s="1"/>
  <c r="SDC29" i="9" s="1"/>
  <c r="SDE29" i="9" s="1"/>
  <c r="SDG29" i="9" s="1"/>
  <c r="SDI29" i="9" s="1"/>
  <c r="SDK29" i="9" s="1"/>
  <c r="SDM29" i="9" s="1"/>
  <c r="SDO29" i="9" s="1"/>
  <c r="SDQ29" i="9" s="1"/>
  <c r="SDS29" i="9" s="1"/>
  <c r="SDU29" i="9" s="1"/>
  <c r="SDW29" i="9" s="1"/>
  <c r="SDY29" i="9" s="1"/>
  <c r="SEA29" i="9" s="1"/>
  <c r="SEC29" i="9" s="1"/>
  <c r="SEE29" i="9" s="1"/>
  <c r="SEG29" i="9" s="1"/>
  <c r="SEI29" i="9" s="1"/>
  <c r="SEK29" i="9" s="1"/>
  <c r="SEM29" i="9" s="1"/>
  <c r="SEO29" i="9" s="1"/>
  <c r="SEQ29" i="9" s="1"/>
  <c r="SES29" i="9" s="1"/>
  <c r="SEU29" i="9" s="1"/>
  <c r="SEW29" i="9" s="1"/>
  <c r="SEY29" i="9" s="1"/>
  <c r="SFA29" i="9" s="1"/>
  <c r="SFC29" i="9" s="1"/>
  <c r="SFE29" i="9" s="1"/>
  <c r="SFG29" i="9" s="1"/>
  <c r="SFI29" i="9" s="1"/>
  <c r="SFK29" i="9" s="1"/>
  <c r="SFM29" i="9" s="1"/>
  <c r="SFO29" i="9" s="1"/>
  <c r="SFQ29" i="9" s="1"/>
  <c r="SFS29" i="9" s="1"/>
  <c r="SFU29" i="9" s="1"/>
  <c r="SFW29" i="9" s="1"/>
  <c r="SFY29" i="9" s="1"/>
  <c r="SGA29" i="9" s="1"/>
  <c r="SGC29" i="9" s="1"/>
  <c r="SGE29" i="9" s="1"/>
  <c r="SGG29" i="9" s="1"/>
  <c r="SGI29" i="9" s="1"/>
  <c r="SGK29" i="9" s="1"/>
  <c r="SGM29" i="9" s="1"/>
  <c r="SGO29" i="9" s="1"/>
  <c r="SGQ29" i="9" s="1"/>
  <c r="SGS29" i="9" s="1"/>
  <c r="SGU29" i="9" s="1"/>
  <c r="SGW29" i="9" s="1"/>
  <c r="SGY29" i="9" s="1"/>
  <c r="SHA29" i="9" s="1"/>
  <c r="SHC29" i="9" s="1"/>
  <c r="SHE29" i="9" s="1"/>
  <c r="SHG29" i="9" s="1"/>
  <c r="SHI29" i="9" s="1"/>
  <c r="SHK29" i="9" s="1"/>
  <c r="SHM29" i="9" s="1"/>
  <c r="SHO29" i="9" s="1"/>
  <c r="SHQ29" i="9" s="1"/>
  <c r="SHS29" i="9" s="1"/>
  <c r="SHU29" i="9" s="1"/>
  <c r="SHW29" i="9" s="1"/>
  <c r="SHY29" i="9" s="1"/>
  <c r="SIA29" i="9" s="1"/>
  <c r="SIC29" i="9" s="1"/>
  <c r="SIE29" i="9" s="1"/>
  <c r="SIG29" i="9" s="1"/>
  <c r="SII29" i="9" s="1"/>
  <c r="SIK29" i="9" s="1"/>
  <c r="SIM29" i="9" s="1"/>
  <c r="SIO29" i="9" s="1"/>
  <c r="SIQ29" i="9" s="1"/>
  <c r="SIS29" i="9" s="1"/>
  <c r="SIU29" i="9" s="1"/>
  <c r="SIW29" i="9" s="1"/>
  <c r="SIY29" i="9" s="1"/>
  <c r="SJA29" i="9" s="1"/>
  <c r="SJC29" i="9" s="1"/>
  <c r="SJE29" i="9" s="1"/>
  <c r="SJG29" i="9" s="1"/>
  <c r="SJI29" i="9" s="1"/>
  <c r="SJK29" i="9" s="1"/>
  <c r="SJM29" i="9" s="1"/>
  <c r="SJO29" i="9" s="1"/>
  <c r="SJQ29" i="9" s="1"/>
  <c r="SJS29" i="9" s="1"/>
  <c r="SJU29" i="9" s="1"/>
  <c r="SJW29" i="9" s="1"/>
  <c r="SJY29" i="9" s="1"/>
  <c r="SKA29" i="9" s="1"/>
  <c r="SKC29" i="9" s="1"/>
  <c r="SKE29" i="9" s="1"/>
  <c r="SKG29" i="9" s="1"/>
  <c r="SKI29" i="9" s="1"/>
  <c r="SKK29" i="9" s="1"/>
  <c r="SKM29" i="9" s="1"/>
  <c r="SKO29" i="9" s="1"/>
  <c r="SKQ29" i="9" s="1"/>
  <c r="SKS29" i="9" s="1"/>
  <c r="SKU29" i="9" s="1"/>
  <c r="SKW29" i="9" s="1"/>
  <c r="SKY29" i="9" s="1"/>
  <c r="SLA29" i="9" s="1"/>
  <c r="SLC29" i="9" s="1"/>
  <c r="SLE29" i="9" s="1"/>
  <c r="SLG29" i="9" s="1"/>
  <c r="SLI29" i="9" s="1"/>
  <c r="SLK29" i="9" s="1"/>
  <c r="SLM29" i="9" s="1"/>
  <c r="SLO29" i="9" s="1"/>
  <c r="SLQ29" i="9" s="1"/>
  <c r="SLS29" i="9" s="1"/>
  <c r="SLU29" i="9" s="1"/>
  <c r="SLW29" i="9" s="1"/>
  <c r="SLY29" i="9" s="1"/>
  <c r="SMA29" i="9" s="1"/>
  <c r="SMC29" i="9" s="1"/>
  <c r="SME29" i="9" s="1"/>
  <c r="SMG29" i="9" s="1"/>
  <c r="SMI29" i="9" s="1"/>
  <c r="SMK29" i="9" s="1"/>
  <c r="SMM29" i="9" s="1"/>
  <c r="SMO29" i="9" s="1"/>
  <c r="SMQ29" i="9" s="1"/>
  <c r="SMS29" i="9" s="1"/>
  <c r="SMU29" i="9" s="1"/>
  <c r="SMW29" i="9" s="1"/>
  <c r="SMY29" i="9" s="1"/>
  <c r="SNA29" i="9" s="1"/>
  <c r="SNC29" i="9" s="1"/>
  <c r="SNE29" i="9" s="1"/>
  <c r="SNG29" i="9" s="1"/>
  <c r="SNI29" i="9" s="1"/>
  <c r="SNK29" i="9" s="1"/>
  <c r="SNM29" i="9" s="1"/>
  <c r="SNO29" i="9" s="1"/>
  <c r="SNQ29" i="9" s="1"/>
  <c r="SNS29" i="9" s="1"/>
  <c r="SNU29" i="9" s="1"/>
  <c r="SNW29" i="9" s="1"/>
  <c r="SNY29" i="9" s="1"/>
  <c r="SOA29" i="9" s="1"/>
  <c r="SOC29" i="9" s="1"/>
  <c r="SOE29" i="9" s="1"/>
  <c r="SOG29" i="9" s="1"/>
  <c r="SOI29" i="9" s="1"/>
  <c r="SOK29" i="9" s="1"/>
  <c r="SOM29" i="9" s="1"/>
  <c r="SOO29" i="9" s="1"/>
  <c r="SOQ29" i="9" s="1"/>
  <c r="SOS29" i="9" s="1"/>
  <c r="SOU29" i="9" s="1"/>
  <c r="SOW29" i="9" s="1"/>
  <c r="SOY29" i="9" s="1"/>
  <c r="SPA29" i="9" s="1"/>
  <c r="SPC29" i="9" s="1"/>
  <c r="SPE29" i="9" s="1"/>
  <c r="SPG29" i="9" s="1"/>
  <c r="SPI29" i="9" s="1"/>
  <c r="SPK29" i="9" s="1"/>
  <c r="SPM29" i="9" s="1"/>
  <c r="SPO29" i="9" s="1"/>
  <c r="SPQ29" i="9" s="1"/>
  <c r="SPS29" i="9" s="1"/>
  <c r="SPU29" i="9" s="1"/>
  <c r="SPW29" i="9" s="1"/>
  <c r="SPY29" i="9" s="1"/>
  <c r="SQA29" i="9" s="1"/>
  <c r="SQC29" i="9" s="1"/>
  <c r="SQE29" i="9" s="1"/>
  <c r="SQG29" i="9" s="1"/>
  <c r="SQI29" i="9" s="1"/>
  <c r="SQK29" i="9" s="1"/>
  <c r="SQM29" i="9" s="1"/>
  <c r="SQO29" i="9" s="1"/>
  <c r="SQQ29" i="9" s="1"/>
  <c r="SQS29" i="9" s="1"/>
  <c r="SQU29" i="9" s="1"/>
  <c r="SQW29" i="9" s="1"/>
  <c r="SQY29" i="9" s="1"/>
  <c r="SRA29" i="9" s="1"/>
  <c r="SRC29" i="9" s="1"/>
  <c r="SRE29" i="9" s="1"/>
  <c r="SRG29" i="9" s="1"/>
  <c r="SRI29" i="9" s="1"/>
  <c r="SRK29" i="9" s="1"/>
  <c r="SRM29" i="9" s="1"/>
  <c r="SRO29" i="9" s="1"/>
  <c r="SRQ29" i="9" s="1"/>
  <c r="SRS29" i="9" s="1"/>
  <c r="SRU29" i="9" s="1"/>
  <c r="SRW29" i="9" s="1"/>
  <c r="SRY29" i="9" s="1"/>
  <c r="SSA29" i="9" s="1"/>
  <c r="SSC29" i="9" s="1"/>
  <c r="SSE29" i="9" s="1"/>
  <c r="SSG29" i="9" s="1"/>
  <c r="SSI29" i="9" s="1"/>
  <c r="SSK29" i="9" s="1"/>
  <c r="SSM29" i="9" s="1"/>
  <c r="SSO29" i="9" s="1"/>
  <c r="SSQ29" i="9" s="1"/>
  <c r="SSS29" i="9" s="1"/>
  <c r="SSU29" i="9" s="1"/>
  <c r="SSW29" i="9" s="1"/>
  <c r="SSY29" i="9" s="1"/>
  <c r="STA29" i="9" s="1"/>
  <c r="STC29" i="9" s="1"/>
  <c r="STE29" i="9" s="1"/>
  <c r="STG29" i="9" s="1"/>
  <c r="STI29" i="9" s="1"/>
  <c r="STK29" i="9" s="1"/>
  <c r="STM29" i="9" s="1"/>
  <c r="STO29" i="9" s="1"/>
  <c r="STQ29" i="9" s="1"/>
  <c r="STS29" i="9" s="1"/>
  <c r="STU29" i="9" s="1"/>
  <c r="STW29" i="9" s="1"/>
  <c r="STY29" i="9" s="1"/>
  <c r="SUA29" i="9" s="1"/>
  <c r="SUC29" i="9" s="1"/>
  <c r="SUE29" i="9" s="1"/>
  <c r="SUG29" i="9" s="1"/>
  <c r="SUI29" i="9" s="1"/>
  <c r="SUK29" i="9" s="1"/>
  <c r="SUM29" i="9" s="1"/>
  <c r="SUO29" i="9" s="1"/>
  <c r="SUQ29" i="9" s="1"/>
  <c r="SUS29" i="9" s="1"/>
  <c r="SUU29" i="9" s="1"/>
  <c r="SUW29" i="9" s="1"/>
  <c r="SUY29" i="9" s="1"/>
  <c r="SVA29" i="9" s="1"/>
  <c r="SVC29" i="9" s="1"/>
  <c r="SVE29" i="9" s="1"/>
  <c r="SVG29" i="9" s="1"/>
  <c r="SVI29" i="9" s="1"/>
  <c r="SVK29" i="9" s="1"/>
  <c r="SVM29" i="9" s="1"/>
  <c r="SVO29" i="9" s="1"/>
  <c r="SVQ29" i="9" s="1"/>
  <c r="SVS29" i="9" s="1"/>
  <c r="SVU29" i="9" s="1"/>
  <c r="SVW29" i="9" s="1"/>
  <c r="SVY29" i="9" s="1"/>
  <c r="SWA29" i="9" s="1"/>
  <c r="SWC29" i="9" s="1"/>
  <c r="SWE29" i="9" s="1"/>
  <c r="SWG29" i="9" s="1"/>
  <c r="SWI29" i="9" s="1"/>
  <c r="SWK29" i="9" s="1"/>
  <c r="SWM29" i="9" s="1"/>
  <c r="SWO29" i="9" s="1"/>
  <c r="SWQ29" i="9" s="1"/>
  <c r="SWS29" i="9" s="1"/>
  <c r="SWU29" i="9" s="1"/>
  <c r="SWW29" i="9" s="1"/>
  <c r="SWY29" i="9" s="1"/>
  <c r="SXA29" i="9" s="1"/>
  <c r="SXC29" i="9" s="1"/>
  <c r="SXE29" i="9" s="1"/>
  <c r="SXG29" i="9" s="1"/>
  <c r="SXI29" i="9" s="1"/>
  <c r="SXK29" i="9" s="1"/>
  <c r="SXM29" i="9" s="1"/>
  <c r="SXO29" i="9" s="1"/>
  <c r="SXQ29" i="9" s="1"/>
  <c r="SXS29" i="9" s="1"/>
  <c r="SXU29" i="9" s="1"/>
  <c r="SXW29" i="9" s="1"/>
  <c r="SXY29" i="9" s="1"/>
  <c r="SYA29" i="9" s="1"/>
  <c r="SYC29" i="9" s="1"/>
  <c r="SYE29" i="9" s="1"/>
  <c r="SYG29" i="9" s="1"/>
  <c r="SYI29" i="9" s="1"/>
  <c r="SYK29" i="9" s="1"/>
  <c r="SYM29" i="9" s="1"/>
  <c r="SYO29" i="9" s="1"/>
  <c r="SYQ29" i="9" s="1"/>
  <c r="SYS29" i="9" s="1"/>
  <c r="SYU29" i="9" s="1"/>
  <c r="SYW29" i="9" s="1"/>
  <c r="SYY29" i="9" s="1"/>
  <c r="SZA29" i="9" s="1"/>
  <c r="SZC29" i="9" s="1"/>
  <c r="SZE29" i="9" s="1"/>
  <c r="SZG29" i="9" s="1"/>
  <c r="SZI29" i="9" s="1"/>
  <c r="SZK29" i="9" s="1"/>
  <c r="SZM29" i="9" s="1"/>
  <c r="SZO29" i="9" s="1"/>
  <c r="SZQ29" i="9" s="1"/>
  <c r="SZS29" i="9" s="1"/>
  <c r="SZU29" i="9" s="1"/>
  <c r="SZW29" i="9" s="1"/>
  <c r="SZY29" i="9" s="1"/>
  <c r="TAA29" i="9" s="1"/>
  <c r="TAC29" i="9" s="1"/>
  <c r="TAE29" i="9" s="1"/>
  <c r="TAG29" i="9" s="1"/>
  <c r="TAI29" i="9" s="1"/>
  <c r="TAK29" i="9" s="1"/>
  <c r="TAM29" i="9" s="1"/>
  <c r="TAO29" i="9" s="1"/>
  <c r="TAQ29" i="9" s="1"/>
  <c r="TAS29" i="9" s="1"/>
  <c r="TAU29" i="9" s="1"/>
  <c r="TAW29" i="9" s="1"/>
  <c r="TAY29" i="9" s="1"/>
  <c r="TBA29" i="9" s="1"/>
  <c r="TBC29" i="9" s="1"/>
  <c r="TBE29" i="9" s="1"/>
  <c r="TBG29" i="9" s="1"/>
  <c r="TBI29" i="9" s="1"/>
  <c r="TBK29" i="9" s="1"/>
  <c r="TBM29" i="9" s="1"/>
  <c r="TBO29" i="9" s="1"/>
  <c r="TBQ29" i="9" s="1"/>
  <c r="TBS29" i="9" s="1"/>
  <c r="TBU29" i="9" s="1"/>
  <c r="TBW29" i="9" s="1"/>
  <c r="TBY29" i="9" s="1"/>
  <c r="TCA29" i="9" s="1"/>
  <c r="TCC29" i="9" s="1"/>
  <c r="TCE29" i="9" s="1"/>
  <c r="TCG29" i="9" s="1"/>
  <c r="TCI29" i="9" s="1"/>
  <c r="TCK29" i="9" s="1"/>
  <c r="TCM29" i="9" s="1"/>
  <c r="TCO29" i="9" s="1"/>
  <c r="TCQ29" i="9" s="1"/>
  <c r="TCS29" i="9" s="1"/>
  <c r="TCU29" i="9" s="1"/>
  <c r="TCW29" i="9" s="1"/>
  <c r="TCY29" i="9" s="1"/>
  <c r="TDA29" i="9" s="1"/>
  <c r="TDC29" i="9" s="1"/>
  <c r="TDE29" i="9" s="1"/>
  <c r="TDG29" i="9" s="1"/>
  <c r="TDI29" i="9" s="1"/>
  <c r="TDK29" i="9" s="1"/>
  <c r="TDM29" i="9" s="1"/>
  <c r="TDO29" i="9" s="1"/>
  <c r="TDQ29" i="9" s="1"/>
  <c r="TDS29" i="9" s="1"/>
  <c r="TDU29" i="9" s="1"/>
  <c r="TDW29" i="9" s="1"/>
  <c r="TDY29" i="9" s="1"/>
  <c r="TEA29" i="9" s="1"/>
  <c r="TEC29" i="9" s="1"/>
  <c r="TEE29" i="9" s="1"/>
  <c r="TEG29" i="9" s="1"/>
  <c r="TEI29" i="9" s="1"/>
  <c r="TEK29" i="9" s="1"/>
  <c r="TEM29" i="9" s="1"/>
  <c r="TEO29" i="9" s="1"/>
  <c r="TEQ29" i="9" s="1"/>
  <c r="TES29" i="9" s="1"/>
  <c r="TEU29" i="9" s="1"/>
  <c r="TEW29" i="9" s="1"/>
  <c r="TEY29" i="9" s="1"/>
  <c r="TFA29" i="9" s="1"/>
  <c r="TFC29" i="9" s="1"/>
  <c r="TFE29" i="9" s="1"/>
  <c r="TFG29" i="9" s="1"/>
  <c r="TFI29" i="9" s="1"/>
  <c r="TFK29" i="9" s="1"/>
  <c r="TFM29" i="9" s="1"/>
  <c r="TFO29" i="9" s="1"/>
  <c r="TFQ29" i="9" s="1"/>
  <c r="TFS29" i="9" s="1"/>
  <c r="TFU29" i="9" s="1"/>
  <c r="TFW29" i="9" s="1"/>
  <c r="TFY29" i="9" s="1"/>
  <c r="TGA29" i="9" s="1"/>
  <c r="TGC29" i="9" s="1"/>
  <c r="TGE29" i="9" s="1"/>
  <c r="TGG29" i="9" s="1"/>
  <c r="TGI29" i="9" s="1"/>
  <c r="TGK29" i="9" s="1"/>
  <c r="TGM29" i="9" s="1"/>
  <c r="TGO29" i="9" s="1"/>
  <c r="TGQ29" i="9" s="1"/>
  <c r="TGS29" i="9" s="1"/>
  <c r="TGU29" i="9" s="1"/>
  <c r="TGW29" i="9" s="1"/>
  <c r="TGY29" i="9" s="1"/>
  <c r="THA29" i="9" s="1"/>
  <c r="THC29" i="9" s="1"/>
  <c r="THE29" i="9" s="1"/>
  <c r="THG29" i="9" s="1"/>
  <c r="THI29" i="9" s="1"/>
  <c r="THK29" i="9" s="1"/>
  <c r="THM29" i="9" s="1"/>
  <c r="THO29" i="9" s="1"/>
  <c r="THQ29" i="9" s="1"/>
  <c r="THS29" i="9" s="1"/>
  <c r="THU29" i="9" s="1"/>
  <c r="THW29" i="9" s="1"/>
  <c r="THY29" i="9" s="1"/>
  <c r="TIA29" i="9" s="1"/>
  <c r="TIC29" i="9" s="1"/>
  <c r="TIE29" i="9" s="1"/>
  <c r="TIG29" i="9" s="1"/>
  <c r="TII29" i="9" s="1"/>
  <c r="TIK29" i="9" s="1"/>
  <c r="TIM29" i="9" s="1"/>
  <c r="TIO29" i="9" s="1"/>
  <c r="TIQ29" i="9" s="1"/>
  <c r="TIS29" i="9" s="1"/>
  <c r="TIU29" i="9" s="1"/>
  <c r="TIW29" i="9" s="1"/>
  <c r="TIY29" i="9" s="1"/>
  <c r="TJA29" i="9" s="1"/>
  <c r="TJC29" i="9" s="1"/>
  <c r="TJE29" i="9" s="1"/>
  <c r="TJG29" i="9" s="1"/>
  <c r="TJI29" i="9" s="1"/>
  <c r="TJK29" i="9" s="1"/>
  <c r="TJM29" i="9" s="1"/>
  <c r="TJO29" i="9" s="1"/>
  <c r="TJQ29" i="9" s="1"/>
  <c r="TJS29" i="9" s="1"/>
  <c r="TJU29" i="9" s="1"/>
  <c r="TJW29" i="9" s="1"/>
  <c r="TJY29" i="9" s="1"/>
  <c r="TKA29" i="9" s="1"/>
  <c r="TKC29" i="9" s="1"/>
  <c r="TKE29" i="9" s="1"/>
  <c r="TKG29" i="9" s="1"/>
  <c r="TKI29" i="9" s="1"/>
  <c r="TKK29" i="9" s="1"/>
  <c r="TKM29" i="9" s="1"/>
  <c r="TKO29" i="9" s="1"/>
  <c r="TKQ29" i="9" s="1"/>
  <c r="TKS29" i="9" s="1"/>
  <c r="TKU29" i="9" s="1"/>
  <c r="TKW29" i="9" s="1"/>
  <c r="TKY29" i="9" s="1"/>
  <c r="TLA29" i="9" s="1"/>
  <c r="TLC29" i="9" s="1"/>
  <c r="TLE29" i="9" s="1"/>
  <c r="TLG29" i="9" s="1"/>
  <c r="TLI29" i="9" s="1"/>
  <c r="TLK29" i="9" s="1"/>
  <c r="TLM29" i="9" s="1"/>
  <c r="TLO29" i="9" s="1"/>
  <c r="TLQ29" i="9" s="1"/>
  <c r="TLS29" i="9" s="1"/>
  <c r="TLU29" i="9" s="1"/>
  <c r="TLW29" i="9" s="1"/>
  <c r="TLY29" i="9" s="1"/>
  <c r="TMA29" i="9" s="1"/>
  <c r="TMC29" i="9" s="1"/>
  <c r="TME29" i="9" s="1"/>
  <c r="TMG29" i="9" s="1"/>
  <c r="TMI29" i="9" s="1"/>
  <c r="TMK29" i="9" s="1"/>
  <c r="TMM29" i="9" s="1"/>
  <c r="TMO29" i="9" s="1"/>
  <c r="TMQ29" i="9" s="1"/>
  <c r="TMS29" i="9" s="1"/>
  <c r="TMU29" i="9" s="1"/>
  <c r="TMW29" i="9" s="1"/>
  <c r="TMY29" i="9" s="1"/>
  <c r="TNA29" i="9" s="1"/>
  <c r="TNC29" i="9" s="1"/>
  <c r="TNE29" i="9" s="1"/>
  <c r="TNG29" i="9" s="1"/>
  <c r="TNI29" i="9" s="1"/>
  <c r="TNK29" i="9" s="1"/>
  <c r="TNM29" i="9" s="1"/>
  <c r="TNO29" i="9" s="1"/>
  <c r="TNQ29" i="9" s="1"/>
  <c r="TNS29" i="9" s="1"/>
  <c r="TNU29" i="9" s="1"/>
  <c r="TNW29" i="9" s="1"/>
  <c r="TNY29" i="9" s="1"/>
  <c r="TOA29" i="9" s="1"/>
  <c r="TOC29" i="9" s="1"/>
  <c r="TOE29" i="9" s="1"/>
  <c r="TOG29" i="9" s="1"/>
  <c r="TOI29" i="9" s="1"/>
  <c r="TOK29" i="9" s="1"/>
  <c r="TOM29" i="9" s="1"/>
  <c r="TOO29" i="9" s="1"/>
  <c r="TOQ29" i="9" s="1"/>
  <c r="TOS29" i="9" s="1"/>
  <c r="TOU29" i="9" s="1"/>
  <c r="TOW29" i="9" s="1"/>
  <c r="TOY29" i="9" s="1"/>
  <c r="TPA29" i="9" s="1"/>
  <c r="TPC29" i="9" s="1"/>
  <c r="TPE29" i="9" s="1"/>
  <c r="TPG29" i="9" s="1"/>
  <c r="TPI29" i="9" s="1"/>
  <c r="TPK29" i="9" s="1"/>
  <c r="TPM29" i="9" s="1"/>
  <c r="TPO29" i="9" s="1"/>
  <c r="TPQ29" i="9" s="1"/>
  <c r="TPS29" i="9" s="1"/>
  <c r="TPU29" i="9" s="1"/>
  <c r="TPW29" i="9" s="1"/>
  <c r="TPY29" i="9" s="1"/>
  <c r="TQA29" i="9" s="1"/>
  <c r="TQC29" i="9" s="1"/>
  <c r="TQE29" i="9" s="1"/>
  <c r="TQG29" i="9" s="1"/>
  <c r="TQI29" i="9" s="1"/>
  <c r="TQK29" i="9" s="1"/>
  <c r="TQM29" i="9" s="1"/>
  <c r="TQO29" i="9" s="1"/>
  <c r="TQQ29" i="9" s="1"/>
  <c r="TQS29" i="9" s="1"/>
  <c r="TQU29" i="9" s="1"/>
  <c r="TQW29" i="9" s="1"/>
  <c r="TQY29" i="9" s="1"/>
  <c r="TRA29" i="9" s="1"/>
  <c r="TRC29" i="9" s="1"/>
  <c r="TRE29" i="9" s="1"/>
  <c r="TRG29" i="9" s="1"/>
  <c r="TRI29" i="9" s="1"/>
  <c r="TRK29" i="9" s="1"/>
  <c r="TRM29" i="9" s="1"/>
  <c r="TRO29" i="9" s="1"/>
  <c r="TRQ29" i="9" s="1"/>
  <c r="TRS29" i="9" s="1"/>
  <c r="TRU29" i="9" s="1"/>
  <c r="TRW29" i="9" s="1"/>
  <c r="TRY29" i="9" s="1"/>
  <c r="TSA29" i="9" s="1"/>
  <c r="TSC29" i="9" s="1"/>
  <c r="TSE29" i="9" s="1"/>
  <c r="TSG29" i="9" s="1"/>
  <c r="TSI29" i="9" s="1"/>
  <c r="TSK29" i="9" s="1"/>
  <c r="TSM29" i="9" s="1"/>
  <c r="TSO29" i="9" s="1"/>
  <c r="TSQ29" i="9" s="1"/>
  <c r="TSS29" i="9" s="1"/>
  <c r="TSU29" i="9" s="1"/>
  <c r="TSW29" i="9" s="1"/>
  <c r="TSY29" i="9" s="1"/>
  <c r="TTA29" i="9" s="1"/>
  <c r="TTC29" i="9" s="1"/>
  <c r="TTE29" i="9" s="1"/>
  <c r="TTG29" i="9" s="1"/>
  <c r="TTI29" i="9" s="1"/>
  <c r="TTK29" i="9" s="1"/>
  <c r="TTM29" i="9" s="1"/>
  <c r="TTO29" i="9" s="1"/>
  <c r="TTQ29" i="9" s="1"/>
  <c r="TTS29" i="9" s="1"/>
  <c r="TTU29" i="9" s="1"/>
  <c r="TTW29" i="9" s="1"/>
  <c r="TTY29" i="9" s="1"/>
  <c r="TUA29" i="9" s="1"/>
  <c r="TUC29" i="9" s="1"/>
  <c r="TUE29" i="9" s="1"/>
  <c r="TUG29" i="9" s="1"/>
  <c r="TUI29" i="9" s="1"/>
  <c r="TUK29" i="9" s="1"/>
  <c r="TUM29" i="9" s="1"/>
  <c r="TUO29" i="9" s="1"/>
  <c r="TUQ29" i="9" s="1"/>
  <c r="TUS29" i="9" s="1"/>
  <c r="TUU29" i="9" s="1"/>
  <c r="TUW29" i="9" s="1"/>
  <c r="TUY29" i="9" s="1"/>
  <c r="TVA29" i="9" s="1"/>
  <c r="TVC29" i="9" s="1"/>
  <c r="TVE29" i="9" s="1"/>
  <c r="TVG29" i="9" s="1"/>
  <c r="TVI29" i="9" s="1"/>
  <c r="TVK29" i="9" s="1"/>
  <c r="TVM29" i="9" s="1"/>
  <c r="TVO29" i="9" s="1"/>
  <c r="TVQ29" i="9" s="1"/>
  <c r="TVS29" i="9" s="1"/>
  <c r="TVU29" i="9" s="1"/>
  <c r="TVW29" i="9" s="1"/>
  <c r="TVY29" i="9" s="1"/>
  <c r="TWA29" i="9" s="1"/>
  <c r="TWC29" i="9" s="1"/>
  <c r="TWE29" i="9" s="1"/>
  <c r="TWG29" i="9" s="1"/>
  <c r="TWI29" i="9" s="1"/>
  <c r="TWK29" i="9" s="1"/>
  <c r="TWM29" i="9" s="1"/>
  <c r="TWO29" i="9" s="1"/>
  <c r="TWQ29" i="9" s="1"/>
  <c r="TWS29" i="9" s="1"/>
  <c r="TWU29" i="9" s="1"/>
  <c r="TWW29" i="9" s="1"/>
  <c r="TWY29" i="9" s="1"/>
  <c r="TXA29" i="9" s="1"/>
  <c r="TXC29" i="9" s="1"/>
  <c r="TXE29" i="9" s="1"/>
  <c r="TXG29" i="9" s="1"/>
  <c r="TXI29" i="9" s="1"/>
  <c r="TXK29" i="9" s="1"/>
  <c r="TXM29" i="9" s="1"/>
  <c r="TXO29" i="9" s="1"/>
  <c r="TXQ29" i="9" s="1"/>
  <c r="TXS29" i="9" s="1"/>
  <c r="TXU29" i="9" s="1"/>
  <c r="TXW29" i="9" s="1"/>
  <c r="TXY29" i="9" s="1"/>
  <c r="TYA29" i="9" s="1"/>
  <c r="TYC29" i="9" s="1"/>
  <c r="TYE29" i="9" s="1"/>
  <c r="TYG29" i="9" s="1"/>
  <c r="TYI29" i="9" s="1"/>
  <c r="TYK29" i="9" s="1"/>
  <c r="TYM29" i="9" s="1"/>
  <c r="TYO29" i="9" s="1"/>
  <c r="TYQ29" i="9" s="1"/>
  <c r="TYS29" i="9" s="1"/>
  <c r="TYU29" i="9" s="1"/>
  <c r="TYW29" i="9" s="1"/>
  <c r="TYY29" i="9" s="1"/>
  <c r="TZA29" i="9" s="1"/>
  <c r="TZC29" i="9" s="1"/>
  <c r="TZE29" i="9" s="1"/>
  <c r="TZG29" i="9" s="1"/>
  <c r="TZI29" i="9" s="1"/>
  <c r="TZK29" i="9" s="1"/>
  <c r="TZM29" i="9" s="1"/>
  <c r="TZO29" i="9" s="1"/>
  <c r="TZQ29" i="9" s="1"/>
  <c r="TZS29" i="9" s="1"/>
  <c r="TZU29" i="9" s="1"/>
  <c r="TZW29" i="9" s="1"/>
  <c r="TZY29" i="9" s="1"/>
  <c r="UAA29" i="9" s="1"/>
  <c r="UAC29" i="9" s="1"/>
  <c r="UAE29" i="9" s="1"/>
  <c r="UAG29" i="9" s="1"/>
  <c r="UAI29" i="9" s="1"/>
  <c r="UAK29" i="9" s="1"/>
  <c r="UAM29" i="9" s="1"/>
  <c r="UAO29" i="9" s="1"/>
  <c r="UAQ29" i="9" s="1"/>
  <c r="UAS29" i="9" s="1"/>
  <c r="UAU29" i="9" s="1"/>
  <c r="UAW29" i="9" s="1"/>
  <c r="UAY29" i="9" s="1"/>
  <c r="UBA29" i="9" s="1"/>
  <c r="UBC29" i="9" s="1"/>
  <c r="UBE29" i="9" s="1"/>
  <c r="UBG29" i="9" s="1"/>
  <c r="UBI29" i="9" s="1"/>
  <c r="UBK29" i="9" s="1"/>
  <c r="UBM29" i="9" s="1"/>
  <c r="UBO29" i="9" s="1"/>
  <c r="UBQ29" i="9" s="1"/>
  <c r="UBS29" i="9" s="1"/>
  <c r="UBU29" i="9" s="1"/>
  <c r="UBW29" i="9" s="1"/>
  <c r="UBY29" i="9" s="1"/>
  <c r="UCA29" i="9" s="1"/>
  <c r="UCC29" i="9" s="1"/>
  <c r="UCE29" i="9" s="1"/>
  <c r="UCG29" i="9" s="1"/>
  <c r="UCI29" i="9" s="1"/>
  <c r="UCK29" i="9" s="1"/>
  <c r="UCM29" i="9" s="1"/>
  <c r="UCO29" i="9" s="1"/>
  <c r="UCQ29" i="9" s="1"/>
  <c r="UCS29" i="9" s="1"/>
  <c r="UCU29" i="9" s="1"/>
  <c r="UCW29" i="9" s="1"/>
  <c r="UCY29" i="9" s="1"/>
  <c r="UDA29" i="9" s="1"/>
  <c r="UDC29" i="9" s="1"/>
  <c r="UDE29" i="9" s="1"/>
  <c r="UDG29" i="9" s="1"/>
  <c r="UDI29" i="9" s="1"/>
  <c r="UDK29" i="9" s="1"/>
  <c r="UDM29" i="9" s="1"/>
  <c r="UDO29" i="9" s="1"/>
  <c r="UDQ29" i="9" s="1"/>
  <c r="UDS29" i="9" s="1"/>
  <c r="UDU29" i="9" s="1"/>
  <c r="UDW29" i="9" s="1"/>
  <c r="UDY29" i="9" s="1"/>
  <c r="UEA29" i="9" s="1"/>
  <c r="UEC29" i="9" s="1"/>
  <c r="UEE29" i="9" s="1"/>
  <c r="UEG29" i="9" s="1"/>
  <c r="UEI29" i="9" s="1"/>
  <c r="UEK29" i="9" s="1"/>
  <c r="UEM29" i="9" s="1"/>
  <c r="UEO29" i="9" s="1"/>
  <c r="UEQ29" i="9" s="1"/>
  <c r="UES29" i="9" s="1"/>
  <c r="UEU29" i="9" s="1"/>
  <c r="UEW29" i="9" s="1"/>
  <c r="UEY29" i="9" s="1"/>
  <c r="UFA29" i="9" s="1"/>
  <c r="UFC29" i="9" s="1"/>
  <c r="UFE29" i="9" s="1"/>
  <c r="UFG29" i="9" s="1"/>
  <c r="UFI29" i="9" s="1"/>
  <c r="UFK29" i="9" s="1"/>
  <c r="UFM29" i="9" s="1"/>
  <c r="UFO29" i="9" s="1"/>
  <c r="UFQ29" i="9" s="1"/>
  <c r="UFS29" i="9" s="1"/>
  <c r="UFU29" i="9" s="1"/>
  <c r="UFW29" i="9" s="1"/>
  <c r="UFY29" i="9" s="1"/>
  <c r="UGA29" i="9" s="1"/>
  <c r="UGC29" i="9" s="1"/>
  <c r="UGE29" i="9" s="1"/>
  <c r="UGG29" i="9" s="1"/>
  <c r="UGI29" i="9" s="1"/>
  <c r="UGK29" i="9" s="1"/>
  <c r="UGM29" i="9" s="1"/>
  <c r="UGO29" i="9" s="1"/>
  <c r="UGQ29" i="9" s="1"/>
  <c r="UGS29" i="9" s="1"/>
  <c r="UGU29" i="9" s="1"/>
  <c r="UGW29" i="9" s="1"/>
  <c r="UGY29" i="9" s="1"/>
  <c r="UHA29" i="9" s="1"/>
  <c r="UHC29" i="9" s="1"/>
  <c r="UHE29" i="9" s="1"/>
  <c r="UHG29" i="9" s="1"/>
  <c r="UHI29" i="9" s="1"/>
  <c r="UHK29" i="9" s="1"/>
  <c r="UHM29" i="9" s="1"/>
  <c r="UHO29" i="9" s="1"/>
  <c r="UHQ29" i="9" s="1"/>
  <c r="UHS29" i="9" s="1"/>
  <c r="UHU29" i="9" s="1"/>
  <c r="UHW29" i="9" s="1"/>
  <c r="UHY29" i="9" s="1"/>
  <c r="UIA29" i="9" s="1"/>
  <c r="UIC29" i="9" s="1"/>
  <c r="UIE29" i="9" s="1"/>
  <c r="UIG29" i="9" s="1"/>
  <c r="UII29" i="9" s="1"/>
  <c r="UIK29" i="9" s="1"/>
  <c r="UIM29" i="9" s="1"/>
  <c r="UIO29" i="9" s="1"/>
  <c r="UIQ29" i="9" s="1"/>
  <c r="UIS29" i="9" s="1"/>
  <c r="UIU29" i="9" s="1"/>
  <c r="UIW29" i="9" s="1"/>
  <c r="UIY29" i="9" s="1"/>
  <c r="UJA29" i="9" s="1"/>
  <c r="UJC29" i="9" s="1"/>
  <c r="UJE29" i="9" s="1"/>
  <c r="UJG29" i="9" s="1"/>
  <c r="UJI29" i="9" s="1"/>
  <c r="UJK29" i="9" s="1"/>
  <c r="UJM29" i="9" s="1"/>
  <c r="UJO29" i="9" s="1"/>
  <c r="UJQ29" i="9" s="1"/>
  <c r="UJS29" i="9" s="1"/>
  <c r="UJU29" i="9" s="1"/>
  <c r="UJW29" i="9" s="1"/>
  <c r="UJY29" i="9" s="1"/>
  <c r="UKA29" i="9" s="1"/>
  <c r="UKC29" i="9" s="1"/>
  <c r="UKE29" i="9" s="1"/>
  <c r="UKG29" i="9" s="1"/>
  <c r="UKI29" i="9" s="1"/>
  <c r="UKK29" i="9" s="1"/>
  <c r="UKM29" i="9" s="1"/>
  <c r="UKO29" i="9" s="1"/>
  <c r="UKQ29" i="9" s="1"/>
  <c r="UKS29" i="9" s="1"/>
  <c r="UKU29" i="9" s="1"/>
  <c r="UKW29" i="9" s="1"/>
  <c r="UKY29" i="9" s="1"/>
  <c r="ULA29" i="9" s="1"/>
  <c r="ULC29" i="9" s="1"/>
  <c r="ULE29" i="9" s="1"/>
  <c r="ULG29" i="9" s="1"/>
  <c r="ULI29" i="9" s="1"/>
  <c r="ULK29" i="9" s="1"/>
  <c r="ULM29" i="9" s="1"/>
  <c r="ULO29" i="9" s="1"/>
  <c r="ULQ29" i="9" s="1"/>
  <c r="ULS29" i="9" s="1"/>
  <c r="ULU29" i="9" s="1"/>
  <c r="ULW29" i="9" s="1"/>
  <c r="ULY29" i="9" s="1"/>
  <c r="UMA29" i="9" s="1"/>
  <c r="UMC29" i="9" s="1"/>
  <c r="UME29" i="9" s="1"/>
  <c r="UMG29" i="9" s="1"/>
  <c r="UMI29" i="9" s="1"/>
  <c r="UMK29" i="9" s="1"/>
  <c r="UMM29" i="9" s="1"/>
  <c r="UMO29" i="9" s="1"/>
  <c r="UMQ29" i="9" s="1"/>
  <c r="UMS29" i="9" s="1"/>
  <c r="UMU29" i="9" s="1"/>
  <c r="UMW29" i="9" s="1"/>
  <c r="UMY29" i="9" s="1"/>
  <c r="UNA29" i="9" s="1"/>
  <c r="UNC29" i="9" s="1"/>
  <c r="UNE29" i="9" s="1"/>
  <c r="UNG29" i="9" s="1"/>
  <c r="UNI29" i="9" s="1"/>
  <c r="UNK29" i="9" s="1"/>
  <c r="UNM29" i="9" s="1"/>
  <c r="UNO29" i="9" s="1"/>
  <c r="UNQ29" i="9" s="1"/>
  <c r="UNS29" i="9" s="1"/>
  <c r="UNU29" i="9" s="1"/>
  <c r="UNW29" i="9" s="1"/>
  <c r="UNY29" i="9" s="1"/>
  <c r="UOA29" i="9" s="1"/>
  <c r="UOC29" i="9" s="1"/>
  <c r="UOE29" i="9" s="1"/>
  <c r="UOG29" i="9" s="1"/>
  <c r="UOI29" i="9" s="1"/>
  <c r="UOK29" i="9" s="1"/>
  <c r="UOM29" i="9" s="1"/>
  <c r="UOO29" i="9" s="1"/>
  <c r="UOQ29" i="9" s="1"/>
  <c r="UOS29" i="9" s="1"/>
  <c r="UOU29" i="9" s="1"/>
  <c r="UOW29" i="9" s="1"/>
  <c r="UOY29" i="9" s="1"/>
  <c r="UPA29" i="9" s="1"/>
  <c r="UPC29" i="9" s="1"/>
  <c r="UPE29" i="9" s="1"/>
  <c r="UPG29" i="9" s="1"/>
  <c r="UPI29" i="9" s="1"/>
  <c r="UPK29" i="9" s="1"/>
  <c r="UPM29" i="9" s="1"/>
  <c r="UPO29" i="9" s="1"/>
  <c r="UPQ29" i="9" s="1"/>
  <c r="UPS29" i="9" s="1"/>
  <c r="UPU29" i="9" s="1"/>
  <c r="UPW29" i="9" s="1"/>
  <c r="UPY29" i="9" s="1"/>
  <c r="UQA29" i="9" s="1"/>
  <c r="UQC29" i="9" s="1"/>
  <c r="UQE29" i="9" s="1"/>
  <c r="UQG29" i="9" s="1"/>
  <c r="UQI29" i="9" s="1"/>
  <c r="UQK29" i="9" s="1"/>
  <c r="UQM29" i="9" s="1"/>
  <c r="UQO29" i="9" s="1"/>
  <c r="UQQ29" i="9" s="1"/>
  <c r="UQS29" i="9" s="1"/>
  <c r="UQU29" i="9" s="1"/>
  <c r="UQW29" i="9" s="1"/>
  <c r="UQY29" i="9" s="1"/>
  <c r="URA29" i="9" s="1"/>
  <c r="URC29" i="9" s="1"/>
  <c r="URE29" i="9" s="1"/>
  <c r="URG29" i="9" s="1"/>
  <c r="URI29" i="9" s="1"/>
  <c r="URK29" i="9" s="1"/>
  <c r="URM29" i="9" s="1"/>
  <c r="URO29" i="9" s="1"/>
  <c r="URQ29" i="9" s="1"/>
  <c r="URS29" i="9" s="1"/>
  <c r="URU29" i="9" s="1"/>
  <c r="URW29" i="9" s="1"/>
  <c r="URY29" i="9" s="1"/>
  <c r="USA29" i="9" s="1"/>
  <c r="USC29" i="9" s="1"/>
  <c r="USE29" i="9" s="1"/>
  <c r="USG29" i="9" s="1"/>
  <c r="USI29" i="9" s="1"/>
  <c r="USK29" i="9" s="1"/>
  <c r="USM29" i="9" s="1"/>
  <c r="USO29" i="9" s="1"/>
  <c r="USQ29" i="9" s="1"/>
  <c r="USS29" i="9" s="1"/>
  <c r="USU29" i="9" s="1"/>
  <c r="USW29" i="9" s="1"/>
  <c r="USY29" i="9" s="1"/>
  <c r="UTA29" i="9" s="1"/>
  <c r="UTC29" i="9" s="1"/>
  <c r="UTE29" i="9" s="1"/>
  <c r="UTG29" i="9" s="1"/>
  <c r="UTI29" i="9" s="1"/>
  <c r="UTK29" i="9" s="1"/>
  <c r="UTM29" i="9" s="1"/>
  <c r="UTO29" i="9" s="1"/>
  <c r="UTQ29" i="9" s="1"/>
  <c r="UTS29" i="9" s="1"/>
  <c r="UTU29" i="9" s="1"/>
  <c r="UTW29" i="9" s="1"/>
  <c r="UTY29" i="9" s="1"/>
  <c r="UUA29" i="9" s="1"/>
  <c r="UUC29" i="9" s="1"/>
  <c r="UUE29" i="9" s="1"/>
  <c r="UUG29" i="9" s="1"/>
  <c r="UUI29" i="9" s="1"/>
  <c r="UUK29" i="9" s="1"/>
  <c r="UUM29" i="9" s="1"/>
  <c r="UUO29" i="9" s="1"/>
  <c r="UUQ29" i="9" s="1"/>
  <c r="UUS29" i="9" s="1"/>
  <c r="UUU29" i="9" s="1"/>
  <c r="UUW29" i="9" s="1"/>
  <c r="UUY29" i="9" s="1"/>
  <c r="UVA29" i="9" s="1"/>
  <c r="UVC29" i="9" s="1"/>
  <c r="UVE29" i="9" s="1"/>
  <c r="UVG29" i="9" s="1"/>
  <c r="UVI29" i="9" s="1"/>
  <c r="UVK29" i="9" s="1"/>
  <c r="UVM29" i="9" s="1"/>
  <c r="UVO29" i="9" s="1"/>
  <c r="UVQ29" i="9" s="1"/>
  <c r="UVS29" i="9" s="1"/>
  <c r="UVU29" i="9" s="1"/>
  <c r="UVW29" i="9" s="1"/>
  <c r="UVY29" i="9" s="1"/>
  <c r="UWA29" i="9" s="1"/>
  <c r="UWC29" i="9" s="1"/>
  <c r="UWE29" i="9" s="1"/>
  <c r="UWG29" i="9" s="1"/>
  <c r="UWI29" i="9" s="1"/>
  <c r="UWK29" i="9" s="1"/>
  <c r="UWM29" i="9" s="1"/>
  <c r="UWO29" i="9" s="1"/>
  <c r="UWQ29" i="9" s="1"/>
  <c r="UWS29" i="9" s="1"/>
  <c r="UWU29" i="9" s="1"/>
  <c r="UWW29" i="9" s="1"/>
  <c r="UWY29" i="9" s="1"/>
  <c r="UXA29" i="9" s="1"/>
  <c r="UXC29" i="9" s="1"/>
  <c r="UXE29" i="9" s="1"/>
  <c r="UXG29" i="9" s="1"/>
  <c r="UXI29" i="9" s="1"/>
  <c r="UXK29" i="9" s="1"/>
  <c r="UXM29" i="9" s="1"/>
  <c r="UXO29" i="9" s="1"/>
  <c r="UXQ29" i="9" s="1"/>
  <c r="UXS29" i="9" s="1"/>
  <c r="UXU29" i="9" s="1"/>
  <c r="UXW29" i="9" s="1"/>
  <c r="UXY29" i="9" s="1"/>
  <c r="UYA29" i="9" s="1"/>
  <c r="UYC29" i="9" s="1"/>
  <c r="UYE29" i="9" s="1"/>
  <c r="UYG29" i="9" s="1"/>
  <c r="UYI29" i="9" s="1"/>
  <c r="UYK29" i="9" s="1"/>
  <c r="UYM29" i="9" s="1"/>
  <c r="UYO29" i="9" s="1"/>
  <c r="UYQ29" i="9" s="1"/>
  <c r="UYS29" i="9" s="1"/>
  <c r="UYU29" i="9" s="1"/>
  <c r="UYW29" i="9" s="1"/>
  <c r="UYY29" i="9" s="1"/>
  <c r="UZA29" i="9" s="1"/>
  <c r="UZC29" i="9" s="1"/>
  <c r="UZE29" i="9" s="1"/>
  <c r="UZG29" i="9" s="1"/>
  <c r="UZI29" i="9" s="1"/>
  <c r="UZK29" i="9" s="1"/>
  <c r="UZM29" i="9" s="1"/>
  <c r="UZO29" i="9" s="1"/>
  <c r="UZQ29" i="9" s="1"/>
  <c r="UZS29" i="9" s="1"/>
  <c r="UZU29" i="9" s="1"/>
  <c r="UZW29" i="9" s="1"/>
  <c r="UZY29" i="9" s="1"/>
  <c r="VAA29" i="9" s="1"/>
  <c r="VAC29" i="9" s="1"/>
  <c r="VAE29" i="9" s="1"/>
  <c r="VAG29" i="9" s="1"/>
  <c r="VAI29" i="9" s="1"/>
  <c r="VAK29" i="9" s="1"/>
  <c r="VAM29" i="9" s="1"/>
  <c r="VAO29" i="9" s="1"/>
  <c r="VAQ29" i="9" s="1"/>
  <c r="VAS29" i="9" s="1"/>
  <c r="VAU29" i="9" s="1"/>
  <c r="VAW29" i="9" s="1"/>
  <c r="VAY29" i="9" s="1"/>
  <c r="VBA29" i="9" s="1"/>
  <c r="VBC29" i="9" s="1"/>
  <c r="VBE29" i="9" s="1"/>
  <c r="VBG29" i="9" s="1"/>
  <c r="VBI29" i="9" s="1"/>
  <c r="VBK29" i="9" s="1"/>
  <c r="VBM29" i="9" s="1"/>
  <c r="VBO29" i="9" s="1"/>
  <c r="VBQ29" i="9" s="1"/>
  <c r="VBS29" i="9" s="1"/>
  <c r="VBU29" i="9" s="1"/>
  <c r="VBW29" i="9" s="1"/>
  <c r="VBY29" i="9" s="1"/>
  <c r="VCA29" i="9" s="1"/>
  <c r="VCC29" i="9" s="1"/>
  <c r="VCE29" i="9" s="1"/>
  <c r="VCG29" i="9" s="1"/>
  <c r="VCI29" i="9" s="1"/>
  <c r="VCK29" i="9" s="1"/>
  <c r="VCM29" i="9" s="1"/>
  <c r="VCO29" i="9" s="1"/>
  <c r="VCQ29" i="9" s="1"/>
  <c r="VCS29" i="9" s="1"/>
  <c r="VCU29" i="9" s="1"/>
  <c r="VCW29" i="9" s="1"/>
  <c r="VCY29" i="9" s="1"/>
  <c r="VDA29" i="9" s="1"/>
  <c r="VDC29" i="9" s="1"/>
  <c r="VDE29" i="9" s="1"/>
  <c r="VDG29" i="9" s="1"/>
  <c r="VDI29" i="9" s="1"/>
  <c r="VDK29" i="9" s="1"/>
  <c r="VDM29" i="9" s="1"/>
  <c r="VDO29" i="9" s="1"/>
  <c r="VDQ29" i="9" s="1"/>
  <c r="VDS29" i="9" s="1"/>
  <c r="VDU29" i="9" s="1"/>
  <c r="VDW29" i="9" s="1"/>
  <c r="VDY29" i="9" s="1"/>
  <c r="VEA29" i="9" s="1"/>
  <c r="VEC29" i="9" s="1"/>
  <c r="VEE29" i="9" s="1"/>
  <c r="VEG29" i="9" s="1"/>
  <c r="VEI29" i="9" s="1"/>
  <c r="VEK29" i="9" s="1"/>
  <c r="VEM29" i="9" s="1"/>
  <c r="VEO29" i="9" s="1"/>
  <c r="VEQ29" i="9" s="1"/>
  <c r="VES29" i="9" s="1"/>
  <c r="VEU29" i="9" s="1"/>
  <c r="VEW29" i="9" s="1"/>
  <c r="VEY29" i="9" s="1"/>
  <c r="VFA29" i="9" s="1"/>
  <c r="VFC29" i="9" s="1"/>
  <c r="VFE29" i="9" s="1"/>
  <c r="VFG29" i="9" s="1"/>
  <c r="VFI29" i="9" s="1"/>
  <c r="VFK29" i="9" s="1"/>
  <c r="VFM29" i="9" s="1"/>
  <c r="VFO29" i="9" s="1"/>
  <c r="VFQ29" i="9" s="1"/>
  <c r="VFS29" i="9" s="1"/>
  <c r="VFU29" i="9" s="1"/>
  <c r="VFW29" i="9" s="1"/>
  <c r="VFY29" i="9" s="1"/>
  <c r="VGA29" i="9" s="1"/>
  <c r="VGC29" i="9" s="1"/>
  <c r="VGE29" i="9" s="1"/>
  <c r="VGG29" i="9" s="1"/>
  <c r="VGI29" i="9" s="1"/>
  <c r="VGK29" i="9" s="1"/>
  <c r="VGM29" i="9" s="1"/>
  <c r="VGO29" i="9" s="1"/>
  <c r="VGQ29" i="9" s="1"/>
  <c r="VGS29" i="9" s="1"/>
  <c r="VGU29" i="9" s="1"/>
  <c r="VGW29" i="9" s="1"/>
  <c r="VGY29" i="9" s="1"/>
  <c r="VHA29" i="9" s="1"/>
  <c r="VHC29" i="9" s="1"/>
  <c r="VHE29" i="9" s="1"/>
  <c r="VHG29" i="9" s="1"/>
  <c r="VHI29" i="9" s="1"/>
  <c r="VHK29" i="9" s="1"/>
  <c r="VHM29" i="9" s="1"/>
  <c r="VHO29" i="9" s="1"/>
  <c r="VHQ29" i="9" s="1"/>
  <c r="VHS29" i="9" s="1"/>
  <c r="VHU29" i="9" s="1"/>
  <c r="VHW29" i="9" s="1"/>
  <c r="VHY29" i="9" s="1"/>
  <c r="VIA29" i="9" s="1"/>
  <c r="VIC29" i="9" s="1"/>
  <c r="VIE29" i="9" s="1"/>
  <c r="VIG29" i="9" s="1"/>
  <c r="VII29" i="9" s="1"/>
  <c r="VIK29" i="9" s="1"/>
  <c r="VIM29" i="9" s="1"/>
  <c r="VIO29" i="9" s="1"/>
  <c r="VIQ29" i="9" s="1"/>
  <c r="VIS29" i="9" s="1"/>
  <c r="VIU29" i="9" s="1"/>
  <c r="VIW29" i="9" s="1"/>
  <c r="VIY29" i="9" s="1"/>
  <c r="VJA29" i="9" s="1"/>
  <c r="VJC29" i="9" s="1"/>
  <c r="VJE29" i="9" s="1"/>
  <c r="VJG29" i="9" s="1"/>
  <c r="VJI29" i="9" s="1"/>
  <c r="VJK29" i="9" s="1"/>
  <c r="VJM29" i="9" s="1"/>
  <c r="VJO29" i="9" s="1"/>
  <c r="VJQ29" i="9" s="1"/>
  <c r="VJS29" i="9" s="1"/>
  <c r="VJU29" i="9" s="1"/>
  <c r="VJW29" i="9" s="1"/>
  <c r="VJY29" i="9" s="1"/>
  <c r="VKA29" i="9" s="1"/>
  <c r="VKC29" i="9" s="1"/>
  <c r="VKE29" i="9" s="1"/>
  <c r="VKG29" i="9" s="1"/>
  <c r="VKI29" i="9" s="1"/>
  <c r="VKK29" i="9" s="1"/>
  <c r="VKM29" i="9" s="1"/>
  <c r="VKO29" i="9" s="1"/>
  <c r="VKQ29" i="9" s="1"/>
  <c r="VKS29" i="9" s="1"/>
  <c r="VKU29" i="9" s="1"/>
  <c r="VKW29" i="9" s="1"/>
  <c r="VKY29" i="9" s="1"/>
  <c r="VLA29" i="9" s="1"/>
  <c r="VLC29" i="9" s="1"/>
  <c r="VLE29" i="9" s="1"/>
  <c r="VLG29" i="9" s="1"/>
  <c r="VLI29" i="9" s="1"/>
  <c r="VLK29" i="9" s="1"/>
  <c r="VLM29" i="9" s="1"/>
  <c r="VLO29" i="9" s="1"/>
  <c r="VLQ29" i="9" s="1"/>
  <c r="VLS29" i="9" s="1"/>
  <c r="VLU29" i="9" s="1"/>
  <c r="VLW29" i="9" s="1"/>
  <c r="VLY29" i="9" s="1"/>
  <c r="VMA29" i="9" s="1"/>
  <c r="VMC29" i="9" s="1"/>
  <c r="VME29" i="9" s="1"/>
  <c r="VMG29" i="9" s="1"/>
  <c r="VMI29" i="9" s="1"/>
  <c r="VMK29" i="9" s="1"/>
  <c r="VMM29" i="9" s="1"/>
  <c r="VMO29" i="9" s="1"/>
  <c r="VMQ29" i="9" s="1"/>
  <c r="VMS29" i="9" s="1"/>
  <c r="VMU29" i="9" s="1"/>
  <c r="VMW29" i="9" s="1"/>
  <c r="VMY29" i="9" s="1"/>
  <c r="VNA29" i="9" s="1"/>
  <c r="VNC29" i="9" s="1"/>
  <c r="VNE29" i="9" s="1"/>
  <c r="VNG29" i="9" s="1"/>
  <c r="VNI29" i="9" s="1"/>
  <c r="VNK29" i="9" s="1"/>
  <c r="VNM29" i="9" s="1"/>
  <c r="VNO29" i="9" s="1"/>
  <c r="VNQ29" i="9" s="1"/>
  <c r="VNS29" i="9" s="1"/>
  <c r="VNU29" i="9" s="1"/>
  <c r="VNW29" i="9" s="1"/>
  <c r="VNY29" i="9" s="1"/>
  <c r="VOA29" i="9" s="1"/>
  <c r="VOC29" i="9" s="1"/>
  <c r="VOE29" i="9" s="1"/>
  <c r="VOG29" i="9" s="1"/>
  <c r="VOI29" i="9" s="1"/>
  <c r="VOK29" i="9" s="1"/>
  <c r="VOM29" i="9" s="1"/>
  <c r="VOO29" i="9" s="1"/>
  <c r="VOQ29" i="9" s="1"/>
  <c r="VOS29" i="9" s="1"/>
  <c r="VOU29" i="9" s="1"/>
  <c r="VOW29" i="9" s="1"/>
  <c r="VOY29" i="9" s="1"/>
  <c r="VPA29" i="9" s="1"/>
  <c r="VPC29" i="9" s="1"/>
  <c r="VPE29" i="9" s="1"/>
  <c r="VPG29" i="9" s="1"/>
  <c r="VPI29" i="9" s="1"/>
  <c r="VPK29" i="9" s="1"/>
  <c r="VPM29" i="9" s="1"/>
  <c r="VPO29" i="9" s="1"/>
  <c r="VPQ29" i="9" s="1"/>
  <c r="VPS29" i="9" s="1"/>
  <c r="VPU29" i="9" s="1"/>
  <c r="VPW29" i="9" s="1"/>
  <c r="VPY29" i="9" s="1"/>
  <c r="VQA29" i="9" s="1"/>
  <c r="VQC29" i="9" s="1"/>
  <c r="VQE29" i="9" s="1"/>
  <c r="VQG29" i="9" s="1"/>
  <c r="VQI29" i="9" s="1"/>
  <c r="VQK29" i="9" s="1"/>
  <c r="VQM29" i="9" s="1"/>
  <c r="VQO29" i="9" s="1"/>
  <c r="VQQ29" i="9" s="1"/>
  <c r="VQS29" i="9" s="1"/>
  <c r="VQU29" i="9" s="1"/>
  <c r="VQW29" i="9" s="1"/>
  <c r="VQY29" i="9" s="1"/>
  <c r="VRA29" i="9" s="1"/>
  <c r="VRC29" i="9" s="1"/>
  <c r="VRE29" i="9" s="1"/>
  <c r="VRG29" i="9" s="1"/>
  <c r="VRI29" i="9" s="1"/>
  <c r="VRK29" i="9" s="1"/>
  <c r="VRM29" i="9" s="1"/>
  <c r="VRO29" i="9" s="1"/>
  <c r="VRQ29" i="9" s="1"/>
  <c r="VRS29" i="9" s="1"/>
  <c r="VRU29" i="9" s="1"/>
  <c r="VRW29" i="9" s="1"/>
  <c r="VRY29" i="9" s="1"/>
  <c r="VSA29" i="9" s="1"/>
  <c r="VSC29" i="9" s="1"/>
  <c r="VSE29" i="9" s="1"/>
  <c r="VSG29" i="9" s="1"/>
  <c r="VSI29" i="9" s="1"/>
  <c r="VSK29" i="9" s="1"/>
  <c r="VSM29" i="9" s="1"/>
  <c r="VSO29" i="9" s="1"/>
  <c r="VSQ29" i="9" s="1"/>
  <c r="VSS29" i="9" s="1"/>
  <c r="VSU29" i="9" s="1"/>
  <c r="VSW29" i="9" s="1"/>
  <c r="VSY29" i="9" s="1"/>
  <c r="VTA29" i="9" s="1"/>
  <c r="VTC29" i="9" s="1"/>
  <c r="VTE29" i="9" s="1"/>
  <c r="VTG29" i="9" s="1"/>
  <c r="VTI29" i="9" s="1"/>
  <c r="VTK29" i="9" s="1"/>
  <c r="VTM29" i="9" s="1"/>
  <c r="VTO29" i="9" s="1"/>
  <c r="VTQ29" i="9" s="1"/>
  <c r="VTS29" i="9" s="1"/>
  <c r="VTU29" i="9" s="1"/>
  <c r="VTW29" i="9" s="1"/>
  <c r="VTY29" i="9" s="1"/>
  <c r="VUA29" i="9" s="1"/>
  <c r="VUC29" i="9" s="1"/>
  <c r="VUE29" i="9" s="1"/>
  <c r="VUG29" i="9" s="1"/>
  <c r="VUI29" i="9" s="1"/>
  <c r="VUK29" i="9" s="1"/>
  <c r="VUM29" i="9" s="1"/>
  <c r="VUO29" i="9" s="1"/>
  <c r="VUQ29" i="9" s="1"/>
  <c r="VUS29" i="9" s="1"/>
  <c r="VUU29" i="9" s="1"/>
  <c r="VUW29" i="9" s="1"/>
  <c r="VUY29" i="9" s="1"/>
  <c r="VVA29" i="9" s="1"/>
  <c r="VVC29" i="9" s="1"/>
  <c r="VVE29" i="9" s="1"/>
  <c r="VVG29" i="9" s="1"/>
  <c r="VVI29" i="9" s="1"/>
  <c r="VVK29" i="9" s="1"/>
  <c r="VVM29" i="9" s="1"/>
  <c r="VVO29" i="9" s="1"/>
  <c r="VVQ29" i="9" s="1"/>
  <c r="VVS29" i="9" s="1"/>
  <c r="VVU29" i="9" s="1"/>
  <c r="VVW29" i="9" s="1"/>
  <c r="VVY29" i="9" s="1"/>
  <c r="VWA29" i="9" s="1"/>
  <c r="VWC29" i="9" s="1"/>
  <c r="VWE29" i="9" s="1"/>
  <c r="VWG29" i="9" s="1"/>
  <c r="VWI29" i="9" s="1"/>
  <c r="VWK29" i="9" s="1"/>
  <c r="VWM29" i="9" s="1"/>
  <c r="VWO29" i="9" s="1"/>
  <c r="VWQ29" i="9" s="1"/>
  <c r="VWS29" i="9" s="1"/>
  <c r="VWU29" i="9" s="1"/>
  <c r="VWW29" i="9" s="1"/>
  <c r="VWY29" i="9" s="1"/>
  <c r="VXA29" i="9" s="1"/>
  <c r="VXC29" i="9" s="1"/>
  <c r="VXE29" i="9" s="1"/>
  <c r="VXG29" i="9" s="1"/>
  <c r="VXI29" i="9" s="1"/>
  <c r="VXK29" i="9" s="1"/>
  <c r="VXM29" i="9" s="1"/>
  <c r="VXO29" i="9" s="1"/>
  <c r="VXQ29" i="9" s="1"/>
  <c r="VXS29" i="9" s="1"/>
  <c r="VXU29" i="9" s="1"/>
  <c r="VXW29" i="9" s="1"/>
  <c r="VXY29" i="9" s="1"/>
  <c r="VYA29" i="9" s="1"/>
  <c r="VYC29" i="9" s="1"/>
  <c r="VYE29" i="9" s="1"/>
  <c r="VYG29" i="9" s="1"/>
  <c r="VYI29" i="9" s="1"/>
  <c r="VYK29" i="9" s="1"/>
  <c r="VYM29" i="9" s="1"/>
  <c r="VYO29" i="9" s="1"/>
  <c r="VYQ29" i="9" s="1"/>
  <c r="VYS29" i="9" s="1"/>
  <c r="VYU29" i="9" s="1"/>
  <c r="VYW29" i="9" s="1"/>
  <c r="VYY29" i="9" s="1"/>
  <c r="VZA29" i="9" s="1"/>
  <c r="VZC29" i="9" s="1"/>
  <c r="VZE29" i="9" s="1"/>
  <c r="VZG29" i="9" s="1"/>
  <c r="VZI29" i="9" s="1"/>
  <c r="VZK29" i="9" s="1"/>
  <c r="VZM29" i="9" s="1"/>
  <c r="VZO29" i="9" s="1"/>
  <c r="VZQ29" i="9" s="1"/>
  <c r="VZS29" i="9" s="1"/>
  <c r="VZU29" i="9" s="1"/>
  <c r="VZW29" i="9" s="1"/>
  <c r="VZY29" i="9" s="1"/>
  <c r="WAA29" i="9" s="1"/>
  <c r="WAC29" i="9" s="1"/>
  <c r="WAE29" i="9" s="1"/>
  <c r="WAG29" i="9" s="1"/>
  <c r="WAI29" i="9" s="1"/>
  <c r="WAK29" i="9" s="1"/>
  <c r="WAM29" i="9" s="1"/>
  <c r="WAO29" i="9" s="1"/>
  <c r="WAQ29" i="9" s="1"/>
  <c r="WAS29" i="9" s="1"/>
  <c r="WAU29" i="9" s="1"/>
  <c r="WAW29" i="9" s="1"/>
  <c r="WAY29" i="9" s="1"/>
  <c r="WBA29" i="9" s="1"/>
  <c r="WBC29" i="9" s="1"/>
  <c r="WBE29" i="9" s="1"/>
  <c r="WBG29" i="9" s="1"/>
  <c r="WBI29" i="9" s="1"/>
  <c r="WBK29" i="9" s="1"/>
  <c r="WBM29" i="9" s="1"/>
  <c r="WBO29" i="9" s="1"/>
  <c r="WBQ29" i="9" s="1"/>
  <c r="WBS29" i="9" s="1"/>
  <c r="WBU29" i="9" s="1"/>
  <c r="WBW29" i="9" s="1"/>
  <c r="WBY29" i="9" s="1"/>
  <c r="WCA29" i="9" s="1"/>
  <c r="WCC29" i="9" s="1"/>
  <c r="WCE29" i="9" s="1"/>
  <c r="WCG29" i="9" s="1"/>
  <c r="WCI29" i="9" s="1"/>
  <c r="WCK29" i="9" s="1"/>
  <c r="WCM29" i="9" s="1"/>
  <c r="WCO29" i="9" s="1"/>
  <c r="WCQ29" i="9" s="1"/>
  <c r="WCS29" i="9" s="1"/>
  <c r="WCU29" i="9" s="1"/>
  <c r="WCW29" i="9" s="1"/>
  <c r="WCY29" i="9" s="1"/>
  <c r="WDA29" i="9" s="1"/>
  <c r="WDC29" i="9" s="1"/>
  <c r="WDE29" i="9" s="1"/>
  <c r="WDG29" i="9" s="1"/>
  <c r="WDI29" i="9" s="1"/>
  <c r="WDK29" i="9" s="1"/>
  <c r="WDM29" i="9" s="1"/>
  <c r="WDO29" i="9" s="1"/>
  <c r="WDQ29" i="9" s="1"/>
  <c r="WDS29" i="9" s="1"/>
  <c r="WDU29" i="9" s="1"/>
  <c r="WDW29" i="9" s="1"/>
  <c r="WDY29" i="9" s="1"/>
  <c r="WEA29" i="9" s="1"/>
  <c r="WEC29" i="9" s="1"/>
  <c r="WEE29" i="9" s="1"/>
  <c r="WEG29" i="9" s="1"/>
  <c r="WEI29" i="9" s="1"/>
  <c r="WEK29" i="9" s="1"/>
  <c r="WEM29" i="9" s="1"/>
  <c r="WEO29" i="9" s="1"/>
  <c r="WEQ29" i="9" s="1"/>
  <c r="WES29" i="9" s="1"/>
  <c r="WEU29" i="9" s="1"/>
  <c r="WEW29" i="9" s="1"/>
  <c r="WEY29" i="9" s="1"/>
  <c r="WFA29" i="9" s="1"/>
  <c r="WFC29" i="9" s="1"/>
  <c r="WFE29" i="9" s="1"/>
  <c r="WFG29" i="9" s="1"/>
  <c r="WFI29" i="9" s="1"/>
  <c r="WFK29" i="9" s="1"/>
  <c r="WFM29" i="9" s="1"/>
  <c r="WFO29" i="9" s="1"/>
  <c r="WFQ29" i="9" s="1"/>
  <c r="WFS29" i="9" s="1"/>
  <c r="WFU29" i="9" s="1"/>
  <c r="WFW29" i="9" s="1"/>
  <c r="WFY29" i="9" s="1"/>
  <c r="WGA29" i="9" s="1"/>
  <c r="WGC29" i="9" s="1"/>
  <c r="WGE29" i="9" s="1"/>
  <c r="WGG29" i="9" s="1"/>
  <c r="WGI29" i="9" s="1"/>
  <c r="WGK29" i="9" s="1"/>
  <c r="WGM29" i="9" s="1"/>
  <c r="WGO29" i="9" s="1"/>
  <c r="WGQ29" i="9" s="1"/>
  <c r="WGS29" i="9" s="1"/>
  <c r="WGU29" i="9" s="1"/>
  <c r="WGW29" i="9" s="1"/>
  <c r="WGY29" i="9" s="1"/>
  <c r="WHA29" i="9" s="1"/>
  <c r="WHC29" i="9" s="1"/>
  <c r="WHE29" i="9" s="1"/>
  <c r="WHG29" i="9" s="1"/>
  <c r="WHI29" i="9" s="1"/>
  <c r="WHK29" i="9" s="1"/>
  <c r="WHM29" i="9" s="1"/>
  <c r="WHO29" i="9" s="1"/>
  <c r="WHQ29" i="9" s="1"/>
  <c r="WHS29" i="9" s="1"/>
  <c r="WHU29" i="9" s="1"/>
  <c r="WHW29" i="9" s="1"/>
  <c r="WHY29" i="9" s="1"/>
  <c r="WIA29" i="9" s="1"/>
  <c r="WIC29" i="9" s="1"/>
  <c r="WIE29" i="9" s="1"/>
  <c r="WIG29" i="9" s="1"/>
  <c r="WII29" i="9" s="1"/>
  <c r="WIK29" i="9" s="1"/>
  <c r="WIM29" i="9" s="1"/>
  <c r="WIO29" i="9" s="1"/>
  <c r="WIQ29" i="9" s="1"/>
  <c r="WIS29" i="9" s="1"/>
  <c r="WIU29" i="9" s="1"/>
  <c r="WIW29" i="9" s="1"/>
  <c r="WIY29" i="9" s="1"/>
  <c r="WJA29" i="9" s="1"/>
  <c r="WJC29" i="9" s="1"/>
  <c r="WJE29" i="9" s="1"/>
  <c r="WJG29" i="9" s="1"/>
  <c r="WJI29" i="9" s="1"/>
  <c r="WJK29" i="9" s="1"/>
  <c r="WJM29" i="9" s="1"/>
  <c r="WJO29" i="9" s="1"/>
  <c r="WJQ29" i="9" s="1"/>
  <c r="WJS29" i="9" s="1"/>
  <c r="WJU29" i="9" s="1"/>
  <c r="WJW29" i="9" s="1"/>
  <c r="WJY29" i="9" s="1"/>
  <c r="WKA29" i="9" s="1"/>
  <c r="WKC29" i="9" s="1"/>
  <c r="WKE29" i="9" s="1"/>
  <c r="WKG29" i="9" s="1"/>
  <c r="WKI29" i="9" s="1"/>
  <c r="WKK29" i="9" s="1"/>
  <c r="WKM29" i="9" s="1"/>
  <c r="WKO29" i="9" s="1"/>
  <c r="WKQ29" i="9" s="1"/>
  <c r="WKS29" i="9" s="1"/>
  <c r="WKU29" i="9" s="1"/>
  <c r="WKW29" i="9" s="1"/>
  <c r="WKY29" i="9" s="1"/>
  <c r="WLA29" i="9" s="1"/>
  <c r="WLC29" i="9" s="1"/>
  <c r="WLE29" i="9" s="1"/>
  <c r="WLG29" i="9" s="1"/>
  <c r="WLI29" i="9" s="1"/>
  <c r="WLK29" i="9" s="1"/>
  <c r="WLM29" i="9" s="1"/>
  <c r="WLO29" i="9" s="1"/>
  <c r="WLQ29" i="9" s="1"/>
  <c r="WLS29" i="9" s="1"/>
  <c r="WLU29" i="9" s="1"/>
  <c r="WLW29" i="9" s="1"/>
  <c r="WLY29" i="9" s="1"/>
  <c r="WMA29" i="9" s="1"/>
  <c r="WMC29" i="9" s="1"/>
  <c r="WME29" i="9" s="1"/>
  <c r="WMG29" i="9" s="1"/>
  <c r="WMI29" i="9" s="1"/>
  <c r="WMK29" i="9" s="1"/>
  <c r="WMM29" i="9" s="1"/>
  <c r="WMO29" i="9" s="1"/>
  <c r="WMQ29" i="9" s="1"/>
  <c r="WMS29" i="9" s="1"/>
  <c r="WMU29" i="9" s="1"/>
  <c r="WMW29" i="9" s="1"/>
  <c r="WMY29" i="9" s="1"/>
  <c r="WNA29" i="9" s="1"/>
  <c r="WNC29" i="9" s="1"/>
  <c r="WNE29" i="9" s="1"/>
  <c r="WNG29" i="9" s="1"/>
  <c r="WNI29" i="9" s="1"/>
  <c r="WNK29" i="9" s="1"/>
  <c r="WNM29" i="9" s="1"/>
  <c r="WNO29" i="9" s="1"/>
  <c r="WNQ29" i="9" s="1"/>
  <c r="WNS29" i="9" s="1"/>
  <c r="WNU29" i="9" s="1"/>
  <c r="WNW29" i="9" s="1"/>
  <c r="WNY29" i="9" s="1"/>
  <c r="WOA29" i="9" s="1"/>
  <c r="WOC29" i="9" s="1"/>
  <c r="WOE29" i="9" s="1"/>
  <c r="WOG29" i="9" s="1"/>
  <c r="WOI29" i="9" s="1"/>
  <c r="WOK29" i="9" s="1"/>
  <c r="WOM29" i="9" s="1"/>
  <c r="WOO29" i="9" s="1"/>
  <c r="WOQ29" i="9" s="1"/>
  <c r="WOS29" i="9" s="1"/>
  <c r="WOU29" i="9" s="1"/>
  <c r="WOW29" i="9" s="1"/>
  <c r="WOY29" i="9" s="1"/>
  <c r="WPA29" i="9" s="1"/>
  <c r="WPC29" i="9" s="1"/>
  <c r="WPE29" i="9" s="1"/>
  <c r="WPG29" i="9" s="1"/>
  <c r="WPI29" i="9" s="1"/>
  <c r="WPK29" i="9" s="1"/>
  <c r="WPM29" i="9" s="1"/>
  <c r="WPO29" i="9" s="1"/>
  <c r="WPQ29" i="9" s="1"/>
  <c r="WPS29" i="9" s="1"/>
  <c r="WPU29" i="9" s="1"/>
  <c r="WPW29" i="9" s="1"/>
  <c r="WPY29" i="9" s="1"/>
  <c r="WQA29" i="9" s="1"/>
  <c r="WQC29" i="9" s="1"/>
  <c r="WQE29" i="9" s="1"/>
  <c r="WQG29" i="9" s="1"/>
  <c r="WQI29" i="9" s="1"/>
  <c r="WQK29" i="9" s="1"/>
  <c r="WQM29" i="9" s="1"/>
  <c r="WQO29" i="9" s="1"/>
  <c r="WQQ29" i="9" s="1"/>
  <c r="WQS29" i="9" s="1"/>
  <c r="WQU29" i="9" s="1"/>
  <c r="WQW29" i="9" s="1"/>
  <c r="WQY29" i="9" s="1"/>
  <c r="WRA29" i="9" s="1"/>
  <c r="WRC29" i="9" s="1"/>
  <c r="WRE29" i="9" s="1"/>
  <c r="WRG29" i="9" s="1"/>
  <c r="WRI29" i="9" s="1"/>
  <c r="WRK29" i="9" s="1"/>
  <c r="WRM29" i="9" s="1"/>
  <c r="WRO29" i="9" s="1"/>
  <c r="WRQ29" i="9" s="1"/>
  <c r="WRS29" i="9" s="1"/>
  <c r="WRU29" i="9" s="1"/>
  <c r="WRW29" i="9" s="1"/>
  <c r="WRY29" i="9" s="1"/>
  <c r="WSA29" i="9" s="1"/>
  <c r="WSC29" i="9" s="1"/>
  <c r="WSE29" i="9" s="1"/>
  <c r="WSG29" i="9" s="1"/>
  <c r="WSI29" i="9" s="1"/>
  <c r="WSK29" i="9" s="1"/>
  <c r="WSM29" i="9" s="1"/>
  <c r="WSO29" i="9" s="1"/>
  <c r="WSQ29" i="9" s="1"/>
  <c r="WSS29" i="9" s="1"/>
  <c r="WSU29" i="9" s="1"/>
  <c r="WSW29" i="9" s="1"/>
  <c r="WSY29" i="9" s="1"/>
  <c r="WTA29" i="9" s="1"/>
  <c r="WTC29" i="9" s="1"/>
  <c r="WTE29" i="9" s="1"/>
  <c r="WTG29" i="9" s="1"/>
  <c r="WTI29" i="9" s="1"/>
  <c r="WTK29" i="9" s="1"/>
  <c r="WTM29" i="9" s="1"/>
  <c r="WTO29" i="9" s="1"/>
  <c r="WTQ29" i="9" s="1"/>
  <c r="WTS29" i="9" s="1"/>
  <c r="WTU29" i="9" s="1"/>
  <c r="WTW29" i="9" s="1"/>
  <c r="WTY29" i="9" s="1"/>
  <c r="WUA29" i="9" s="1"/>
  <c r="WUC29" i="9" s="1"/>
  <c r="WUE29" i="9" s="1"/>
  <c r="WUG29" i="9" s="1"/>
  <c r="WUI29" i="9" s="1"/>
  <c r="WUK29" i="9" s="1"/>
  <c r="WUM29" i="9" s="1"/>
  <c r="WUO29" i="9" s="1"/>
  <c r="WUQ29" i="9" s="1"/>
  <c r="WUS29" i="9" s="1"/>
  <c r="WUU29" i="9" s="1"/>
  <c r="WUW29" i="9" s="1"/>
  <c r="WUY29" i="9" s="1"/>
  <c r="WVA29" i="9" s="1"/>
  <c r="WVC29" i="9" s="1"/>
  <c r="WVE29" i="9" s="1"/>
  <c r="WVG29" i="9" s="1"/>
  <c r="WVI29" i="9" s="1"/>
  <c r="WVK29" i="9" s="1"/>
  <c r="WVM29" i="9" s="1"/>
  <c r="WVO29" i="9" s="1"/>
  <c r="WVQ29" i="9" s="1"/>
  <c r="WVS29" i="9" s="1"/>
  <c r="WVU29" i="9" s="1"/>
  <c r="WVW29" i="9" s="1"/>
  <c r="WVY29" i="9" s="1"/>
  <c r="WWA29" i="9" s="1"/>
  <c r="WWC29" i="9" s="1"/>
  <c r="WWE29" i="9" s="1"/>
  <c r="WWG29" i="9" s="1"/>
  <c r="WWI29" i="9" s="1"/>
  <c r="WWK29" i="9" s="1"/>
  <c r="WWM29" i="9" s="1"/>
  <c r="WWO29" i="9" s="1"/>
  <c r="WWQ29" i="9" s="1"/>
  <c r="WWS29" i="9" s="1"/>
  <c r="WWU29" i="9" s="1"/>
  <c r="WWW29" i="9" s="1"/>
  <c r="WWY29" i="9" s="1"/>
  <c r="WXA29" i="9" s="1"/>
  <c r="WXC29" i="9" s="1"/>
  <c r="WXE29" i="9" s="1"/>
  <c r="WXG29" i="9" s="1"/>
  <c r="WXI29" i="9" s="1"/>
  <c r="WXK29" i="9" s="1"/>
  <c r="WXM29" i="9" s="1"/>
  <c r="WXO29" i="9" s="1"/>
  <c r="WXQ29" i="9" s="1"/>
  <c r="WXS29" i="9" s="1"/>
  <c r="WXU29" i="9" s="1"/>
  <c r="WXW29" i="9" s="1"/>
  <c r="WXY29" i="9" s="1"/>
  <c r="WYA29" i="9" s="1"/>
  <c r="WYC29" i="9" s="1"/>
  <c r="WYE29" i="9" s="1"/>
  <c r="WYG29" i="9" s="1"/>
  <c r="WYI29" i="9" s="1"/>
  <c r="WYK29" i="9" s="1"/>
  <c r="WYM29" i="9" s="1"/>
  <c r="WYO29" i="9" s="1"/>
  <c r="WYQ29" i="9" s="1"/>
  <c r="WYS29" i="9" s="1"/>
  <c r="WYU29" i="9" s="1"/>
  <c r="WYW29" i="9" s="1"/>
  <c r="WYY29" i="9" s="1"/>
  <c r="WZA29" i="9" s="1"/>
  <c r="WZC29" i="9" s="1"/>
  <c r="WZE29" i="9" s="1"/>
  <c r="WZG29" i="9" s="1"/>
  <c r="WZI29" i="9" s="1"/>
  <c r="WZK29" i="9" s="1"/>
  <c r="WZM29" i="9" s="1"/>
  <c r="WZO29" i="9" s="1"/>
  <c r="WZQ29" i="9" s="1"/>
  <c r="WZS29" i="9" s="1"/>
  <c r="WZU29" i="9" s="1"/>
  <c r="WZW29" i="9" s="1"/>
  <c r="WZY29" i="9" s="1"/>
  <c r="XAA29" i="9" s="1"/>
  <c r="XAC29" i="9" s="1"/>
  <c r="XAE29" i="9" s="1"/>
  <c r="XAG29" i="9" s="1"/>
  <c r="XAI29" i="9" s="1"/>
  <c r="XAK29" i="9" s="1"/>
  <c r="XAM29" i="9" s="1"/>
  <c r="XAO29" i="9" s="1"/>
  <c r="XAQ29" i="9" s="1"/>
  <c r="XAS29" i="9" s="1"/>
  <c r="XAU29" i="9" s="1"/>
  <c r="XAW29" i="9" s="1"/>
  <c r="XAY29" i="9" s="1"/>
  <c r="XBA29" i="9" s="1"/>
  <c r="XBC29" i="9" s="1"/>
  <c r="XBE29" i="9" s="1"/>
  <c r="XBG29" i="9" s="1"/>
  <c r="XBI29" i="9" s="1"/>
  <c r="XBK29" i="9" s="1"/>
  <c r="XBM29" i="9" s="1"/>
  <c r="XBO29" i="9" s="1"/>
  <c r="XBQ29" i="9" s="1"/>
  <c r="XBS29" i="9" s="1"/>
  <c r="XBU29" i="9" s="1"/>
  <c r="XBW29" i="9" s="1"/>
  <c r="XBY29" i="9" s="1"/>
  <c r="XCA29" i="9" s="1"/>
  <c r="XCC29" i="9" s="1"/>
  <c r="XCE29" i="9" s="1"/>
  <c r="XCG29" i="9" s="1"/>
  <c r="XCI29" i="9" s="1"/>
  <c r="XCK29" i="9" s="1"/>
  <c r="XCM29" i="9" s="1"/>
  <c r="XCO29" i="9" s="1"/>
  <c r="XCQ29" i="9" s="1"/>
  <c r="XCS29" i="9" s="1"/>
  <c r="XCU29" i="9" s="1"/>
  <c r="XCW29" i="9" s="1"/>
  <c r="XCY29" i="9" s="1"/>
  <c r="XDA29" i="9" s="1"/>
  <c r="XDC29" i="9" s="1"/>
  <c r="XDE29" i="9" s="1"/>
  <c r="XDG29" i="9" s="1"/>
  <c r="XDI29" i="9" s="1"/>
  <c r="XDK29" i="9" s="1"/>
  <c r="XDM29" i="9" s="1"/>
  <c r="XDO29" i="9" s="1"/>
  <c r="XDQ29" i="9" s="1"/>
  <c r="XDS29" i="9" s="1"/>
  <c r="XDU29" i="9" s="1"/>
  <c r="XDW29" i="9" s="1"/>
  <c r="XDY29" i="9" s="1"/>
  <c r="XEA29" i="9" s="1"/>
  <c r="XEC29" i="9" s="1"/>
  <c r="XEE29" i="9" s="1"/>
  <c r="XEG29" i="9" s="1"/>
  <c r="XEI29" i="9" s="1"/>
  <c r="XEK29" i="9" s="1"/>
  <c r="XEM29" i="9" s="1"/>
  <c r="XEO29" i="9" s="1"/>
  <c r="XEQ29" i="9" s="1"/>
  <c r="XES29" i="9" s="1"/>
  <c r="XEU29" i="9" s="1"/>
  <c r="XEW29" i="9" s="1"/>
  <c r="XEY29" i="9" s="1"/>
  <c r="XFA29" i="9" s="1"/>
  <c r="XFC29" i="9" s="1"/>
  <c r="G29" i="9"/>
  <c r="I28" i="9"/>
  <c r="K28" i="9" s="1"/>
  <c r="M28" i="9" s="1"/>
  <c r="O28" i="9" s="1"/>
  <c r="Q28" i="9" s="1"/>
  <c r="S28" i="9" s="1"/>
  <c r="U28" i="9" s="1"/>
  <c r="W28" i="9" s="1"/>
  <c r="Y28" i="9" s="1"/>
  <c r="AA28" i="9" s="1"/>
  <c r="AC28" i="9" s="1"/>
  <c r="AE28" i="9" s="1"/>
  <c r="AG28" i="9" s="1"/>
  <c r="G28" i="9"/>
  <c r="E29" i="9"/>
  <c r="E28" i="9"/>
  <c r="AC870" i="3"/>
  <c r="S45" i="4"/>
  <c r="C45" i="4"/>
  <c r="AO627" i="3"/>
  <c r="E45" i="25"/>
  <c r="AM556" i="3"/>
  <c r="L936" i="3"/>
  <c r="Q555" i="3"/>
  <c r="Q553" i="3"/>
  <c r="Q552" i="3"/>
  <c r="Q551" i="3"/>
  <c r="S43" i="4" l="1"/>
  <c r="S41" i="4"/>
  <c r="S40" i="4"/>
  <c r="S88" i="4"/>
  <c r="AF621" i="3" l="1"/>
  <c r="Q626" i="3"/>
  <c r="Q625" i="3"/>
  <c r="Q624" i="3"/>
  <c r="Q623" i="3"/>
  <c r="Q622" i="3"/>
  <c r="S78" i="4" l="1"/>
  <c r="S89" i="4"/>
  <c r="S35" i="4"/>
  <c r="S36" i="4"/>
  <c r="S65" i="4"/>
  <c r="S98" i="4"/>
  <c r="S48" i="4"/>
  <c r="S33" i="4"/>
  <c r="S32" i="4"/>
  <c r="S29" i="4"/>
  <c r="S31" i="4"/>
  <c r="S30" i="4"/>
  <c r="S85" i="4"/>
  <c r="E91" i="4" l="1"/>
  <c r="E90" i="4"/>
  <c r="E89" i="4"/>
  <c r="E88" i="4"/>
  <c r="E87" i="4"/>
  <c r="E85" i="4"/>
  <c r="E82" i="4"/>
  <c r="E79" i="4"/>
  <c r="E78" i="4"/>
  <c r="E74" i="4"/>
  <c r="E65" i="4"/>
  <c r="E64" i="4"/>
  <c r="E57" i="4"/>
  <c r="E55" i="4"/>
  <c r="E49" i="4"/>
  <c r="E48" i="4"/>
  <c r="E46" i="4"/>
  <c r="E45" i="4"/>
  <c r="E43" i="4"/>
  <c r="E41" i="4"/>
  <c r="E40" i="4"/>
  <c r="E36" i="4"/>
  <c r="E35" i="4"/>
  <c r="E33" i="4"/>
  <c r="E32" i="4"/>
  <c r="E31" i="4"/>
  <c r="D90" i="25" l="1"/>
  <c r="Q621" i="3" l="1"/>
  <c r="Z591" i="3"/>
  <c r="H293" i="3"/>
  <c r="AG441" i="3"/>
  <c r="AG436" i="3"/>
  <c r="AG435" i="3"/>
  <c r="T190" i="3"/>
  <c r="O696" i="3"/>
  <c r="O695" i="3"/>
  <c r="L937" i="3"/>
  <c r="T621" i="3" l="1"/>
  <c r="H666" i="3" l="1"/>
  <c r="AA658" i="3"/>
  <c r="Z655" i="3"/>
  <c r="Z654" i="3"/>
  <c r="G655" i="3"/>
  <c r="G654" i="3"/>
  <c r="Z649" i="3"/>
  <c r="Z657" i="3" s="1"/>
  <c r="Z648" i="3"/>
  <c r="G656" i="3" s="1"/>
  <c r="Z647" i="3"/>
  <c r="Z646" i="3"/>
  <c r="G591" i="3"/>
  <c r="G590" i="3"/>
  <c r="Z583" i="3"/>
  <c r="Z582" i="3"/>
  <c r="G583" i="3"/>
  <c r="G582" i="3"/>
  <c r="C625" i="3"/>
  <c r="C626" i="3"/>
  <c r="C624" i="3"/>
  <c r="C623" i="3"/>
  <c r="C622" i="3"/>
  <c r="H592" i="3"/>
  <c r="G589" i="3"/>
  <c r="G588" i="3"/>
  <c r="Z581" i="3"/>
  <c r="Z580" i="3"/>
  <c r="G581" i="3"/>
  <c r="G580" i="3"/>
  <c r="G657" i="3" l="1"/>
  <c r="Z656" i="3"/>
  <c r="E44" i="25" l="1"/>
  <c r="E43" i="25"/>
  <c r="E42" i="25"/>
  <c r="B44" i="25"/>
  <c r="B43" i="25"/>
  <c r="B42" i="25"/>
  <c r="G40" i="25"/>
  <c r="AA926" i="3"/>
  <c r="AA925" i="3"/>
  <c r="AA924" i="3"/>
  <c r="AC865" i="3"/>
  <c r="E13" i="4"/>
  <c r="Z792" i="3"/>
  <c r="H658" i="3"/>
  <c r="AA650" i="3"/>
  <c r="H650" i="3"/>
  <c r="AA642" i="3"/>
  <c r="H642" i="3"/>
  <c r="AA584" i="3"/>
  <c r="H584" i="3"/>
  <c r="AA576" i="3"/>
  <c r="H576" i="3"/>
  <c r="AA568" i="3"/>
  <c r="H568" i="3"/>
  <c r="H295" i="3"/>
  <c r="H292" i="3"/>
  <c r="H290" i="3"/>
  <c r="H289" i="3"/>
  <c r="AB278" i="3"/>
  <c r="V278" i="3"/>
  <c r="L281" i="3"/>
  <c r="L280" i="3"/>
  <c r="L279" i="3"/>
  <c r="L278" i="3"/>
  <c r="L277" i="3"/>
  <c r="L276"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697" i="3"/>
  <c r="BG697" i="3" s="1"/>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Y730" i="3" s="1"/>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Z729" i="3" l="1"/>
  <c r="AZ728" i="3"/>
  <c r="BG627" i="3"/>
  <c r="BE730" i="3"/>
  <c r="BF695" i="3" s="1"/>
  <c r="AZ260" i="3"/>
  <c r="BO245" i="3" s="1"/>
  <c r="T269" i="3" s="1"/>
  <c r="Y22" i="5"/>
  <c r="AD22" i="5"/>
  <c r="AI22" i="5"/>
  <c r="T22" i="5"/>
  <c r="BF696" i="3" l="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30" i="28"/>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J84" i="4" s="1"/>
  <c r="S84" i="4" s="1"/>
  <c r="K107" i="4"/>
  <c r="K4" i="4" s="1"/>
  <c r="K8" i="4" s="1"/>
  <c r="K12" i="4" s="1"/>
  <c r="L107" i="4"/>
  <c r="L98" i="4" s="1"/>
  <c r="M107" i="4"/>
  <c r="N107" i="4"/>
  <c r="O107" i="4"/>
  <c r="P107" i="4"/>
  <c r="Q107" i="4"/>
  <c r="I107" i="4"/>
  <c r="I29" i="4" s="1"/>
  <c r="E29" i="4" s="1"/>
  <c r="R29" i="4" s="1"/>
  <c r="H107" i="4"/>
  <c r="H30" i="4" s="1"/>
  <c r="H38" i="4" s="1"/>
  <c r="G107" i="4"/>
  <c r="G30" i="4" s="1"/>
  <c r="F107" i="4"/>
  <c r="F30" i="4" s="1"/>
  <c r="E107" i="4"/>
  <c r="B100" i="15"/>
  <c r="E100" i="15" s="1"/>
  <c r="C100" i="15"/>
  <c r="D100" i="15"/>
  <c r="B101" i="15"/>
  <c r="C101" i="15"/>
  <c r="D101" i="15"/>
  <c r="B102" i="15"/>
  <c r="C102" i="15"/>
  <c r="E102" i="15"/>
  <c r="D102" i="15"/>
  <c r="B103" i="15"/>
  <c r="C103" i="15"/>
  <c r="D103" i="15"/>
  <c r="D99" i="15"/>
  <c r="C99" i="15"/>
  <c r="B99"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E53" i="15" s="1"/>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s="1"/>
  <c r="D20" i="15"/>
  <c r="B21" i="15"/>
  <c r="C21" i="15"/>
  <c r="D21" i="15"/>
  <c r="B22" i="15"/>
  <c r="C22" i="15"/>
  <c r="D22" i="15"/>
  <c r="B23" i="15"/>
  <c r="C23" i="15"/>
  <c r="D23" i="15"/>
  <c r="B24" i="15"/>
  <c r="C24" i="15"/>
  <c r="E24" i="15" s="1"/>
  <c r="D24" i="15"/>
  <c r="B25" i="15"/>
  <c r="E25" i="15" s="1"/>
  <c r="C25" i="15"/>
  <c r="D25" i="15"/>
  <c r="B26" i="15"/>
  <c r="C26" i="15"/>
  <c r="E26" i="15" s="1"/>
  <c r="D26" i="15"/>
  <c r="B28" i="15"/>
  <c r="E28" i="15" s="1"/>
  <c r="C28" i="15"/>
  <c r="D28" i="15"/>
  <c r="B5" i="15"/>
  <c r="C5" i="15"/>
  <c r="B6" i="15"/>
  <c r="C6" i="15"/>
  <c r="B7" i="15"/>
  <c r="C7" i="15"/>
  <c r="B8" i="15"/>
  <c r="C8" i="15"/>
  <c r="B10" i="15"/>
  <c r="C10" i="15"/>
  <c r="C12" i="15" s="1"/>
  <c r="B11" i="15"/>
  <c r="C11" i="15"/>
  <c r="B14" i="15"/>
  <c r="C14" i="15"/>
  <c r="B15" i="15"/>
  <c r="C15" i="15"/>
  <c r="E15" i="15" s="1"/>
  <c r="B16" i="15"/>
  <c r="C16" i="15"/>
  <c r="B18" i="15"/>
  <c r="C18" i="15"/>
  <c r="E18" i="15" s="1"/>
  <c r="C38" i="10"/>
  <c r="C6" i="10"/>
  <c r="C7" i="10"/>
  <c r="C8" i="10"/>
  <c r="C9" i="10"/>
  <c r="C10" i="10"/>
  <c r="C11" i="10"/>
  <c r="C12" i="10"/>
  <c r="C13" i="10"/>
  <c r="C14" i="10"/>
  <c r="C15" i="10"/>
  <c r="C16" i="10"/>
  <c r="C17" i="10"/>
  <c r="C18" i="10"/>
  <c r="C19" i="10"/>
  <c r="C20" i="10"/>
  <c r="C21" i="10"/>
  <c r="C22" i="10"/>
  <c r="C23" i="10"/>
  <c r="C24" i="10"/>
  <c r="C25" i="10"/>
  <c r="C26" i="10"/>
  <c r="C27" i="10"/>
  <c r="E67" i="15"/>
  <c r="E16" i="15"/>
  <c r="E61" i="15"/>
  <c r="E21" i="15"/>
  <c r="E6" i="15"/>
  <c r="E23"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s="1"/>
  <c r="K53" i="9" s="1"/>
  <c r="M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C26" i="4"/>
  <c r="C38" i="4"/>
  <c r="B38" i="4" s="1"/>
  <c r="C42" i="4"/>
  <c r="B41" i="18" s="1"/>
  <c r="C53" i="4"/>
  <c r="B54" i="15" s="1"/>
  <c r="C61" i="4"/>
  <c r="B60" i="18" s="1"/>
  <c r="C69" i="4"/>
  <c r="D70" i="15" s="1"/>
  <c r="C76" i="4"/>
  <c r="B76" i="4" s="1"/>
  <c r="C80" i="4"/>
  <c r="B80" i="4" s="1"/>
  <c r="C95" i="4"/>
  <c r="B95" i="4" s="1"/>
  <c r="C103" i="4"/>
  <c r="C104" i="15" s="1"/>
  <c r="C66" i="25"/>
  <c r="Y20" i="5"/>
  <c r="AI20" i="5"/>
  <c r="S26" i="4"/>
  <c r="S38" i="4"/>
  <c r="E37" i="18" s="1"/>
  <c r="S42" i="4"/>
  <c r="S53" i="4"/>
  <c r="E52" i="18" s="1"/>
  <c r="S69" i="4"/>
  <c r="E68" i="18" s="1"/>
  <c r="S80" i="4"/>
  <c r="E79" i="18" s="1"/>
  <c r="S103" i="4"/>
  <c r="E102" i="18" s="1"/>
  <c r="F25" i="18"/>
  <c r="F37" i="18"/>
  <c r="F41" i="18"/>
  <c r="F52" i="18"/>
  <c r="F68" i="18"/>
  <c r="F79" i="18"/>
  <c r="F94" i="18"/>
  <c r="F102" i="18"/>
  <c r="T20" i="5"/>
  <c r="T26" i="4"/>
  <c r="T38" i="4"/>
  <c r="T42" i="4"/>
  <c r="T53" i="4"/>
  <c r="T11" i="4"/>
  <c r="T69" i="4"/>
  <c r="H68" i="18"/>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K11" i="4"/>
  <c r="K26" i="4"/>
  <c r="K38" i="4"/>
  <c r="K42" i="4"/>
  <c r="K53" i="4"/>
  <c r="K61" i="4"/>
  <c r="K69" i="4"/>
  <c r="K76" i="4"/>
  <c r="K80" i="4"/>
  <c r="K95" i="4"/>
  <c r="L8" i="4"/>
  <c r="L11" i="4"/>
  <c r="L26" i="4"/>
  <c r="L38" i="4"/>
  <c r="L62"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25" i="18"/>
  <c r="G25" i="18"/>
  <c r="G37" i="18"/>
  <c r="G41" i="18"/>
  <c r="G52" i="18"/>
  <c r="G61" i="18" s="1"/>
  <c r="G68" i="18"/>
  <c r="G94" i="18"/>
  <c r="G102" i="18"/>
  <c r="A5" i="10"/>
  <c r="B5" i="10"/>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C61" i="18" s="1"/>
  <c r="C95" i="18" s="1"/>
  <c r="C103" i="18" s="1"/>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7" i="4"/>
  <c r="R6" i="4"/>
  <c r="D5" i="15"/>
  <c r="D6" i="15"/>
  <c r="D7" i="15"/>
  <c r="D8" i="15"/>
  <c r="D10" i="15"/>
  <c r="D11" i="15"/>
  <c r="D12" i="15" s="1"/>
  <c r="D14" i="15"/>
  <c r="D15" i="15"/>
  <c r="D16" i="15"/>
  <c r="D18" i="15"/>
  <c r="E41"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H12"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H103" i="4"/>
  <c r="I103" i="4"/>
  <c r="J103" i="4"/>
  <c r="K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B27" i="15"/>
  <c r="D27" i="15"/>
  <c r="C27" i="15"/>
  <c r="B11" i="4"/>
  <c r="T62" i="4"/>
  <c r="B11" i="18"/>
  <c r="G52" i="25"/>
  <c r="AB47" i="26"/>
  <c r="I61" i="18"/>
  <c r="I95" i="18"/>
  <c r="I103" i="18"/>
  <c r="I105" i="18"/>
  <c r="J61" i="18"/>
  <c r="J95" i="18"/>
  <c r="J103" i="18"/>
  <c r="J105" i="18"/>
  <c r="J12" i="4"/>
  <c r="R11" i="4"/>
  <c r="R8" i="4"/>
  <c r="R12" i="4" s="1"/>
  <c r="C12" i="18"/>
  <c r="M62" i="4"/>
  <c r="M96" i="4" s="1"/>
  <c r="O62" i="4"/>
  <c r="O96" i="4" s="1"/>
  <c r="N62" i="4"/>
  <c r="N96" i="4" s="1"/>
  <c r="N104" i="4" s="1"/>
  <c r="D62" i="4"/>
  <c r="D96" i="4" s="1"/>
  <c r="D104" i="4" s="1"/>
  <c r="R26" i="4"/>
  <c r="H11" i="18"/>
  <c r="Q62" i="4"/>
  <c r="Q96" i="4" s="1"/>
  <c r="Q104" i="4" s="1"/>
  <c r="T96" i="4"/>
  <c r="T104" i="4" s="1"/>
  <c r="H61" i="18"/>
  <c r="M12" i="4"/>
  <c r="D12" i="18"/>
  <c r="P62" i="4"/>
  <c r="P96" i="4" s="1"/>
  <c r="F61" i="18"/>
  <c r="D61" i="18"/>
  <c r="D95" i="18" s="1"/>
  <c r="D103" i="18" s="1"/>
  <c r="H95" i="18"/>
  <c r="T24" i="27"/>
  <c r="T24" i="26"/>
  <c r="E72" i="15" l="1"/>
  <c r="E98" i="4"/>
  <c r="R98" i="4" s="1"/>
  <c r="R103" i="4" s="1"/>
  <c r="J95" i="4"/>
  <c r="E84" i="4"/>
  <c r="I38" i="4"/>
  <c r="I62" i="4" s="1"/>
  <c r="I96" i="4" s="1"/>
  <c r="I104" i="4" s="1"/>
  <c r="G38" i="4"/>
  <c r="G62" i="4" s="1"/>
  <c r="G96" i="4" s="1"/>
  <c r="G104" i="4" s="1"/>
  <c r="E30" i="4"/>
  <c r="E84" i="15"/>
  <c r="E57" i="15"/>
  <c r="E7" i="15"/>
  <c r="E103" i="4"/>
  <c r="E58" i="15"/>
  <c r="C43" i="15"/>
  <c r="D43" i="15"/>
  <c r="E12" i="4"/>
  <c r="E88" i="15"/>
  <c r="E93" i="15"/>
  <c r="E65" i="15"/>
  <c r="E52" i="15"/>
  <c r="E51" i="15"/>
  <c r="E44" i="15"/>
  <c r="B43" i="15"/>
  <c r="B42" i="4"/>
  <c r="E30" i="15"/>
  <c r="B61" i="4"/>
  <c r="E83" i="18"/>
  <c r="E95" i="4"/>
  <c r="E5" i="10"/>
  <c r="E4" i="10"/>
  <c r="F5" i="10"/>
  <c r="F4" i="10"/>
  <c r="F40" i="10" s="1"/>
  <c r="E37" i="15"/>
  <c r="E35" i="15"/>
  <c r="B62" i="15"/>
  <c r="C62" i="15"/>
  <c r="E50" i="15"/>
  <c r="E56" i="15"/>
  <c r="E80" i="15"/>
  <c r="E91" i="15"/>
  <c r="E31" i="15"/>
  <c r="R42" i="4"/>
  <c r="B96" i="15"/>
  <c r="B94" i="18"/>
  <c r="E94" i="15"/>
  <c r="E90" i="15"/>
  <c r="C96" i="15"/>
  <c r="E89" i="15"/>
  <c r="D96" i="15"/>
  <c r="B79" i="18"/>
  <c r="R80" i="4"/>
  <c r="D81" i="15"/>
  <c r="B81" i="15"/>
  <c r="C81" i="15"/>
  <c r="C70" i="15"/>
  <c r="E36" i="15"/>
  <c r="E32" i="15"/>
  <c r="E5" i="15"/>
  <c r="B39" i="15"/>
  <c r="D39" i="15"/>
  <c r="C39" i="15"/>
  <c r="B37" i="18"/>
  <c r="B52" i="18"/>
  <c r="D54" i="15"/>
  <c r="B53" i="4"/>
  <c r="C54" i="15"/>
  <c r="E54" i="15" s="1"/>
  <c r="L103" i="4"/>
  <c r="L104" i="4" s="1"/>
  <c r="S62" i="4"/>
  <c r="E61" i="18" s="1"/>
  <c r="T106" i="4"/>
  <c r="H105" i="18" s="1"/>
  <c r="H103" i="18"/>
  <c r="B12" i="15"/>
  <c r="E12" i="15" s="1"/>
  <c r="E73" i="15"/>
  <c r="R76" i="4"/>
  <c r="E79" i="15"/>
  <c r="E8" i="15"/>
  <c r="E22" i="15"/>
  <c r="D9" i="15"/>
  <c r="D13" i="15" s="1"/>
  <c r="E10" i="15"/>
  <c r="E41" i="15"/>
  <c r="M104" i="4"/>
  <c r="J62" i="4"/>
  <c r="E33" i="15"/>
  <c r="E85" i="15"/>
  <c r="H62" i="4"/>
  <c r="H96" i="4" s="1"/>
  <c r="H104" i="4" s="1"/>
  <c r="K62" i="4"/>
  <c r="K96" i="4" s="1"/>
  <c r="K104" i="4" s="1"/>
  <c r="C9" i="15"/>
  <c r="E42" i="15"/>
  <c r="E48" i="15"/>
  <c r="E66" i="15"/>
  <c r="E74" i="15"/>
  <c r="E92" i="15"/>
  <c r="AB47" i="5"/>
  <c r="G95" i="18"/>
  <c r="G103" i="18" s="1"/>
  <c r="G105" i="18" s="1"/>
  <c r="F95" i="18"/>
  <c r="F103" i="18" s="1"/>
  <c r="F105" i="18" s="1"/>
  <c r="E101" i="15"/>
  <c r="R61" i="4"/>
  <c r="E47" i="15"/>
  <c r="E11" i="15"/>
  <c r="E95" i="15"/>
  <c r="E99" i="15"/>
  <c r="E34" i="15"/>
  <c r="E86" i="15"/>
  <c r="E14" i="15"/>
  <c r="E49" i="15"/>
  <c r="E75" i="15"/>
  <c r="E103" i="15"/>
  <c r="B9" i="15"/>
  <c r="B13" i="15" s="1"/>
  <c r="E60" i="15"/>
  <c r="E83" i="15"/>
  <c r="L96" i="4"/>
  <c r="E59" i="15"/>
  <c r="E69" i="15"/>
  <c r="E46" i="15"/>
  <c r="R53" i="4"/>
  <c r="B102" i="18"/>
  <c r="S95" i="4"/>
  <c r="E94" i="18" s="1"/>
  <c r="F38" i="4"/>
  <c r="F62" i="4" s="1"/>
  <c r="F96" i="4" s="1"/>
  <c r="F104" i="4" s="1"/>
  <c r="G58" i="9"/>
  <c r="O53" i="9"/>
  <c r="I54" i="9"/>
  <c r="J96" i="4"/>
  <c r="J104" i="4" s="1"/>
  <c r="R69" i="4"/>
  <c r="P104" i="4"/>
  <c r="O104" i="4"/>
  <c r="B75" i="18"/>
  <c r="C77" i="15"/>
  <c r="D77" i="15"/>
  <c r="B77" i="15"/>
  <c r="B70" i="15"/>
  <c r="B68" i="18"/>
  <c r="B69" i="4"/>
  <c r="D62" i="15"/>
  <c r="E38" i="15"/>
  <c r="C12" i="4"/>
  <c r="B12" i="18" s="1"/>
  <c r="B8" i="4"/>
  <c r="B12" i="4" s="1"/>
  <c r="C62" i="4"/>
  <c r="C96" i="4" s="1"/>
  <c r="B97" i="15" s="1"/>
  <c r="Y696" i="3"/>
  <c r="Y695" i="3"/>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E43" i="15" l="1"/>
  <c r="E70" i="15"/>
  <c r="R84" i="4"/>
  <c r="R95" i="4" s="1"/>
  <c r="E9" i="15"/>
  <c r="E90" i="25"/>
  <c r="G90" i="25" s="1"/>
  <c r="G98" i="25" s="1"/>
  <c r="D100" i="25" s="1"/>
  <c r="D102" i="25" s="1"/>
  <c r="E81" i="15"/>
  <c r="E62" i="15"/>
  <c r="E96" i="15"/>
  <c r="E39" i="15"/>
  <c r="C13" i="15"/>
  <c r="E13" i="15" s="1"/>
  <c r="S96" i="4"/>
  <c r="E95" i="18" s="1"/>
  <c r="AD23" i="26"/>
  <c r="AD26" i="26" s="1"/>
  <c r="AD11" i="26"/>
  <c r="AI11" i="26"/>
  <c r="AI23" i="26" s="1"/>
  <c r="AI26" i="26" s="1"/>
  <c r="AD11" i="5"/>
  <c r="AD23" i="5" s="1"/>
  <c r="AD26" i="5" s="1"/>
  <c r="AI11" i="27"/>
  <c r="AI23" i="27" s="1"/>
  <c r="AI26" i="27" s="1"/>
  <c r="AD11" i="27"/>
  <c r="AD23" i="27" s="1"/>
  <c r="AD26" i="27" s="1"/>
  <c r="R30" i="4"/>
  <c r="R38" i="4" s="1"/>
  <c r="R62" i="4" s="1"/>
  <c r="E38" i="4"/>
  <c r="E62" i="4" s="1"/>
  <c r="E96" i="4" s="1"/>
  <c r="E104" i="4" s="1"/>
  <c r="AS355" i="6"/>
  <c r="K54" i="9"/>
  <c r="I58" i="9"/>
  <c r="Q53" i="9"/>
  <c r="E77" i="15"/>
  <c r="B63" i="15"/>
  <c r="B95" i="18"/>
  <c r="C97" i="15"/>
  <c r="E97" i="15" s="1"/>
  <c r="B61" i="18"/>
  <c r="C104" i="4"/>
  <c r="C63" i="15"/>
  <c r="B96" i="4"/>
  <c r="B62" i="4"/>
  <c r="D97" i="15"/>
  <c r="D63" i="15"/>
  <c r="AC695" i="3"/>
  <c r="AM695" i="3" s="1"/>
  <c r="BG695" i="3" s="1"/>
  <c r="T695" i="3"/>
  <c r="C4" i="10"/>
  <c r="H4" i="10" s="1"/>
  <c r="I4" i="10" s="1"/>
  <c r="T696" i="3"/>
  <c r="C5" i="10"/>
  <c r="H5" i="10" s="1"/>
  <c r="I5" i="10" s="1"/>
  <c r="AC696" i="3"/>
  <c r="AM696" i="3" s="1"/>
  <c r="BG696" i="3" s="1"/>
  <c r="Y112" i="6"/>
  <c r="BA203" i="6"/>
  <c r="AO197" i="6" s="1"/>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R96" i="4" l="1"/>
  <c r="R104" i="4" s="1"/>
  <c r="AC448" i="3"/>
  <c r="I40" i="10"/>
  <c r="Z788" i="3" s="1"/>
  <c r="E6" i="9" s="1"/>
  <c r="G6" i="9" s="1"/>
  <c r="D104" i="25"/>
  <c r="D110" i="25" s="1"/>
  <c r="S104" i="4"/>
  <c r="E103" i="18" s="1"/>
  <c r="AI28" i="27"/>
  <c r="AD63" i="27" s="1"/>
  <c r="AD28" i="27"/>
  <c r="AD28" i="26"/>
  <c r="AI28" i="26"/>
  <c r="AD63" i="26" s="1"/>
  <c r="AD28" i="5"/>
  <c r="E63" i="15"/>
  <c r="AK474" i="6"/>
  <c r="T704" i="6" s="1"/>
  <c r="S53" i="9"/>
  <c r="M54" i="9"/>
  <c r="K58" i="9"/>
  <c r="C105" i="15"/>
  <c r="B105" i="15"/>
  <c r="D105" i="15"/>
  <c r="B104" i="4"/>
  <c r="B103" i="18"/>
  <c r="T730" i="3"/>
  <c r="BG730" i="3"/>
  <c r="AM730" i="3" s="1"/>
  <c r="AI28" i="5"/>
  <c r="AP192" i="6"/>
  <c r="AJ206" i="6" s="1"/>
  <c r="AK283" i="6" s="1"/>
  <c r="T703" i="6" s="1"/>
  <c r="AJ961" i="3"/>
  <c r="E35" i="9"/>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K35" i="9" s="1"/>
  <c r="U15" i="9"/>
  <c r="O32" i="9"/>
  <c r="I9" i="9"/>
  <c r="K8" i="9"/>
  <c r="AM561" i="3" l="1"/>
  <c r="AC447" i="3"/>
  <c r="F450" i="3" s="1"/>
  <c r="E7" i="9"/>
  <c r="G38" i="25"/>
  <c r="G53" i="25" s="1"/>
  <c r="S106" i="4"/>
  <c r="X1024" i="3" s="1"/>
  <c r="J58" i="25"/>
  <c r="O54" i="9"/>
  <c r="M58" i="9"/>
  <c r="U53" i="9"/>
  <c r="AB46" i="26"/>
  <c r="AB48" i="26" s="1"/>
  <c r="AB53" i="26" s="1"/>
  <c r="AB54" i="26" s="1"/>
  <c r="E105" i="15"/>
  <c r="AB46" i="5"/>
  <c r="AB48" i="5" s="1"/>
  <c r="AB46" i="27"/>
  <c r="AB48" i="27" s="1"/>
  <c r="AB53" i="27" s="1"/>
  <c r="AB54" i="27" s="1"/>
  <c r="C40" i="10"/>
  <c r="Y779" i="3"/>
  <c r="Y780" i="3"/>
  <c r="AO694" i="6"/>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AC449" i="3"/>
  <c r="E105" i="18"/>
  <c r="Y11" i="26" s="1"/>
  <c r="Y23" i="26" s="1"/>
  <c r="Y26" i="26" s="1"/>
  <c r="Y28" i="26" s="1"/>
  <c r="Y63" i="26" s="1"/>
  <c r="Y67" i="26" s="1"/>
  <c r="B76" i="25"/>
  <c r="O76" i="25" s="1"/>
  <c r="W53" i="9"/>
  <c r="Q54" i="9"/>
  <c r="O58" i="9"/>
  <c r="E4" i="9"/>
  <c r="Z797" i="3"/>
  <c r="AJ991" i="3"/>
  <c r="AJ617" i="6"/>
  <c r="BO572" i="6"/>
  <c r="BO577" i="6" s="1"/>
  <c r="AO698" i="6"/>
  <c r="CC534" i="6"/>
  <c r="CC537" i="6" s="1"/>
  <c r="BY537" i="6"/>
  <c r="BU537" i="6"/>
  <c r="BJ590" i="6"/>
  <c r="AV554" i="6" s="1"/>
  <c r="K6" i="9"/>
  <c r="I7" i="9"/>
  <c r="Q16" i="9"/>
  <c r="O22" i="9"/>
  <c r="O35" i="9" s="1"/>
  <c r="Y15" i="9"/>
  <c r="BM550" i="6"/>
  <c r="BQ548" i="6"/>
  <c r="S32" i="9"/>
  <c r="M9" i="9"/>
  <c r="O8" i="9"/>
  <c r="T11" i="26" l="1"/>
  <c r="T23" i="26" s="1"/>
  <c r="T26" i="26" s="1"/>
  <c r="T28" i="26" s="1"/>
  <c r="T29" i="26" s="1"/>
  <c r="T11" i="5"/>
  <c r="T23" i="5" s="1"/>
  <c r="T26" i="5" s="1"/>
  <c r="T28" i="5" s="1"/>
  <c r="T11" i="27"/>
  <c r="T23" i="27" s="1"/>
  <c r="T26" i="27" s="1"/>
  <c r="T28" i="27" s="1"/>
  <c r="Y11" i="27"/>
  <c r="Y23" i="27" s="1"/>
  <c r="Y26" i="27" s="1"/>
  <c r="Y28" i="27" s="1"/>
  <c r="Y63" i="27" s="1"/>
  <c r="Y67" i="27" s="1"/>
  <c r="Y11" i="5"/>
  <c r="Y23" i="5" s="1"/>
  <c r="Y26" i="5" s="1"/>
  <c r="Y28" i="5" s="1"/>
  <c r="Y63" i="5" s="1"/>
  <c r="Y67" i="5" s="1"/>
  <c r="S54" i="9"/>
  <c r="Q58" i="9"/>
  <c r="Y53" i="9"/>
  <c r="G4" i="9"/>
  <c r="E5" i="9"/>
  <c r="E11" i="9" s="1"/>
  <c r="E37" i="9" s="1"/>
  <c r="AK619" i="6"/>
  <c r="AJ1020" i="3"/>
  <c r="T708" i="6"/>
  <c r="T706" i="6" s="1"/>
  <c r="BT573" i="6"/>
  <c r="CG537" i="6"/>
  <c r="BQ550" i="6"/>
  <c r="BU549" i="6"/>
  <c r="BU550" i="6" s="1"/>
  <c r="S16" i="9"/>
  <c r="Q22" i="9"/>
  <c r="Q35" i="9" s="1"/>
  <c r="AA15" i="9"/>
  <c r="K7" i="9"/>
  <c r="M6" i="9"/>
  <c r="U32" i="9"/>
  <c r="Q8" i="9"/>
  <c r="O9" i="9"/>
  <c r="BE16" i="28" l="1"/>
  <c r="Y38" i="26"/>
  <c r="Y40" i="26" s="1"/>
  <c r="AD38" i="26"/>
  <c r="AD40" i="26" s="1"/>
  <c r="AD38" i="27"/>
  <c r="AD40" i="27" s="1"/>
  <c r="Y38" i="27"/>
  <c r="Y40" i="27" s="1"/>
  <c r="Q71" i="25"/>
  <c r="O75" i="25" s="1"/>
  <c r="R75" i="25" s="1"/>
  <c r="T29" i="5"/>
  <c r="T29" i="27"/>
  <c r="AA53" i="9"/>
  <c r="U54" i="9"/>
  <c r="S58" i="9"/>
  <c r="I4" i="9"/>
  <c r="G5" i="9"/>
  <c r="G11" i="9" s="1"/>
  <c r="G37" i="9" s="1"/>
  <c r="E45" i="9"/>
  <c r="E49" i="9"/>
  <c r="T24" i="5"/>
  <c r="X1025" i="3"/>
  <c r="AF706" i="6"/>
  <c r="AF712" i="6" s="1"/>
  <c r="BT577" i="6"/>
  <c r="BY574" i="6"/>
  <c r="CC550" i="6"/>
  <c r="U16" i="9"/>
  <c r="S22" i="9"/>
  <c r="S35" i="9" s="1"/>
  <c r="AC15" i="9"/>
  <c r="O6" i="9"/>
  <c r="M7" i="9"/>
  <c r="W32" i="9"/>
  <c r="S8" i="9"/>
  <c r="Q9" i="9"/>
  <c r="Y41" i="27" l="1"/>
  <c r="AB55" i="27" s="1"/>
  <c r="AB56" i="27" s="1"/>
  <c r="AB58" i="27" s="1"/>
  <c r="AB75" i="27" s="1"/>
  <c r="AB76" i="27" s="1"/>
  <c r="AB77" i="27" s="1"/>
  <c r="AB79" i="27" s="1"/>
  <c r="J80" i="27" s="1"/>
  <c r="Y41" i="26"/>
  <c r="AB55" i="26" s="1"/>
  <c r="AB56" i="26" s="1"/>
  <c r="AB58" i="26" s="1"/>
  <c r="AB75" i="26" s="1"/>
  <c r="AB76" i="26" s="1"/>
  <c r="AB77" i="26" s="1"/>
  <c r="AB79" i="26" s="1"/>
  <c r="J80" i="26" s="1"/>
  <c r="W54" i="9"/>
  <c r="U58" i="9"/>
  <c r="AC53" i="9"/>
  <c r="I5" i="9"/>
  <c r="I11" i="9" s="1"/>
  <c r="I37" i="9" s="1"/>
  <c r="K4" i="9"/>
  <c r="E48" i="9"/>
  <c r="E60" i="9"/>
  <c r="E62" i="9" s="1"/>
  <c r="E47" i="9"/>
  <c r="G49" i="9"/>
  <c r="G45" i="9"/>
  <c r="D1026" i="3"/>
  <c r="AD38" i="5"/>
  <c r="AD40" i="5" s="1"/>
  <c r="Y38" i="5"/>
  <c r="Y40" i="5" s="1"/>
  <c r="CD575" i="6"/>
  <c r="BY577" i="6"/>
  <c r="Q6" i="9"/>
  <c r="O7" i="9"/>
  <c r="AE15" i="9"/>
  <c r="W16" i="9"/>
  <c r="U22" i="9"/>
  <c r="U35" i="9" s="1"/>
  <c r="Y32" i="9"/>
  <c r="U8" i="9"/>
  <c r="S9" i="9"/>
  <c r="F59" i="27" l="1"/>
  <c r="F59" i="26"/>
  <c r="AE53" i="9"/>
  <c r="Y54" i="9"/>
  <c r="W58" i="9"/>
  <c r="I49" i="9"/>
  <c r="I45" i="9"/>
  <c r="E66" i="9"/>
  <c r="E67" i="9"/>
  <c r="M4" i="9"/>
  <c r="K5" i="9"/>
  <c r="K11" i="9" s="1"/>
  <c r="K37" i="9" s="1"/>
  <c r="G47" i="9"/>
  <c r="G60" i="9"/>
  <c r="G48" i="9"/>
  <c r="AR43" i="5"/>
  <c r="AR42" i="5"/>
  <c r="Y41" i="5" s="1"/>
  <c r="AB49" i="5" s="1"/>
  <c r="CD577" i="6"/>
  <c r="CI576" i="6"/>
  <c r="CI577" i="6" s="1"/>
  <c r="AG15" i="9"/>
  <c r="Y16" i="9"/>
  <c r="W22" i="9"/>
  <c r="W35" i="9" s="1"/>
  <c r="S6" i="9"/>
  <c r="Q7" i="9"/>
  <c r="AA32" i="9"/>
  <c r="W8" i="9"/>
  <c r="U9" i="9"/>
  <c r="AB53" i="5" l="1"/>
  <c r="AB54" i="5" s="1"/>
  <c r="AB55" i="5" s="1"/>
  <c r="AA54" i="9"/>
  <c r="Y58" i="9"/>
  <c r="AG53" i="9"/>
  <c r="E70" i="9"/>
  <c r="E72" i="9" s="1"/>
  <c r="K49" i="9"/>
  <c r="K45" i="9"/>
  <c r="G66" i="9"/>
  <c r="G68" i="9"/>
  <c r="G69" i="9"/>
  <c r="G62" i="9"/>
  <c r="G67" i="9"/>
  <c r="I60" i="9"/>
  <c r="I48" i="9"/>
  <c r="I47" i="9"/>
  <c r="O4" i="9"/>
  <c r="M5" i="9"/>
  <c r="M11" i="9" s="1"/>
  <c r="M37" i="9" s="1"/>
  <c r="CN577" i="6"/>
  <c r="BD558" i="6" s="1"/>
  <c r="U6" i="9"/>
  <c r="S7" i="9"/>
  <c r="AA16" i="9"/>
  <c r="Y22" i="9"/>
  <c r="Y35" i="9" s="1"/>
  <c r="AC32" i="9"/>
  <c r="W9" i="9"/>
  <c r="Y8" i="9"/>
  <c r="AB56" i="5" l="1"/>
  <c r="AB58" i="5" s="1"/>
  <c r="AB75" i="5" s="1"/>
  <c r="AB76" i="5" s="1"/>
  <c r="Q22" i="28"/>
  <c r="V33" i="28" s="1"/>
  <c r="V35" i="28" s="1"/>
  <c r="BE15" i="28"/>
  <c r="M25" i="3"/>
  <c r="P203" i="3" s="1"/>
  <c r="AC54" i="9"/>
  <c r="AA58" i="9"/>
  <c r="I69" i="9"/>
  <c r="I68" i="9"/>
  <c r="I66" i="9"/>
  <c r="I67" i="9"/>
  <c r="I62" i="9"/>
  <c r="G70" i="9"/>
  <c r="G72" i="9" s="1"/>
  <c r="K60" i="9"/>
  <c r="K48" i="9"/>
  <c r="K47" i="9"/>
  <c r="M45" i="9"/>
  <c r="M49" i="9"/>
  <c r="O5" i="9"/>
  <c r="O11" i="9" s="1"/>
  <c r="O37" i="9" s="1"/>
  <c r="Q4" i="9"/>
  <c r="AT560" i="6"/>
  <c r="AW562" i="6"/>
  <c r="W6" i="9"/>
  <c r="U7" i="9"/>
  <c r="AC16" i="9"/>
  <c r="AA22" i="9"/>
  <c r="AA35" i="9" s="1"/>
  <c r="AE32" i="9"/>
  <c r="Y9" i="9"/>
  <c r="AA8" i="9"/>
  <c r="AE54" i="9" l="1"/>
  <c r="AC58" i="9"/>
  <c r="M47" i="9"/>
  <c r="M48" i="9"/>
  <c r="M60" i="9"/>
  <c r="K69" i="9"/>
  <c r="K66" i="9"/>
  <c r="K68" i="9"/>
  <c r="K62" i="9"/>
  <c r="K67" i="9"/>
  <c r="I70" i="9"/>
  <c r="I72" i="9" s="1"/>
  <c r="Q5" i="9"/>
  <c r="Q11" i="9" s="1"/>
  <c r="Q37" i="9" s="1"/>
  <c r="S4" i="9"/>
  <c r="O45" i="9"/>
  <c r="O49" i="9"/>
  <c r="F59" i="5"/>
  <c r="M27" i="3"/>
  <c r="AB77" i="5"/>
  <c r="W7" i="9"/>
  <c r="Y6" i="9"/>
  <c r="AE16" i="9"/>
  <c r="AC22" i="9"/>
  <c r="AC35" i="9" s="1"/>
  <c r="AG32" i="9"/>
  <c r="AA9" i="9"/>
  <c r="AC8" i="9"/>
  <c r="AG54" i="9" l="1"/>
  <c r="AG58" i="9" s="1"/>
  <c r="AE58" i="9"/>
  <c r="Q45" i="9"/>
  <c r="Q49" i="9"/>
  <c r="S5" i="9"/>
  <c r="U4" i="9"/>
  <c r="S11" i="9"/>
  <c r="S37" i="9" s="1"/>
  <c r="K70" i="9"/>
  <c r="K72" i="9" s="1"/>
  <c r="M68" i="9"/>
  <c r="M69" i="9"/>
  <c r="M66" i="9"/>
  <c r="M67" i="9"/>
  <c r="M62" i="9"/>
  <c r="O48" i="9"/>
  <c r="O60" i="9"/>
  <c r="O47" i="9"/>
  <c r="D203" i="3"/>
  <c r="AB79" i="5"/>
  <c r="J80" i="5" s="1"/>
  <c r="W203" i="3"/>
  <c r="AG16" i="9"/>
  <c r="AG22" i="9" s="1"/>
  <c r="AG35" i="9" s="1"/>
  <c r="AE22" i="9"/>
  <c r="AE35" i="9" s="1"/>
  <c r="Y7" i="9"/>
  <c r="AA6" i="9"/>
  <c r="AC9" i="9"/>
  <c r="AE8" i="9"/>
  <c r="M70" i="9" l="1"/>
  <c r="M72" i="9" s="1"/>
  <c r="S45" i="9"/>
  <c r="S49" i="9"/>
  <c r="U5" i="9"/>
  <c r="W4" i="9"/>
  <c r="U11" i="9"/>
  <c r="U37" i="9" s="1"/>
  <c r="O66" i="9"/>
  <c r="O69" i="9"/>
  <c r="O62" i="9"/>
  <c r="O67" i="9"/>
  <c r="O68" i="9"/>
  <c r="Q48" i="9"/>
  <c r="Q60" i="9"/>
  <c r="Q47" i="9"/>
  <c r="AA7" i="9"/>
  <c r="AC6" i="9"/>
  <c r="AG8" i="9"/>
  <c r="AE9" i="9"/>
  <c r="U49" i="9" l="1"/>
  <c r="U45" i="9"/>
  <c r="S48" i="9"/>
  <c r="S47" i="9"/>
  <c r="S60" i="9"/>
  <c r="O70" i="9"/>
  <c r="O72" i="9" s="1"/>
  <c r="Y4" i="9"/>
  <c r="W5" i="9"/>
  <c r="W11" i="9" s="1"/>
  <c r="W37" i="9" s="1"/>
  <c r="Q68" i="9"/>
  <c r="Q66" i="9"/>
  <c r="Q69" i="9"/>
  <c r="Q67" i="9"/>
  <c r="Q62" i="9"/>
  <c r="AE6" i="9"/>
  <c r="AC7" i="9"/>
  <c r="AG9" i="9"/>
  <c r="W45" i="9" l="1"/>
  <c r="W49" i="9"/>
  <c r="S67" i="9"/>
  <c r="S68" i="9"/>
  <c r="S62" i="9"/>
  <c r="S66" i="9"/>
  <c r="S69" i="9"/>
  <c r="U47" i="9"/>
  <c r="U48" i="9"/>
  <c r="U60" i="9"/>
  <c r="Q70" i="9"/>
  <c r="Q72" i="9" s="1"/>
  <c r="Y5" i="9"/>
  <c r="Y11" i="9" s="1"/>
  <c r="Y37" i="9" s="1"/>
  <c r="AA4" i="9"/>
  <c r="AG6" i="9"/>
  <c r="AE7" i="9"/>
  <c r="S70" i="9" l="1"/>
  <c r="S72" i="9" s="1"/>
  <c r="Y45" i="9"/>
  <c r="Y49" i="9"/>
  <c r="AC4" i="9"/>
  <c r="AA5" i="9"/>
  <c r="AA11" i="9" s="1"/>
  <c r="AA37" i="9" s="1"/>
  <c r="U68" i="9"/>
  <c r="U66" i="9"/>
  <c r="U62" i="9"/>
  <c r="U69" i="9"/>
  <c r="U67" i="9"/>
  <c r="W47" i="9"/>
  <c r="W60" i="9"/>
  <c r="W48" i="9"/>
  <c r="AG7" i="9"/>
  <c r="AA45" i="9" l="1"/>
  <c r="AA49" i="9"/>
  <c r="AC5" i="9"/>
  <c r="AC11" i="9" s="1"/>
  <c r="AC37" i="9" s="1"/>
  <c r="AE4" i="9"/>
  <c r="U70" i="9"/>
  <c r="U72" i="9" s="1"/>
  <c r="Y48" i="9"/>
  <c r="Y60" i="9"/>
  <c r="Y47" i="9"/>
  <c r="W66" i="9"/>
  <c r="W69" i="9"/>
  <c r="W67" i="9"/>
  <c r="W68" i="9"/>
  <c r="W62" i="9"/>
  <c r="W70" i="9" l="1"/>
  <c r="W72" i="9" s="1"/>
  <c r="Y66" i="9"/>
  <c r="Y69" i="9"/>
  <c r="Y68" i="9"/>
  <c r="Y67" i="9"/>
  <c r="Y62" i="9"/>
  <c r="AE5" i="9"/>
  <c r="AE11" i="9" s="1"/>
  <c r="AE37" i="9" s="1"/>
  <c r="AG4" i="9"/>
  <c r="AC49" i="9"/>
  <c r="AC45" i="9"/>
  <c r="AA47" i="9"/>
  <c r="AA48" i="9"/>
  <c r="AA60" i="9"/>
  <c r="AC60" i="9" l="1"/>
  <c r="AC48" i="9"/>
  <c r="AC47" i="9"/>
  <c r="AG5" i="9"/>
  <c r="AG11" i="9" s="1"/>
  <c r="AG37" i="9" s="1"/>
  <c r="AE49" i="9"/>
  <c r="AE45" i="9"/>
  <c r="AA69" i="9"/>
  <c r="AA67" i="9"/>
  <c r="AA62" i="9"/>
  <c r="AA68" i="9"/>
  <c r="AA66" i="9"/>
  <c r="Y70" i="9"/>
  <c r="Y72" i="9" s="1"/>
  <c r="AA70" i="9" l="1"/>
  <c r="AA72" i="9" s="1"/>
  <c r="AG49" i="9"/>
  <c r="AG45" i="9"/>
  <c r="AE60" i="9"/>
  <c r="AE47" i="9"/>
  <c r="AE48" i="9"/>
  <c r="AC69" i="9"/>
  <c r="AC66" i="9"/>
  <c r="AC68" i="9"/>
  <c r="AC62" i="9"/>
  <c r="AC67" i="9"/>
  <c r="AC70" i="9" l="1"/>
  <c r="AC72" i="9" s="1"/>
  <c r="AE66" i="9"/>
  <c r="AE68" i="9"/>
  <c r="AE69" i="9"/>
  <c r="AE62" i="9"/>
  <c r="AE67" i="9"/>
  <c r="AG47" i="9"/>
  <c r="AG60" i="9"/>
  <c r="AG48" i="9"/>
  <c r="AG69" i="9" l="1"/>
  <c r="AG68" i="9"/>
  <c r="AG62" i="9"/>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<sst xmlns="http://schemas.openxmlformats.org/spreadsheetml/2006/main" count="4631" uniqueCount="2473">
  <si>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</si>
  <si>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</si>
  <si>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</si>
  <si>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</si>
  <si>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</si>
  <si>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</si>
  <si>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</si>
  <si>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</si>
  <si>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</si>
  <si>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</si>
  <si>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</si>
  <si>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</si>
  <si>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</si>
  <si>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</si>
  <si>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</si>
  <si>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</si>
  <si>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</si>
  <si>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</si>
  <si>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</si>
  <si>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</si>
  <si>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</si>
  <si>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</si>
  <si>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</si>
  <si>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</si>
  <si>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</si>
  <si>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</si>
  <si>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</si>
  <si>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</si>
  <si>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</si>
  <si>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</si>
  <si>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</si>
  <si>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</si>
  <si>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</si>
  <si>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</si>
  <si>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</si>
  <si>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</si>
  <si>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</si>
  <si>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</si>
  <si>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</si>
  <si>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</si>
  <si>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</si>
  <si>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</si>
  <si>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</si>
  <si>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</si>
  <si>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</si>
  <si>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</si>
  <si>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</si>
  <si>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</si>
  <si>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</si>
  <si>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</si>
  <si>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</si>
  <si>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</si>
  <si>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</si>
  <si>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</si>
  <si>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</si>
  <si>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</si>
  <si>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</si>
  <si>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</si>
  <si>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</si>
  <si>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</si>
  <si>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</si>
  <si>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</si>
  <si>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</si>
  <si>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</si>
  <si>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</si>
  <si>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</si>
  <si>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</si>
  <si>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</si>
  <si>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</si>
  <si>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</si>
  <si>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</si>
  <si>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</si>
  <si>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</si>
  <si>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</si>
  <si>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</si>
  <si>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</si>
  <si>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</si>
  <si>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</si>
  <si>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</si>
  <si>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</si>
  <si>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</si>
  <si>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</si>
  <si>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</si>
  <si>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</si>
  <si>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</si>
  <si>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</si>
  <si>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</si>
  <si>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</si>
  <si>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</si>
  <si>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</si>
  <si>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</si>
  <si>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</si>
  <si>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</si>
  <si>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</si>
  <si>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</si>
  <si>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</si>
  <si>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</si>
  <si>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</si>
  <si>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</si>
  <si>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</si>
  <si>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</si>
  <si>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</si>
  <si>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</si>
  <si>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</si>
  <si>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</si>
  <si>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</si>
  <si>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</si>
  <si>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</si>
  <si>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</si>
  <si>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</si>
  <si>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</si>
  <si>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</si>
  <si>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</si>
  <si>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</si>
  <si>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</si>
  <si>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</si>
  <si>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</si>
  <si>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</si>
  <si>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</si>
  <si>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</si>
  <si>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</si>
  <si>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</si>
  <si>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</si>
  <si>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</si>
  <si>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</si>
  <si>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</si>
  <si>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</si>
  <si>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</si>
  <si>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</si>
  <si>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</si>
  <si>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</si>
  <si>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</si>
  <si>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</si>
  <si>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</si>
  <si>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</si>
  <si>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</si>
  <si>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</si>
  <si>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</si>
  <si>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</si>
  <si>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</si>
  <si>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</si>
  <si>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</si>
  <si>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</si>
  <si>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</si>
  <si>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</si>
  <si>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</si>
  <si>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</si>
  <si>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</si>
  <si>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</si>
  <si>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</si>
  <si>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</si>
  <si>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</si>
  <si>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</si>
  <si>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</si>
  <si>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</si>
  <si>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</si>
  <si>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</si>
  <si>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</si>
  <si>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</si>
  <si>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</si>
  <si>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</si>
  <si>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</si>
  <si>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</si>
  <si>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</si>
  <si>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</si>
  <si>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</si>
  <si>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</si>
  <si>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</si>
  <si>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</si>
  <si>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</si>
  <si>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</si>
  <si>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</si>
  <si>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</si>
  <si>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</si>
  <si>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</si>
  <si>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</si>
  <si>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</si>
  <si>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</si>
  <si>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</si>
  <si>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</si>
  <si>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</si>
  <si>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</si>
  <si>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</si>
  <si>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</si>
  <si>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</si>
  <si>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</si>
  <si>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</si>
  <si>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</si>
  <si>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</si>
  <si>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</si>
  <si>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</si>
  <si>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</si>
  <si>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</si>
  <si>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</si>
  <si>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</si>
  <si>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</si>
  <si>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</si>
  <si>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</si>
  <si>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</si>
  <si>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</si>
  <si>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</si>
  <si>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</si>
  <si>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</si>
  <si>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</si>
  <si>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</si>
  <si>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</si>
  <si>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</si>
  <si>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</si>
  <si>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</si>
  <si>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</si>
  <si>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</si>
  <si>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</si>
  <si>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</si>
  <si>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</si>
  <si>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</si>
  <si>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</si>
  <si>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</si>
  <si>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</si>
  <si>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</si>
  <si>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</si>
  <si>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</si>
  <si>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</si>
  <si>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</si>
  <si>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</si>
  <si>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</si>
  <si>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</si>
  <si>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</si>
  <si>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</si>
  <si>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</si>
  <si>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</si>
  <si>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</si>
  <si>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</si>
  <si>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</si>
  <si>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</si>
  <si>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</si>
  <si>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</si>
  <si>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</si>
  <si>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</si>
  <si>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</si>
  <si>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</si>
  <si>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</si>
  <si>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</si>
  <si>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</si>
  <si>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</si>
  <si>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</si>
  <si>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</si>
  <si>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</si>
  <si>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</si>
  <si>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</si>
  <si>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</si>
  <si>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</si>
  <si>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</si>
  <si>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</si>
  <si>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</si>
  <si>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</si>
  <si>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</si>
  <si>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</si>
  <si>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</si>
  <si>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</si>
  <si>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</si>
  <si>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</si>
  <si>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</si>
  <si>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</si>
  <si>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</si>
  <si>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</si>
  <si>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</si>
  <si>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</si>
  <si>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</si>
  <si>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</si>
  <si>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</si>
  <si>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</si>
  <si>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</si>
  <si>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</si>
  <si>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</si>
  <si>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</si>
  <si>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</si>
  <si>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</si>
  <si>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</si>
  <si>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</si>
  <si>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</si>
  <si>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</si>
  <si>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</si>
  <si>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</si>
  <si>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</si>
  <si>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</si>
  <si>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</si>
  <si>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</si>
  <si>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</si>
  <si>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</si>
  <si>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</si>
  <si>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</si>
  <si>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</si>
  <si>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</si>
  <si>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</si>
  <si>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</si>
  <si>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</si>
  <si>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</si>
  <si>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</si>
  <si>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</si>
  <si>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</si>
  <si>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</si>
  <si>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</si>
  <si>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</si>
  <si>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</si>
  <si>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</si>
  <si>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</si>
  <si>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</si>
  <si>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</si>
  <si>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</si>
  <si>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</si>
  <si>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</si>
  <si>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</si>
  <si>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</si>
  <si>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</si>
  <si>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</si>
  <si>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</si>
  <si>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</si>
  <si>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</si>
  <si>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</si>
  <si>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</si>
  <si>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</si>
  <si>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</si>
  <si>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</si>
  <si>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</si>
  <si>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</si>
  <si>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</si>
  <si>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</si>
  <si>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</si>
  <si>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</si>
  <si>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</si>
  <si>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</si>
  <si>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</si>
  <si>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</si>
  <si>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</si>
  <si>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</si>
  <si>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</si>
  <si>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</si>
  <si>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</si>
  <si>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</si>
  <si>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</si>
  <si>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</si>
  <si>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</si>
  <si>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</si>
  <si>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</si>
  <si>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</si>
  <si>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</si>
  <si>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</si>
  <si>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</si>
  <si>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</si>
  <si>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</si>
  <si>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</si>
  <si>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</si>
  <si>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</si>
  <si>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</si>
  <si>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</si>
  <si>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</si>
  <si>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</si>
  <si>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</si>
  <si>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</si>
  <si>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</si>
  <si>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</si>
  <si>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</si>
  <si>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</si>
  <si>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</si>
  <si>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</si>
  <si>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</si>
  <si>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</si>
  <si>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</si>
  <si>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</si>
  <si>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</si>
  <si>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</si>
  <si>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</si>
  <si>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</si>
  <si>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</si>
  <si>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</si>
  <si>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</si>
  <si>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</si>
  <si>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</si>
  <si>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</si>
  <si>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</si>
  <si>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</si>
  <si>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</si>
  <si>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</si>
  <si>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</si>
  <si>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</si>
  <si>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</si>
  <si>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</si>
  <si>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</si>
  <si>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</si>
  <si>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</si>
  <si>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</si>
  <si>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</si>
  <si>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</si>
  <si>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</si>
  <si>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</si>
  <si>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</si>
  <si>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</si>
  <si>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</si>
  <si>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</si>
  <si>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</si>
  <si>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</si>
  <si>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</si>
  <si>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</si>
  <si>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</si>
  <si>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</si>
  <si>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</si>
  <si>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</si>
  <si>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</si>
  <si>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</si>
  <si>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</si>
  <si>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</si>
  <si>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</si>
  <si>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</si>
  <si>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</si>
  <si>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</si>
  <si>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</si>
  <si>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</si>
  <si>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</si>
  <si>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</si>
  <si>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</si>
  <si>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</si>
  <si>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</si>
  <si>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</si>
  <si>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</si>
  <si>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</si>
  <si>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</si>
  <si>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</si>
  <si>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</si>
  <si>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</si>
  <si>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</si>
  <si>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</si>
  <si>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</si>
  <si>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</si>
  <si>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</si>
  <si>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</si>
  <si>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</si>
  <si>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</si>
  <si>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</si>
  <si>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</si>
  <si>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</si>
  <si>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</si>
  <si>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</si>
  <si>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</si>
  <si>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</si>
  <si>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</si>
  <si>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</si>
  <si>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</si>
  <si>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</si>
  <si>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</si>
  <si>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</si>
  <si>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</si>
  <si>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</si>
  <si>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</si>
  <si>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</si>
  <si>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</si>
  <si>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</si>
  <si>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</si>
  <si>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</si>
  <si>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</si>
  <si>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</si>
  <si>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</si>
  <si>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</si>
  <si>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</si>
  <si>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</si>
  <si>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</si>
  <si>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</si>
  <si>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</si>
  <si>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</si>
  <si>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</si>
  <si>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</si>
  <si>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</si>
  <si>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</si>
  <si>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</si>
  <si>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</si>
  <si>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</si>
  <si>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</si>
  <si>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</si>
  <si>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</si>
  <si>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</si>
  <si>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</si>
  <si>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</si>
  <si>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</si>
  <si>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</si>
  <si>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</si>
  <si>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</si>
  <si>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</si>
  <si>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</si>
  <si>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</si>
  <si>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</si>
  <si>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</si>
  <si>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</si>
  <si>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</si>
  <si>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</si>
  <si>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</si>
  <si>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</si>
  <si>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</si>
  <si>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</si>
  <si>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</si>
  <si>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</si>
  <si>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</si>
  <si>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</si>
  <si>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</si>
  <si>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</si>
  <si>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</si>
  <si>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</si>
  <si>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</si>
  <si>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</si>
  <si>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</si>
  <si>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</si>
  <si>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</si>
  <si>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</si>
  <si>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</si>
  <si>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</si>
  <si>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</si>
  <si>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</si>
  <si>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</si>
  <si>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</si>
  <si>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</si>
  <si>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</si>
  <si>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</si>
  <si>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</si>
  <si>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</si>
  <si>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</si>
  <si>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</si>
  <si>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</si>
  <si>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</si>
  <si>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</si>
  <si>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</si>
  <si>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</si>
  <si>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</si>
  <si>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</si>
  <si>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</si>
  <si>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</si>
  <si>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</si>
  <si>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</si>
  <si>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</si>
  <si>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</si>
  <si>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</si>
  <si>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</si>
  <si>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</si>
  <si>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</si>
  <si>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</si>
  <si>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</si>
  <si>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</si>
  <si>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</si>
  <si>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</si>
  <si>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</si>
  <si>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</si>
  <si>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</si>
  <si>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</si>
  <si>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</si>
  <si>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</si>
  <si>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</si>
  <si>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</si>
  <si>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</si>
  <si>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</si>
  <si>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</si>
  <si>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</si>
  <si>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</si>
  <si>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</si>
  <si>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</si>
  <si>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</si>
  <si>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</si>
  <si>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</si>
  <si>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</si>
  <si>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</si>
  <si>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</si>
  <si>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</si>
  <si>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</si>
  <si>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</si>
  <si>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</si>
  <si>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</si>
  <si>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</si>
  <si>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</si>
  <si>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</si>
  <si>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</si>
  <si>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</si>
  <si>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</si>
  <si>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</si>
  <si>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</si>
  <si>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</si>
  <si>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</si>
  <si>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</si>
  <si>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</si>
  <si>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</si>
  <si>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</si>
  <si>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</si>
  <si>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</si>
  <si>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</si>
  <si>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</si>
  <si>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</si>
  <si>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</si>
  <si>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</si>
  <si>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</si>
  <si>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</si>
  <si>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</si>
  <si>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</si>
  <si>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</si>
  <si>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</si>
  <si>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</si>
  <si>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</si>
  <si>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</si>
  <si>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</si>
  <si>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</si>
  <si>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</si>
  <si>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</si>
  <si>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</si>
  <si>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</si>
  <si>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</si>
  <si>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</si>
  <si>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</si>
  <si>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</si>
  <si>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</si>
  <si>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</si>
  <si>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</si>
  <si>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</si>
  <si>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</si>
  <si>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</si>
  <si>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</si>
  <si>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</si>
  <si>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</si>
  <si>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</si>
  <si>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</si>
  <si>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</si>
  <si>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</si>
  <si>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</si>
  <si>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</si>
  <si>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</si>
  <si>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</si>
  <si>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</si>
  <si>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</si>
  <si>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</si>
  <si>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</si>
  <si>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</si>
  <si>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</si>
  <si>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</si>
  <si>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</si>
  <si>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</si>
  <si>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</si>
  <si>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</si>
  <si>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</si>
  <si>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</si>
  <si>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</si>
  <si>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</si>
  <si>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</si>
  <si>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</si>
  <si>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</si>
  <si>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</si>
  <si>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</si>
  <si>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</si>
  <si>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</si>
  <si>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</si>
  <si>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</si>
  <si>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</si>
  <si>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</si>
  <si>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</si>
  <si>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</si>
  <si>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</si>
  <si>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</si>
  <si>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</si>
  <si>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</si>
  <si>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</si>
  <si>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</si>
  <si>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</si>
  <si>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</si>
  <si>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</si>
  <si>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</si>
  <si>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</si>
  <si>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</si>
  <si>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</si>
  <si>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</si>
  <si>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</si>
  <si>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</si>
  <si>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</si>
  <si>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</si>
  <si>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</si>
  <si>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</si>
  <si>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</si>
  <si>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</si>
  <si>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</si>
  <si>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</si>
  <si>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</si>
  <si>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</si>
  <si>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</si>
  <si>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</si>
  <si>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</si>
  <si>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</si>
  <si>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</si>
  <si>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</si>
  <si>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</si>
  <si>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</si>
  <si>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</si>
  <si>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</si>
  <si>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</si>
  <si>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</si>
  <si>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</si>
  <si>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</si>
  <si>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</si>
  <si>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</si>
  <si>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</si>
  <si>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</si>
  <si>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</si>
  <si>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</si>
  <si>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</si>
  <si>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</si>
  <si>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</si>
  <si>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</si>
  <si>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</si>
  <si>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</si>
  <si>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</si>
  <si>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</si>
  <si>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</si>
  <si>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</si>
  <si>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</si>
  <si>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</si>
  <si>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</si>
  <si>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</si>
  <si>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</si>
  <si>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</si>
  <si>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</si>
  <si>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</si>
  <si>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</si>
  <si>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</si>
  <si>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</si>
  <si>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</si>
  <si>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</si>
  <si>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</si>
  <si>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</si>
  <si>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</si>
  <si>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</si>
  <si>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</si>
  <si>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</si>
  <si>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</si>
  <si>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</si>
  <si>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</si>
  <si>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</si>
  <si>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</si>
  <si>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</si>
  <si>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</si>
  <si>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</si>
  <si>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</si>
  <si>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</si>
  <si>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</si>
  <si>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</si>
  <si>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</si>
  <si>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</si>
  <si>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</si>
  <si>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</si>
  <si>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</si>
  <si>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</si>
  <si>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</si>
  <si>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</si>
  <si>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</si>
  <si>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</si>
  <si>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</si>
  <si>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</si>
  <si>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</si>
  <si>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</si>
  <si>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</si>
  <si>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</si>
  <si>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</si>
  <si>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</si>
  <si>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</si>
  <si>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</si>
  <si>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</si>
  <si>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</si>
  <si>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</si>
  <si>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</si>
  <si>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</si>
  <si>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</si>
  <si>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</si>
  <si>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</si>
  <si>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</si>
  <si>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</si>
  <si>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</si>
  <si>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</si>
  <si>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</si>
  <si>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</si>
  <si>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</si>
  <si>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</si>
  <si>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</si>
  <si>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</si>
  <si>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</si>
  <si>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</si>
  <si>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</si>
  <si>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</si>
  <si>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</si>
  <si>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</si>
  <si>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</si>
  <si>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</si>
  <si>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</si>
  <si>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</si>
  <si>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</si>
  <si>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</si>
  <si>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</si>
  <si>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</si>
  <si>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</si>
  <si>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</si>
  <si>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</si>
  <si>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</si>
  <si>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</si>
  <si>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</si>
  <si>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</si>
  <si>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</si>
  <si>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</si>
  <si>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</si>
  <si>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</si>
  <si>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</si>
  <si>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</si>
  <si>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</si>
  <si>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</si>
  <si>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</si>
  <si>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</si>
  <si>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</si>
  <si>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</si>
  <si>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</si>
  <si>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</si>
  <si>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</si>
  <si>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</si>
  <si>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</si>
  <si>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</si>
  <si>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</si>
  <si>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</si>
  <si>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</si>
  <si>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</si>
  <si>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</si>
  <si>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</si>
  <si>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</si>
  <si>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</si>
  <si>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</si>
  <si>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</si>
  <si>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</si>
  <si>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</si>
  <si>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</si>
  <si>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</si>
  <si>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</si>
  <si>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</si>
  <si>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</si>
  <si>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</si>
  <si>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</si>
  <si>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</si>
  <si>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</si>
  <si>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</si>
  <si>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</si>
  <si>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</si>
  <si>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</si>
  <si>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</si>
  <si>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</si>
  <si>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</si>
  <si>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</si>
  <si>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</si>
  <si>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</si>
  <si>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</si>
  <si>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</si>
  <si>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</si>
  <si>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</si>
  <si>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</si>
  <si>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</si>
  <si>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</si>
  <si>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</si>
  <si>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</si>
  <si>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</si>
  <si>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</si>
  <si>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</si>
  <si>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</si>
  <si>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</si>
  <si>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</si>
  <si>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</si>
  <si>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</si>
  <si>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</si>
  <si>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</si>
  <si>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</si>
  <si>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</si>
  <si>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</si>
  <si>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</si>
  <si>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</si>
  <si>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</si>
  <si>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</si>
  <si>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</si>
  <si>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</si>
  <si>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</si>
  <si>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</si>
  <si>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</si>
  <si>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</si>
  <si>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</si>
  <si>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</si>
  <si>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</si>
  <si>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</si>
  <si>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</si>
  <si>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</si>
  <si>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</si>
  <si>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</si>
  <si>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</si>
  <si>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</si>
  <si>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</si>
  <si>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</si>
  <si>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</si>
  <si>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</si>
  <si>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</si>
  <si>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</si>
  <si>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</si>
  <si>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</si>
  <si>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</si>
  <si>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</si>
  <si>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</si>
  <si>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</si>
  <si>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</si>
  <si>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</si>
  <si>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</si>
  <si>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</si>
  <si>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</si>
  <si>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</si>
  <si>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</si>
  <si>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</si>
  <si>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</si>
  <si>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</si>
  <si>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</si>
  <si>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</si>
  <si>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</si>
  <si>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</si>
  <si>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</si>
  <si>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</si>
  <si>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</si>
  <si>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</si>
  <si>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</si>
  <si>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</si>
  <si>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</si>
  <si>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</si>
  <si>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</si>
  <si>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</si>
  <si>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</si>
  <si>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</si>
  <si>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</si>
  <si>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</si>
  <si>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</si>
  <si>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</si>
  <si>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</si>
  <si>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</si>
  <si>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</si>
  <si>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</si>
  <si>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</si>
  <si>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</si>
  <si>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</si>
  <si>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</si>
  <si>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</si>
  <si>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</si>
  <si>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</si>
  <si>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</si>
  <si>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</si>
  <si>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</si>
  <si>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</si>
  <si>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</si>
  <si>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</si>
  <si>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</si>
  <si>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</si>
  <si>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</si>
  <si>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</si>
  <si>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</si>
  <si>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</si>
  <si>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</si>
  <si>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</si>
  <si>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</si>
  <si>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</si>
  <si>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</si>
  <si>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</si>
  <si>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</si>
  <si>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</si>
  <si>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</si>
  <si>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</si>
  <si>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</si>
  <si>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</si>
  <si>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</si>
  <si>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</si>
  <si>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</si>
  <si>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</si>
  <si>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</si>
  <si>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</si>
  <si>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</si>
  <si>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</si>
  <si>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</si>
  <si>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</si>
  <si>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</si>
  <si>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</si>
  <si>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</si>
  <si>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</si>
  <si>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</si>
  <si>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</si>
  <si>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</si>
  <si>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</si>
  <si>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</si>
  <si>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</si>
  <si>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</si>
  <si>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</si>
  <si>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</si>
  <si>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</si>
  <si>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</si>
  <si>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</si>
  <si>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</si>
  <si>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</si>
  <si>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</si>
  <si>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</si>
  <si>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</si>
  <si>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</si>
  <si>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</si>
  <si>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</si>
  <si>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</si>
  <si>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</si>
  <si>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</si>
  <si>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</si>
  <si>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</si>
  <si>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</si>
  <si>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</si>
  <si>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</si>
  <si>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</si>
  <si>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</si>
  <si>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</si>
  <si>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</si>
  <si>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</si>
  <si>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</si>
  <si>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</si>
  <si>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</si>
  <si>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</si>
  <si>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</si>
  <si>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</si>
  <si>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</si>
  <si>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</si>
  <si>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</si>
  <si>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</si>
  <si>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</si>
  <si>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</si>
  <si>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</si>
  <si>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</si>
  <si>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</si>
  <si>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</si>
  <si>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</si>
  <si>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</si>
  <si>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</si>
  <si>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</si>
  <si>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</si>
  <si>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</si>
  <si>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</si>
  <si>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</si>
  <si>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</si>
  <si>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</si>
  <si>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</si>
  <si>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</si>
  <si>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</si>
  <si>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</si>
  <si>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</si>
  <si>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</si>
  <si>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</si>
  <si>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</si>
  <si>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</si>
  <si>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</si>
  <si>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</si>
  <si>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</si>
  <si>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</si>
  <si>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</si>
  <si>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</si>
  <si>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</si>
  <si>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</si>
  <si>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</si>
  <si>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</si>
  <si>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</si>
  <si>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</si>
  <si>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</si>
  <si>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</si>
  <si>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</si>
  <si>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</si>
  <si>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</si>
  <si>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</si>
  <si>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</si>
  <si>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</si>
  <si>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</si>
  <si>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</si>
  <si>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</si>
  <si>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</si>
  <si>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</si>
  <si>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</si>
  <si>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</si>
  <si>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</si>
  <si>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</si>
  <si>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</si>
  <si>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</si>
  <si>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</si>
  <si>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</si>
  <si>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</si>
  <si>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</si>
  <si>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</si>
  <si>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</si>
  <si>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</si>
  <si>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</si>
  <si>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</si>
  <si>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</si>
  <si>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</si>
  <si>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</si>
  <si>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</si>
  <si>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</si>
  <si>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</si>
  <si>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</si>
  <si>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</si>
  <si>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</si>
  <si>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</si>
  <si>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</si>
  <si>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</si>
  <si>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</si>
  <si>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</si>
  <si>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</si>
  <si>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</si>
  <si>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</si>
  <si>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</si>
  <si>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</si>
  <si>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</si>
  <si>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</si>
  <si>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</si>
  <si>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</si>
  <si>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</si>
  <si>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</si>
  <si>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</si>
  <si>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</si>
  <si>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</si>
  <si>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</si>
  <si>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</si>
  <si>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</si>
  <si>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</si>
  <si>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</si>
  <si>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</si>
  <si>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</si>
  <si>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</si>
  <si>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</si>
  <si>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</si>
  <si>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</si>
  <si>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</si>
  <si>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</si>
  <si>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</si>
  <si>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</si>
  <si>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</si>
  <si>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</si>
  <si>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</si>
  <si>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</si>
  <si>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</si>
  <si>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</si>
  <si>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</si>
  <si>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</si>
  <si>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</si>
  <si>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</si>
  <si>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</si>
  <si>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</si>
  <si>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</si>
  <si>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</si>
  <si>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</si>
  <si>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</si>
  <si>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</si>
  <si>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</si>
  <si>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</si>
  <si>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</si>
  <si>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</si>
  <si>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</si>
  <si>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</si>
  <si>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</si>
  <si>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</si>
  <si>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</si>
  <si>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</si>
  <si>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</si>
  <si>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</si>
  <si>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</si>
  <si>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</si>
  <si>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</si>
  <si>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</si>
  <si>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</si>
  <si>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</si>
  <si>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</si>
  <si>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</si>
  <si>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</si>
  <si>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</si>
  <si>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</si>
  <si>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</si>
  <si>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</si>
  <si>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</si>
  <si>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</si>
  <si>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</si>
  <si>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</si>
  <si>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</si>
  <si>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</si>
  <si>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</si>
  <si>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</si>
  <si>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</si>
  <si>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</si>
  <si>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</si>
  <si>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</si>
  <si>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</si>
  <si>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</si>
  <si>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</si>
  <si>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</si>
  <si>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</si>
  <si>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</si>
  <si>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</si>
  <si>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</si>
  <si>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</si>
  <si>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</si>
  <si>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</si>
  <si>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</si>
  <si>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</si>
  <si>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</si>
  <si>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</si>
  <si>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</si>
  <si>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</si>
  <si>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</si>
  <si>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</si>
  <si>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</si>
  <si>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</si>
  <si>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</si>
  <si>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</si>
  <si>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</si>
  <si>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</si>
  <si>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</si>
  <si>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</si>
  <si>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</si>
  <si>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</si>
  <si>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</si>
  <si>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</si>
  <si>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</si>
  <si>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</si>
  <si>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</si>
  <si>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</si>
  <si>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</si>
  <si>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</si>
  <si>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</si>
  <si>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</si>
  <si>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</si>
  <si>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</si>
  <si>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</si>
  <si>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</si>
  <si>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</si>
  <si>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</si>
  <si>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</si>
  <si>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</si>
  <si>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</si>
  <si>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</si>
  <si>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</si>
  <si>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</si>
  <si>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</si>
  <si>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</si>
  <si>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</si>
  <si>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</si>
  <si>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</si>
  <si>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</si>
  <si>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</si>
  <si>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</si>
  <si>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</si>
  <si>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</si>
  <si>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</si>
  <si>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</si>
  <si>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</si>
  <si>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</si>
  <si>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</si>
  <si>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</si>
  <si>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</si>
  <si>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</si>
  <si>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</si>
  <si>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</si>
  <si>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</si>
  <si>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</si>
  <si>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</si>
  <si>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</si>
  <si>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</si>
  <si>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</si>
  <si>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</si>
  <si>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</si>
  <si>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</si>
  <si>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</si>
  <si>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</si>
  <si>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</si>
  <si>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</si>
  <si>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</si>
  <si>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</si>
  <si>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</si>
  <si>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</si>
  <si>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</si>
  <si>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</si>
  <si>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</si>
  <si>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</si>
  <si>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</si>
  <si>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</si>
  <si>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</si>
  <si>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</si>
  <si>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</si>
  <si>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</si>
  <si>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</si>
  <si>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</si>
  <si>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</si>
  <si>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</si>
  <si>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</si>
  <si>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</si>
  <si>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</si>
  <si>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</si>
  <si>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</si>
  <si>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</si>
  <si>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</si>
  <si>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</si>
  <si>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</si>
  <si>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</si>
  <si>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</si>
  <si>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</si>
  <si>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</si>
  <si>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</si>
  <si>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</si>
  <si>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</si>
  <si>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</si>
  <si>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</si>
  <si>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</si>
  <si>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</si>
  <si>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</si>
  <si>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</si>
  <si>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</si>
  <si>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</si>
  <si>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</si>
  <si>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</si>
  <si>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</si>
  <si>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</si>
  <si>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</si>
  <si>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</si>
  <si>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</si>
  <si>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</si>
  <si>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</si>
  <si>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</si>
  <si>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</si>
  <si>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</si>
  <si>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</si>
  <si>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</si>
  <si>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</si>
  <si>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</si>
  <si>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</si>
  <si>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</si>
  <si>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</si>
  <si>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</si>
  <si>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</si>
  <si>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</si>
  <si>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</si>
  <si>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</si>
  <si>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</si>
  <si>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</si>
  <si>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</si>
  <si>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</si>
  <si>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</si>
  <si>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</si>
  <si>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</si>
  <si>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</si>
  <si>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</si>
  <si>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</si>
  <si>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</si>
  <si>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</si>
  <si>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</si>
  <si>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</si>
  <si>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</si>
  <si>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</si>
  <si>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</si>
  <si>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</si>
  <si>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</si>
  <si>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</si>
  <si>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</si>
  <si>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</si>
  <si>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</si>
  <si>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</si>
  <si>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</si>
  <si>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</si>
  <si>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</si>
  <si>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</si>
  <si>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</si>
  <si>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</si>
  <si>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</si>
  <si>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</si>
  <si>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</si>
  <si>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</si>
  <si>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</si>
  <si>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</si>
  <si>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</si>
  <si>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</si>
  <si>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</si>
  <si>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</si>
  <si>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</si>
  <si>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</si>
  <si>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</si>
  <si>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</si>
  <si>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</si>
  <si>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</si>
  <si>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</si>
  <si>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</si>
  <si>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</si>
  <si>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</si>
  <si>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</si>
  <si>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</si>
  <si>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</si>
  <si>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</si>
  <si>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</si>
  <si>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</si>
  <si>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</si>
  <si>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</si>
  <si>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</si>
  <si>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</si>
  <si>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</si>
  <si>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</si>
  <si>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</si>
  <si>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</si>
  <si>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</si>
  <si>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</si>
  <si>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</si>
  <si>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</si>
  <si>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</si>
  <si>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</si>
  <si>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</si>
  <si>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</si>
  <si>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</si>
  <si>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</si>
  <si>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</si>
  <si>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</si>
  <si>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</si>
  <si>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</si>
  <si>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</si>
  <si>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</si>
  <si>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</si>
  <si>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</si>
  <si>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</si>
  <si>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</si>
  <si>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</si>
  <si>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</si>
  <si>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</si>
  <si>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</si>
  <si>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</si>
  <si>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</si>
  <si>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</si>
  <si>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</si>
  <si>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</si>
  <si>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</si>
  <si>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</si>
  <si>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</si>
  <si>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</si>
  <si>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</si>
  <si>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</si>
  <si>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</si>
  <si>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</si>
  <si>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</si>
  <si>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</si>
  <si>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</si>
  <si>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</si>
  <si>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</si>
  <si>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</si>
  <si>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</si>
  <si>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</si>
  <si>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</si>
  <si>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</si>
  <si>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</si>
  <si>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</si>
  <si>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</si>
  <si>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</si>
  <si>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</si>
  <si>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</si>
  <si>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</si>
  <si>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</si>
  <si>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</si>
  <si>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</si>
  <si>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</si>
  <si>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</si>
  <si>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</si>
  <si>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</si>
  <si>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</si>
  <si>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</si>
  <si>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</si>
  <si>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</si>
  <si>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</si>
  <si>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</si>
  <si>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</si>
  <si>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</si>
  <si>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</si>
  <si>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</si>
  <si>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</si>
  <si>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</si>
  <si>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</si>
  <si>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</si>
  <si>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</si>
  <si>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</si>
  <si>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</si>
  <si>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</si>
  <si>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</si>
  <si>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</si>
  <si>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</si>
  <si>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</si>
  <si>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</si>
  <si>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</si>
  <si>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</si>
  <si>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</si>
  <si>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</si>
  <si>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</si>
  <si>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</si>
  <si>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</si>
  <si>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</si>
  <si>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</si>
  <si>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</si>
  <si>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</si>
  <si>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</si>
  <si>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</si>
  <si>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</si>
  <si>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</si>
  <si>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</si>
  <si>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</si>
  <si>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</si>
  <si>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</si>
  <si>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</si>
  <si>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</si>
  <si>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</si>
  <si>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</si>
  <si>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</si>
  <si>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</si>
  <si>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</si>
  <si>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</si>
  <si>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</si>
  <si>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</si>
  <si>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</si>
  <si>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</si>
  <si>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</si>
  <si>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</si>
  <si>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</si>
  <si>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</si>
  <si>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</si>
  <si>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</si>
  <si>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</si>
  <si>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</si>
  <si>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</si>
  <si>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</si>
  <si>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</si>
  <si>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</si>
  <si>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</si>
  <si>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</si>
  <si>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</si>
  <si>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</si>
  <si>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</si>
  <si>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</si>
  <si>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</si>
  <si>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</si>
  <si>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</si>
  <si>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</si>
  <si>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</si>
  <si>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</si>
  <si>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</si>
  <si>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</si>
  <si>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</si>
  <si>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</si>
  <si>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</si>
  <si>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</si>
  <si>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</si>
  <si>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</si>
  <si>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</si>
  <si>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</si>
  <si>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</si>
  <si>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</si>
  <si>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</si>
  <si>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</si>
  <si>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</si>
  <si>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</si>
  <si>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</si>
  <si>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</si>
  <si>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</si>
  <si>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</si>
  <si>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</si>
  <si>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</si>
  <si>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</si>
  <si>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</si>
  <si>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</si>
  <si>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</si>
  <si>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</si>
  <si>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</si>
  <si>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</si>
  <si>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</si>
  <si>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</si>
  <si>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</si>
  <si>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</si>
  <si>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</si>
  <si>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</si>
  <si>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</si>
  <si>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</si>
  <si>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</si>
  <si>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</si>
  <si>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</si>
  <si>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</si>
  <si>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</si>
  <si>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</si>
  <si>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</si>
  <si>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</si>
  <si>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</si>
  <si>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</si>
  <si>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</si>
  <si>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</si>
  <si>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</si>
  <si>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</si>
  <si>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</si>
  <si>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</si>
  <si>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</si>
  <si>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</si>
  <si>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</si>
  <si>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</si>
  <si>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</si>
  <si>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</si>
  <si>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</si>
  <si>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</si>
  <si>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</si>
  <si>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</si>
  <si>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</si>
  <si>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</si>
  <si>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</si>
  <si>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</si>
  <si>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</si>
  <si>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</si>
  <si>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</si>
  <si>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</si>
  <si>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</si>
  <si>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</si>
  <si>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</si>
  <si>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</si>
  <si>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</si>
  <si>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</si>
  <si>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</si>
  <si>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</si>
  <si>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</si>
  <si>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</si>
  <si>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</si>
  <si>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</si>
  <si>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</si>
  <si>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</si>
  <si>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</si>
  <si>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</si>
  <si>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</si>
  <si>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</si>
  <si>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</si>
  <si>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</si>
  <si>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</si>
  <si>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</si>
  <si>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</si>
  <si>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</si>
  <si>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</si>
  <si>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</si>
  <si>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</si>
  <si>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</si>
  <si>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</si>
  <si>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</si>
  <si>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</si>
  <si>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</si>
  <si>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</si>
  <si>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</si>
  <si>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</si>
  <si>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</si>
  <si>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</si>
  <si>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</si>
  <si>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</si>
  <si>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</si>
  <si>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</si>
  <si>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</si>
  <si>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</si>
  <si>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</si>
  <si>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</si>
  <si>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</si>
  <si>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</si>
  <si>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</si>
  <si>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</si>
  <si>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</si>
  <si>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</si>
  <si>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</si>
  <si>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</si>
  <si>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</si>
  <si>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</si>
  <si>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</si>
  <si>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</si>
  <si>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</si>
  <si>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</si>
  <si>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</si>
  <si>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</si>
  <si>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</si>
  <si>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</si>
  <si>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</si>
  <si>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</si>
  <si>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</si>
  <si>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</si>
  <si>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</si>
  <si>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</si>
  <si>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</si>
  <si>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</si>
  <si>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</si>
  <si>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</si>
  <si>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</si>
  <si>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</si>
  <si>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</si>
  <si>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</si>
  <si>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</si>
  <si>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</si>
  <si>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</si>
  <si>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</si>
  <si>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</si>
  <si>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</si>
  <si>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</si>
  <si>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</si>
  <si>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</si>
  <si>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</si>
  <si>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</si>
  <si>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</si>
  <si>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</si>
  <si>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</si>
  <si>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</si>
  <si>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</si>
  <si>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</si>
  <si>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</si>
  <si>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</si>
  <si>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</si>
  <si>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</si>
  <si>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</si>
  <si>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</si>
  <si>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</si>
  <si>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</si>
  <si>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</si>
  <si>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</si>
  <si>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</si>
  <si>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</si>
  <si>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</si>
  <si>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</si>
  <si>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</si>
  <si>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</si>
  <si>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</si>
  <si>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</si>
  <si>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</si>
  <si>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</si>
  <si>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</si>
  <si>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</si>
  <si>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</si>
  <si>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</si>
  <si>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</si>
  <si>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</si>
  <si>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</si>
  <si>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</si>
  <si>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</si>
  <si>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</si>
  <si>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</si>
  <si>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</si>
  <si>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</si>
  <si>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</si>
  <si>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</si>
  <si>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</si>
  <si>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</si>
  <si>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</si>
  <si>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</si>
  <si>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</si>
  <si>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</si>
  <si>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</si>
  <si>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</si>
  <si>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</si>
  <si>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</si>
  <si>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</si>
  <si>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</si>
  <si>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</si>
  <si>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</si>
  <si>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</si>
  <si>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</si>
  <si>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</si>
  <si>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</si>
  <si>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</si>
  <si>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</si>
  <si>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</si>
  <si>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</si>
  <si>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</si>
  <si>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</si>
  <si>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</si>
  <si>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</si>
  <si>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</si>
  <si>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</si>
  <si>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</si>
  <si>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</si>
  <si>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</si>
  <si>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</si>
  <si>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</si>
  <si>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</si>
  <si>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</si>
  <si>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</si>
  <si>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</si>
  <si>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</si>
  <si>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</si>
  <si>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</si>
  <si>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</si>
  <si>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</si>
  <si>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</si>
  <si>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</si>
  <si>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</si>
  <si>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</si>
  <si>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</si>
  <si>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</si>
  <si>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</si>
  <si>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</si>
  <si>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</si>
  <si>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</si>
  <si>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</si>
  <si>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</si>
  <si>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</si>
  <si>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</si>
  <si>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</si>
  <si>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</si>
  <si>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</si>
  <si>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</si>
  <si>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</si>
  <si>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</si>
  <si>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</si>
  <si>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</si>
  <si>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</si>
  <si>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</si>
  <si>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</si>
  <si>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</si>
  <si>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</si>
  <si>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</si>
  <si>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</si>
  <si>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</si>
  <si>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</si>
  <si>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</si>
  <si>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</si>
  <si>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</si>
  <si>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</si>
  <si>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</si>
  <si>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</si>
  <si>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</si>
  <si>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</si>
  <si>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</si>
  <si>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</si>
  <si>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</si>
  <si>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</si>
  <si>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</si>
  <si>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</si>
  <si>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</si>
  <si>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</si>
  <si>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</si>
  <si>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</si>
  <si>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</si>
  <si>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</si>
  <si>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</si>
  <si>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</si>
  <si>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</si>
  <si>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</si>
  <si>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</si>
  <si>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</si>
  <si>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</si>
  <si>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</si>
  <si>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</si>
  <si>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</si>
  <si>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</si>
  <si>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</si>
  <si>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</si>
  <si>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</si>
  <si>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</si>
  <si>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</si>
  <si>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</si>
  <si>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</si>
  <si>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</si>
  <si>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</si>
  <si>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</si>
  <si>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</si>
  <si>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</si>
  <si>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</si>
  <si>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</si>
  <si>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</si>
  <si>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</si>
  <si>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</si>
  <si>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</si>
  <si>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</si>
  <si>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</si>
  <si>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</si>
  <si>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</si>
  <si>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</si>
  <si>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</si>
  <si>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</si>
  <si>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</si>
  <si>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</si>
  <si>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</si>
  <si>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</si>
  <si>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</si>
  <si>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</si>
  <si>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</si>
  <si>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</si>
  <si>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</si>
  <si>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</si>
  <si>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</si>
  <si>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</si>
  <si>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</si>
  <si>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</si>
  <si>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</si>
  <si>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</si>
  <si>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</si>
  <si>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</si>
  <si>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</si>
  <si>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</si>
  <si>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</si>
  <si>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</si>
  <si>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</si>
  <si>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</si>
  <si>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</si>
  <si>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</si>
  <si>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</si>
  <si>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</si>
  <si>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</si>
  <si>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</si>
  <si>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</si>
  <si>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</si>
  <si>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</si>
  <si>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</si>
  <si>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</si>
  <si>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</si>
  <si>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</si>
  <si>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</si>
  <si>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</si>
  <si>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</si>
  <si>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</si>
  <si>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</si>
  <si>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</si>
  <si>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</si>
  <si>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</si>
  <si>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</si>
  <si>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</si>
  <si>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</si>
  <si>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</si>
  <si>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</si>
  <si>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</si>
  <si>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</si>
  <si>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</si>
  <si>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</si>
  <si>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</si>
  <si>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</si>
  <si>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</si>
  <si>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</si>
  <si>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</si>
  <si>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</si>
  <si>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</si>
  <si>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</si>
  <si>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</si>
  <si>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</si>
  <si>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</si>
  <si>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</si>
  <si>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</si>
  <si>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</si>
  <si>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</si>
  <si>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</si>
  <si>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</si>
  <si>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</si>
  <si>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</si>
  <si>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</si>
  <si>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</si>
  <si>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</si>
  <si>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</si>
  <si>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</si>
  <si>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</si>
  <si>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</si>
  <si>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</si>
  <si>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</si>
  <si>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</si>
  <si>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</si>
  <si>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</si>
  <si>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</si>
  <si>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</si>
  <si>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</si>
  <si>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</si>
  <si>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</si>
  <si>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</si>
  <si>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</si>
  <si>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</si>
  <si>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</si>
  <si>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</si>
  <si>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</si>
  <si>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</si>
  <si>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</si>
  <si>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</si>
  <si>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</si>
  <si>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</si>
  <si>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</si>
  <si>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</si>
  <si>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</si>
  <si>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</si>
  <si>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</si>
  <si>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</si>
  <si>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</si>
  <si>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</si>
  <si>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</si>
  <si>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</si>
  <si>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</si>
  <si>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</si>
  <si>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</si>
  <si>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</si>
  <si>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</si>
  <si>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</si>
  <si>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</si>
  <si>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</si>
  <si>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</si>
  <si>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</si>
  <si>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</si>
  <si>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</si>
  <si>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</si>
  <si>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</si>
  <si>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</si>
  <si>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</si>
  <si>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</si>
  <si>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</si>
  <si>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</si>
  <si>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</si>
  <si>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</si>
  <si>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</si>
  <si>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</si>
  <si>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</si>
  <si>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</si>
  <si>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</si>
  <si>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</si>
  <si>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</si>
  <si>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</si>
  <si>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</si>
  <si>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</si>
  <si>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</si>
  <si>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</si>
  <si>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</si>
  <si>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</si>
  <si>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</si>
  <si>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</si>
  <si>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</si>
  <si>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</si>
  <si>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</si>
  <si>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</si>
  <si>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</si>
  <si>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</si>
  <si>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</si>
  <si>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</si>
  <si>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</si>
  <si>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</si>
  <si>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</si>
  <si>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</si>
  <si>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</si>
  <si>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</si>
  <si>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</si>
  <si>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</si>
  <si>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</si>
  <si>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</si>
  <si>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</si>
  <si>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</si>
  <si>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</si>
  <si>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</si>
  <si>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</si>
  <si>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</si>
  <si>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</si>
  <si>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</si>
  <si>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</si>
  <si>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</si>
  <si>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</si>
  <si>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</si>
  <si>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</si>
  <si>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</si>
  <si>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</si>
  <si>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</si>
  <si>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</si>
  <si>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</si>
  <si>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</si>
  <si>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</si>
  <si>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</si>
  <si>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</si>
  <si>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</si>
  <si>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</si>
  <si>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</si>
  <si>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</si>
  <si>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</si>
  <si>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</si>
  <si>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</si>
  <si>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</si>
  <si>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</si>
  <si>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</si>
  <si>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</si>
  <si>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</si>
  <si>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</si>
  <si>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</si>
  <si>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</si>
  <si>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</si>
  <si>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</si>
  <si>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</si>
  <si>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</si>
  <si>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</si>
  <si>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</si>
  <si>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</si>
  <si>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</si>
  <si>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</si>
  <si>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</si>
  <si>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</si>
  <si>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</si>
  <si>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</si>
  <si>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</si>
  <si>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</si>
  <si>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</si>
  <si>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</si>
  <si>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</si>
  <si>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</si>
  <si>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</si>
  <si>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</si>
  <si>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</si>
  <si>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</si>
  <si>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</si>
  <si>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</si>
  <si>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</si>
  <si>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</si>
  <si>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</si>
  <si>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</si>
  <si>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</si>
  <si>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</si>
  <si>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</si>
  <si>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</si>
  <si>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</si>
  <si>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</si>
  <si>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</si>
  <si>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</si>
  <si>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</si>
  <si>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</si>
  <si>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</si>
  <si>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</si>
  <si>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</si>
  <si>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</si>
  <si>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</si>
  <si>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</si>
  <si>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</si>
  <si>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</si>
  <si>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</si>
  <si>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</si>
  <si>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</si>
  <si>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</si>
  <si>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</si>
  <si>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</si>
  <si>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</si>
  <si>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</si>
  <si>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</si>
  <si>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</si>
  <si>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</si>
  <si>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</si>
  <si>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</si>
  <si>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</si>
  <si>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</si>
  <si>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</si>
  <si>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</si>
  <si>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</si>
  <si>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</si>
  <si>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</si>
  <si>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</si>
  <si>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</si>
  <si>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</si>
  <si>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</si>
  <si>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</si>
  <si>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</si>
  <si>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</si>
  <si>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</si>
  <si>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</si>
  <si>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</si>
  <si>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</si>
  <si>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</si>
  <si>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</si>
  <si>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</si>
  <si>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</si>
  <si>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</si>
  <si>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</si>
  <si>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</si>
  <si>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</si>
  <si>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</si>
  <si>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</si>
  <si>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</si>
  <si>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</si>
  <si>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</si>
  <si>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</si>
  <si>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</si>
  <si>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</si>
  <si>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</si>
  <si>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</si>
  <si>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</si>
  <si>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</si>
  <si>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</si>
  <si>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</si>
  <si>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</si>
  <si>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</si>
  <si>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</si>
  <si>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</si>
  <si>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</si>
  <si>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</si>
  <si>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</si>
  <si>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</si>
  <si>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</si>
  <si>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</si>
  <si>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</si>
  <si>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</si>
  <si>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</si>
  <si>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</si>
  <si>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</si>
  <si>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</si>
  <si>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</si>
  <si>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</si>
  <si>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</si>
  <si>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</si>
  <si>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</si>
  <si>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</si>
  <si>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</si>
  <si>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</si>
  <si>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</si>
  <si>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</si>
  <si>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</si>
  <si>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</si>
  <si>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</si>
  <si>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</si>
  <si>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</si>
  <si>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</si>
  <si>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</si>
  <si>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</si>
  <si>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</si>
  <si>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</si>
  <si>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</si>
  <si>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</si>
  <si>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</si>
  <si>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</si>
  <si>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</si>
  <si>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</si>
  <si>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</si>
  <si>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</si>
  <si>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</si>
  <si>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</si>
  <si>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</si>
  <si>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</si>
  <si>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</si>
  <si>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</si>
  <si>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</si>
  <si>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</si>
  <si>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</si>
  <si>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</si>
  <si>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</si>
  <si>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</si>
  <si>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</si>
  <si>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</si>
  <si>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</si>
  <si>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</si>
  <si>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</si>
  <si>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</si>
  <si>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</si>
  <si>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</si>
  <si>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</si>
  <si>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</si>
  <si>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</si>
  <si>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</si>
  <si>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</si>
  <si>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</si>
  <si>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</si>
  <si>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</si>
  <si>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</si>
  <si>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</si>
  <si>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</si>
  <si>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</si>
  <si>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</si>
  <si>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</si>
  <si>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</si>
  <si>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</si>
  <si>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</si>
  <si>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</si>
  <si>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</si>
  <si>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</si>
  <si>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</si>
  <si>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</si>
  <si>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</si>
  <si>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</si>
  <si>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</si>
  <si>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</si>
  <si>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</si>
  <si>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</si>
  <si>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</si>
  <si>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</si>
  <si>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</si>
  <si>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</si>
  <si>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</si>
  <si>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</si>
  <si>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</si>
  <si>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</si>
  <si>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</si>
  <si>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</si>
  <si>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</si>
  <si>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</si>
  <si>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</si>
  <si>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</si>
  <si>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</si>
  <si>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</si>
  <si>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</si>
  <si>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</si>
  <si>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</si>
  <si>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</si>
  <si>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</si>
  <si>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</si>
  <si>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</si>
  <si>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</si>
  <si>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</si>
  <si>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</si>
  <si>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</si>
  <si>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</si>
  <si>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</si>
  <si>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</si>
  <si>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</si>
  <si>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</si>
  <si>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</si>
  <si>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</si>
  <si>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</si>
  <si>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</si>
  <si>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</si>
  <si>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</si>
  <si>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</si>
  <si>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</si>
  <si>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</si>
  <si>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</si>
  <si>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</si>
  <si>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</si>
  <si>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</si>
  <si>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</si>
  <si>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</si>
  <si>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</si>
  <si>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</si>
  <si>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</si>
  <si>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</si>
  <si>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</si>
  <si>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</si>
  <si>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Linwood Rose, LP</t>
  </si>
  <si>
    <t>The Linwood Rose</t>
  </si>
  <si>
    <t>William Leach</t>
  </si>
  <si>
    <t>City of Moreno Valley</t>
  </si>
  <si>
    <t>Ms. Michelle Patterson</t>
  </si>
  <si>
    <t>Redevelopment &amp; Neighborhood Programs Administrator</t>
  </si>
  <si>
    <t>P.O. BOX 88005</t>
  </si>
  <si>
    <t xml:space="preserve">Moreno Valley </t>
  </si>
  <si>
    <t>np@moval.org</t>
  </si>
  <si>
    <t>24108 &amp; 24124 Fir Avenue</t>
  </si>
  <si>
    <t>Moreno Valley</t>
  </si>
  <si>
    <t>481-130-022
481-130-023</t>
  </si>
  <si>
    <t>40%/60% Average Income</t>
  </si>
  <si>
    <t>6451 Box Springs Blvd.</t>
  </si>
  <si>
    <t>william@kingdomdevelopment.net</t>
  </si>
  <si>
    <t>KDI Linwood Rose, LLC</t>
  </si>
  <si>
    <t>Managing GP</t>
  </si>
  <si>
    <t>RBD Linwood Rose, LLC</t>
  </si>
  <si>
    <t>Administrative GP</t>
  </si>
  <si>
    <t>Kingdom Development, Inc.</t>
  </si>
  <si>
    <t>27700 Kalmia Ave.</t>
  </si>
  <si>
    <t>CA</t>
  </si>
  <si>
    <t>James Jernigan</t>
  </si>
  <si>
    <t>Rancho Belago Developers</t>
  </si>
  <si>
    <t>Consultant</t>
  </si>
  <si>
    <t>Moreno Valley, CA 92555</t>
  </si>
  <si>
    <t>Roebuck Atkins &amp; Associates</t>
  </si>
  <si>
    <t>495 E. Rincon Street, Suite 204</t>
  </si>
  <si>
    <t>Corona, CA, 92879</t>
  </si>
  <si>
    <t>Goldfarb &amp; Lipman LLP</t>
  </si>
  <si>
    <t>1300 Clay Street, 11th Floor</t>
  </si>
  <si>
    <t>Oakland, CA 94612</t>
  </si>
  <si>
    <t>Robert Mills</t>
  </si>
  <si>
    <t>rmills@goldfarblipman.com</t>
  </si>
  <si>
    <t>Sheer Energy</t>
  </si>
  <si>
    <t>3053 E. Nugent Street</t>
  </si>
  <si>
    <t>Lancaster, CA 93535</t>
  </si>
  <si>
    <t>Kim Hogan</t>
  </si>
  <si>
    <t>sheerenergy@verizon.net</t>
  </si>
  <si>
    <t>Cohn Reznick</t>
  </si>
  <si>
    <t>3560 Lenox Road NE, Suite 2800</t>
  </si>
  <si>
    <t>Atlanta, GA 30326</t>
  </si>
  <si>
    <t>Deanne Rareshide</t>
  </si>
  <si>
    <t>deanne.raresgude@cohnreznick.com</t>
  </si>
  <si>
    <t>6451 Box Springs, Blvd.</t>
  </si>
  <si>
    <t>Riverside, CA 92507</t>
  </si>
  <si>
    <t>Laurin Associates</t>
  </si>
  <si>
    <t>1501 Sports Drive</t>
  </si>
  <si>
    <t>Sacramento, CA 95834</t>
  </si>
  <si>
    <t>Stefanie Williams</t>
  </si>
  <si>
    <t>Del Rey Appraisal Services</t>
  </si>
  <si>
    <t>28131 White Sand Trl</t>
  </si>
  <si>
    <t>Robert R. King SRA</t>
  </si>
  <si>
    <t>AWI Property Management</t>
  </si>
  <si>
    <t>120 Center Street</t>
  </si>
  <si>
    <t>Auburn, CA 95603</t>
  </si>
  <si>
    <t>Tina Williams</t>
  </si>
  <si>
    <t>swilliams@laurinassociates.com</t>
  </si>
  <si>
    <t>twilliams@awimc.com</t>
  </si>
  <si>
    <t>bking@delreyappraisal.com</t>
  </si>
  <si>
    <t>City of Moreno Valley &amp; Moreno Valley Housing Authority</t>
  </si>
  <si>
    <t>Mike Lee</t>
  </si>
  <si>
    <t>Executive Director and City Manager</t>
  </si>
  <si>
    <t xml:space="preserve">14177 Fredrick St., Moreno Valley </t>
  </si>
  <si>
    <t>Other (Specify below)</t>
  </si>
  <si>
    <t>3 story courtyard walkup and with elevator service</t>
  </si>
  <si>
    <t xml:space="preserve">Multi-Family </t>
  </si>
  <si>
    <t>R20-SP 204 VR (20 DU/Acre)</t>
  </si>
  <si>
    <t>2 spaces/35 units</t>
  </si>
  <si>
    <t>Citibank Construction Loan</t>
  </si>
  <si>
    <t>CREA, LLC</t>
  </si>
  <si>
    <t>City HOME ARP</t>
  </si>
  <si>
    <t>County HOME ARP</t>
  </si>
  <si>
    <t>Fixed</t>
  </si>
  <si>
    <t>Deferred Developer Fee</t>
  </si>
  <si>
    <t>Housing Authority of the County of Riverside</t>
  </si>
  <si>
    <t>payroll tax and benefits</t>
  </si>
  <si>
    <t>Moval City Loan</t>
  </si>
  <si>
    <t>HA County of Riverside</t>
  </si>
  <si>
    <t>Project-based vouchers (PBVs)</t>
  </si>
  <si>
    <t>PBV's</t>
  </si>
  <si>
    <t>1 bedroom</t>
  </si>
  <si>
    <t>Riverside Transit Agency</t>
  </si>
  <si>
    <t>1825 Third Street</t>
  </si>
  <si>
    <t>Riverside, 92517</t>
  </si>
  <si>
    <t>Jim Kneepkens</t>
  </si>
  <si>
    <t>Sunnymead Park</t>
  </si>
  <si>
    <t>12655 Perris Blvd.</t>
  </si>
  <si>
    <t>Moreno Valley, 92553</t>
  </si>
  <si>
    <t>Operator</t>
  </si>
  <si>
    <t>Superior Grocers</t>
  </si>
  <si>
    <t>23857 Sunnymead Blvd.</t>
  </si>
  <si>
    <t>Manager on Duty</t>
  </si>
  <si>
    <t>Moreno Valley Community Adult School</t>
  </si>
  <si>
    <t>13350 Indian Street</t>
  </si>
  <si>
    <t>Mrs. Magana</t>
  </si>
  <si>
    <t>https://www.riversidetransit.com/</t>
  </si>
  <si>
    <t>http://www.moval.org/parks-comm-svc/index.html</t>
  </si>
  <si>
    <t>https://superiorgrocers.com/location/moreno-valley/</t>
  </si>
  <si>
    <t>https://adulted.mvusd.net/</t>
  </si>
  <si>
    <t>Heacock Urgent Care</t>
  </si>
  <si>
    <t>24060 Fir Ave., Suite A</t>
  </si>
  <si>
    <t>Charge Nurse</t>
  </si>
  <si>
    <t>Orange Express Pharmacy</t>
  </si>
  <si>
    <t>12730 Heacock Street, Suite 1</t>
  </si>
  <si>
    <t>Pharmacist on duty</t>
  </si>
  <si>
    <t>https://www.heacockurgentcare.com/</t>
  </si>
  <si>
    <t>https://www.orangeexpresspharmacy.com/</t>
  </si>
  <si>
    <t xml:space="preserve">Citibank Perm </t>
  </si>
  <si>
    <t>June</t>
  </si>
  <si>
    <t>325 E. Hillcrest Drive, Suite 160</t>
  </si>
  <si>
    <t>Thousand Oaks</t>
  </si>
  <si>
    <t>Matt Knipprath</t>
  </si>
  <si>
    <t>12396 World Trade Dr., Suite 307</t>
  </si>
  <si>
    <t>Matt Marienthal</t>
  </si>
  <si>
    <t>Moreno Valley City HOME ARP</t>
  </si>
  <si>
    <t>Riverside County HOME ARP</t>
  </si>
  <si>
    <t>Moreno Valley City Loan</t>
  </si>
  <si>
    <t>Moreno Valley City Carryback Financing</t>
  </si>
  <si>
    <t>Moreno Valley City Waived Fees</t>
  </si>
  <si>
    <t>14177 Fredrick Street</t>
  </si>
  <si>
    <t>325 E. Hillcrest Dr., Suite 160</t>
  </si>
  <si>
    <t xml:space="preserve">Thousand Oaks </t>
  </si>
  <si>
    <t>Matt Knipparath</t>
  </si>
  <si>
    <t>14177 Frederick St</t>
  </si>
  <si>
    <t>5555 Arlington Avenue</t>
  </si>
  <si>
    <t>Mervyn Manalo</t>
  </si>
  <si>
    <t xml:space="preserve">Riverside </t>
  </si>
  <si>
    <t>27700 Kalmia Avenue</t>
  </si>
  <si>
    <t>James M. Jernigan</t>
  </si>
  <si>
    <t>CREA LLC</t>
  </si>
  <si>
    <t>12396 Wprd Trade Dr., Suite 307</t>
  </si>
  <si>
    <t>San Diego, CA 92128</t>
  </si>
  <si>
    <t xml:space="preserve">Matt Marienthal </t>
  </si>
  <si>
    <t>mmarienthal@creallc.com</t>
  </si>
  <si>
    <t>TBD</t>
  </si>
  <si>
    <t>Dena Heald</t>
  </si>
  <si>
    <t>Business Taxes and License</t>
  </si>
  <si>
    <t>Bill Atkins</t>
  </si>
  <si>
    <t>bill.atkins@derradesign.com</t>
  </si>
  <si>
    <t>951-413-3063</t>
  </si>
  <si>
    <t>40 Feet</t>
  </si>
  <si>
    <t>HOME-ARP County of Riverside</t>
  </si>
  <si>
    <t>HOME-ARP City of Moreno Valley</t>
  </si>
  <si>
    <t>Cash Subisdy City of Moreno Valley</t>
  </si>
  <si>
    <t xml:space="preserve">27700 Kalamia </t>
  </si>
  <si>
    <t>(760) 832-2934</t>
  </si>
  <si>
    <t>jim@ranchobelagodevelopers.com</t>
  </si>
  <si>
    <t>Rancho Belago, CA 92555</t>
  </si>
  <si>
    <t>President of Sole Member of the MGP</t>
  </si>
  <si>
    <t>Deferred Fees and Costs</t>
  </si>
  <si>
    <t>office supplies</t>
  </si>
  <si>
    <t>Moreno Valley Land Carryback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</si>
</sst>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theme="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73" fontId="142" fillId="0" borderId="0" xfId="273" applyNumberFormat="1"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7" fontId="3" fillId="7" borderId="4"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3" fillId="7" borderId="12" xfId="0" applyNumberFormat="1" applyFont="1" applyFill="1" applyBorder="1" applyAlignment="1" applyProtection="1">
      <alignment horizontal="right"/>
      <protection locked="0"/>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2313</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1142</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7"/>
      <c r="K46" s="657"/>
      <c r="L46" s="657"/>
      <c r="M46" s="657"/>
      <c r="N46" s="657"/>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8"/>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8"/>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59"/>
      <c r="C114" s="658"/>
      <c r="D114" s="658"/>
      <c r="E114" s="659"/>
      <c r="F114" s="658"/>
      <c r="G114" s="658"/>
      <c r="H114" s="658"/>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8" t="s">
        <v>1871</v>
      </c>
      <c r="G132" s="658"/>
    </row>
    <row r="133" spans="2:14">
      <c r="G133" s="658"/>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729</v>
      </c>
      <c r="E161" s="3" t="s">
        <v>2161</v>
      </c>
    </row>
    <row r="162" spans="3:9">
      <c r="E162" s="753"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8" t="s">
        <v>2314</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900</v>
      </c>
      <c r="F235" s="5" t="s">
        <v>245</v>
      </c>
      <c r="G235" s="5"/>
      <c r="H235" s="5"/>
      <c r="I235" s="5"/>
      <c r="M235" s="5"/>
      <c r="N235" s="5"/>
      <c r="O235" s="5"/>
      <c r="P235" s="5"/>
      <c r="Q235" s="5"/>
      <c r="R235" s="5"/>
      <c r="S235" s="5"/>
    </row>
    <row r="236" spans="1:38">
      <c r="B236" s="5"/>
      <c r="C236" s="5"/>
      <c r="F236" s="5" t="s">
        <v>820</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0" t="s">
        <v>1051</v>
      </c>
      <c r="G286" s="5"/>
      <c r="H286" s="660"/>
      <c r="I286" s="660"/>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1"/>
      <c r="C319" s="43"/>
      <c r="D319" s="661" t="s">
        <v>849</v>
      </c>
      <c r="E319" s="661"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900</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2"/>
      <c r="J378" s="5"/>
      <c r="K378" s="5"/>
      <c r="L378" s="5"/>
      <c r="M378" s="5"/>
      <c r="N378" s="5"/>
      <c r="O378" s="5"/>
      <c r="P378" s="5"/>
      <c r="Q378" s="5"/>
      <c r="R378" s="5"/>
      <c r="S378" s="5"/>
    </row>
    <row r="379" spans="2:19">
      <c r="B379" s="3"/>
      <c r="E379" s="5"/>
      <c r="F379" s="5" t="s">
        <v>1031</v>
      </c>
      <c r="G379" s="5"/>
      <c r="I379" s="662"/>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2"/>
      <c r="J389" s="5"/>
      <c r="K389" s="5"/>
      <c r="L389" s="5"/>
      <c r="M389" s="5"/>
      <c r="N389" s="5"/>
      <c r="O389" s="5"/>
      <c r="P389" s="5"/>
      <c r="Q389" s="5"/>
      <c r="R389" s="5"/>
      <c r="S389" s="5"/>
    </row>
    <row r="390" spans="1:38">
      <c r="B390" s="3"/>
      <c r="E390" s="5"/>
      <c r="F390" s="5" t="s">
        <v>1032</v>
      </c>
      <c r="G390" s="5"/>
      <c r="I390" s="662"/>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N95" sqref="N95"/>
    </sheetView>
  </sheetViews>
  <sheetFormatPr defaultColWidth="0" defaultRowHeight="15" customHeight="1"/>
  <cols>
    <col min="1" max="1" width="3.5546875" style="753" customWidth="1"/>
    <col min="2" max="4" width="17.5546875" style="753" customWidth="1"/>
    <col min="5" max="5" width="15.5546875" style="753" customWidth="1"/>
    <col min="6" max="6" width="2.44140625" style="753" customWidth="1"/>
    <col min="7" max="7" width="14.5546875" style="753" customWidth="1"/>
    <col min="8" max="9" width="2.5546875" style="753" customWidth="1"/>
    <col min="10" max="10" width="3.5546875" style="753" customWidth="1"/>
    <col min="11" max="11" width="2.5546875" style="753" customWidth="1"/>
    <col min="12" max="14" width="2.44140625" style="753" customWidth="1"/>
    <col min="15" max="15" width="43.6640625" style="753" customWidth="1"/>
    <col min="16" max="16" width="7.5546875" style="753" customWidth="1"/>
    <col min="17" max="17" width="3.5546875" style="753" customWidth="1"/>
    <col min="18" max="19" width="10.5546875" style="753" customWidth="1"/>
    <col min="20" max="20" width="8.88671875" style="753" customWidth="1"/>
    <col min="21" max="16384" width="8.88671875" style="753" hidden="1"/>
  </cols>
  <sheetData>
    <row r="1" spans="1:19" ht="15" customHeight="1">
      <c r="A1" s="1932" t="s">
        <v>1861</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6"/>
      <c r="B3" s="506"/>
      <c r="C3" s="506"/>
      <c r="D3" s="506"/>
      <c r="E3" s="506"/>
      <c r="F3" s="506"/>
      <c r="G3" s="506"/>
      <c r="H3" s="506"/>
      <c r="I3" s="506"/>
      <c r="J3" s="506"/>
      <c r="K3" s="506"/>
      <c r="L3" s="506"/>
      <c r="M3" s="506"/>
      <c r="N3" s="506"/>
      <c r="O3" s="506"/>
      <c r="P3" s="506"/>
      <c r="Q3" s="506"/>
      <c r="R3" s="506"/>
    </row>
    <row r="4" spans="1:19" ht="15" customHeight="1">
      <c r="A4" s="506"/>
      <c r="B4" s="1916" t="s">
        <v>2118</v>
      </c>
      <c r="C4" s="1916"/>
      <c r="D4" s="1916"/>
      <c r="E4" s="1916"/>
      <c r="F4" s="1916"/>
      <c r="G4" s="1916"/>
      <c r="H4" s="1916"/>
      <c r="I4" s="1916"/>
      <c r="J4" s="1916"/>
      <c r="K4" s="1916"/>
      <c r="L4" s="1916"/>
      <c r="M4" s="1916"/>
      <c r="N4" s="1916"/>
      <c r="O4" s="1916"/>
      <c r="P4" s="1916"/>
      <c r="Q4" s="1916"/>
      <c r="R4" s="1916"/>
    </row>
    <row r="5" spans="1:19" ht="15" customHeight="1">
      <c r="A5" s="506"/>
      <c r="B5" s="1916"/>
      <c r="C5" s="1916"/>
      <c r="D5" s="1916"/>
      <c r="E5" s="1916"/>
      <c r="F5" s="1916"/>
      <c r="G5" s="1916"/>
      <c r="H5" s="1916"/>
      <c r="I5" s="1916"/>
      <c r="J5" s="1916"/>
      <c r="K5" s="1916"/>
      <c r="L5" s="1916"/>
      <c r="M5" s="1916"/>
      <c r="N5" s="1916"/>
      <c r="O5" s="1916"/>
      <c r="P5" s="1916"/>
      <c r="Q5" s="1916"/>
      <c r="R5" s="1916"/>
    </row>
    <row r="6" spans="1:19" ht="15" customHeight="1">
      <c r="A6" s="506"/>
      <c r="B6" s="1916"/>
      <c r="C6" s="1916"/>
      <c r="D6" s="1916"/>
      <c r="E6" s="1916"/>
      <c r="F6" s="1916"/>
      <c r="G6" s="1916"/>
      <c r="H6" s="1916"/>
      <c r="I6" s="1916"/>
      <c r="J6" s="1916"/>
      <c r="K6" s="1916"/>
      <c r="L6" s="1916"/>
      <c r="M6" s="1916"/>
      <c r="N6" s="1916"/>
      <c r="O6" s="1916"/>
      <c r="P6" s="1916"/>
      <c r="Q6" s="1916"/>
      <c r="R6" s="1916"/>
    </row>
    <row r="7" spans="1:19" ht="15" customHeight="1">
      <c r="A7" s="506"/>
      <c r="B7" s="648"/>
      <c r="C7" s="648"/>
      <c r="D7" s="648"/>
      <c r="E7" s="648"/>
      <c r="F7" s="648"/>
      <c r="G7" s="648"/>
      <c r="H7" s="648"/>
      <c r="I7" s="648"/>
      <c r="J7" s="648"/>
      <c r="K7" s="648"/>
      <c r="L7" s="648"/>
      <c r="M7" s="648"/>
      <c r="N7" s="648"/>
      <c r="O7" s="648"/>
      <c r="P7" s="648"/>
      <c r="Q7" s="648"/>
      <c r="R7" s="648"/>
    </row>
    <row r="8" spans="1:19" ht="32.25" customHeight="1">
      <c r="A8" s="506"/>
      <c r="B8" s="1916" t="s">
        <v>2225</v>
      </c>
      <c r="C8" s="1916"/>
      <c r="D8" s="1916"/>
      <c r="E8" s="1916"/>
      <c r="F8" s="1916"/>
      <c r="G8" s="1916"/>
      <c r="H8" s="1916"/>
      <c r="I8" s="1916"/>
      <c r="J8" s="1916"/>
      <c r="K8" s="1916"/>
      <c r="L8" s="1916"/>
      <c r="M8" s="1916"/>
      <c r="N8" s="1916"/>
      <c r="O8" s="1916"/>
      <c r="P8" s="1916"/>
      <c r="Q8" s="1916"/>
      <c r="R8" s="1916"/>
    </row>
    <row r="9" spans="1:19" ht="15" customHeight="1">
      <c r="A9" s="506"/>
      <c r="B9" s="383"/>
      <c r="C9" s="506"/>
      <c r="D9" s="506"/>
      <c r="E9" s="506"/>
      <c r="F9" s="506"/>
      <c r="G9" s="506"/>
      <c r="H9" s="506"/>
      <c r="I9" s="506"/>
      <c r="J9" s="506"/>
      <c r="K9" s="506"/>
      <c r="L9" s="506"/>
      <c r="M9" s="506"/>
      <c r="N9" s="506"/>
      <c r="O9" s="506"/>
      <c r="P9" s="506"/>
      <c r="Q9" s="506"/>
      <c r="R9" s="506"/>
    </row>
    <row r="10" spans="1:19" ht="15" customHeight="1">
      <c r="A10" s="506"/>
      <c r="B10" s="1916" t="s">
        <v>2204</v>
      </c>
      <c r="C10" s="1916"/>
      <c r="D10" s="1916"/>
      <c r="E10" s="1916"/>
      <c r="F10" s="1916"/>
      <c r="G10" s="1916"/>
      <c r="H10" s="1916"/>
      <c r="I10" s="1916"/>
      <c r="J10" s="1916"/>
      <c r="K10" s="1916"/>
      <c r="L10" s="1916"/>
      <c r="M10" s="1916"/>
      <c r="N10" s="1916"/>
      <c r="O10" s="1916"/>
      <c r="P10" s="1916"/>
      <c r="Q10" s="1916"/>
      <c r="R10" s="1916"/>
    </row>
    <row r="11" spans="1:19" ht="29.25" customHeight="1">
      <c r="A11" s="506"/>
      <c r="B11" s="1916"/>
      <c r="C11" s="1916"/>
      <c r="D11" s="1916"/>
      <c r="E11" s="1916"/>
      <c r="F11" s="1916"/>
      <c r="G11" s="1916"/>
      <c r="H11" s="1916"/>
      <c r="I11" s="1916"/>
      <c r="J11" s="1916"/>
      <c r="K11" s="1916"/>
      <c r="L11" s="1916"/>
      <c r="M11" s="1916"/>
      <c r="N11" s="1916"/>
      <c r="O11" s="1916"/>
      <c r="P11" s="1916"/>
      <c r="Q11" s="1916"/>
      <c r="R11" s="1916"/>
    </row>
    <row r="12" spans="1:19" ht="15" customHeight="1">
      <c r="A12" s="506"/>
      <c r="B12" s="648"/>
      <c r="C12" s="648"/>
      <c r="D12" s="648"/>
      <c r="E12" s="648"/>
      <c r="F12" s="648"/>
      <c r="G12" s="648"/>
      <c r="H12" s="648"/>
      <c r="I12" s="648"/>
      <c r="J12" s="648"/>
      <c r="K12" s="648"/>
      <c r="L12" s="648"/>
      <c r="M12" s="648"/>
      <c r="N12" s="648"/>
      <c r="O12" s="648"/>
      <c r="P12" s="648"/>
      <c r="Q12" s="648"/>
      <c r="R12" s="648"/>
    </row>
    <row r="13" spans="1:19" ht="15" customHeight="1">
      <c r="A13" s="506"/>
      <c r="B13" s="1916" t="s">
        <v>2119</v>
      </c>
      <c r="C13" s="1916"/>
      <c r="D13" s="1916"/>
      <c r="E13" s="1916"/>
      <c r="F13" s="1916"/>
      <c r="G13" s="1916"/>
      <c r="H13" s="1916"/>
      <c r="I13" s="1916"/>
      <c r="J13" s="1916"/>
      <c r="K13" s="1916"/>
      <c r="L13" s="1916"/>
      <c r="M13" s="1916"/>
      <c r="N13" s="1916"/>
      <c r="O13" s="1916"/>
      <c r="P13" s="1916"/>
      <c r="Q13" s="1916"/>
      <c r="R13" s="1916"/>
    </row>
    <row r="14" spans="1:19" ht="15" customHeight="1">
      <c r="A14" s="506"/>
      <c r="B14" s="1916"/>
      <c r="C14" s="1916"/>
      <c r="D14" s="1916"/>
      <c r="E14" s="1916"/>
      <c r="F14" s="1916"/>
      <c r="G14" s="1916"/>
      <c r="H14" s="1916"/>
      <c r="I14" s="1916"/>
      <c r="J14" s="1916"/>
      <c r="K14" s="1916"/>
      <c r="L14" s="1916"/>
      <c r="M14" s="1916"/>
      <c r="N14" s="1916"/>
      <c r="O14" s="1916"/>
      <c r="P14" s="1916"/>
      <c r="Q14" s="1916"/>
      <c r="R14" s="1916"/>
    </row>
    <row r="15" spans="1:19" ht="15" customHeight="1">
      <c r="A15" s="506"/>
      <c r="B15" s="1916"/>
      <c r="C15" s="1916"/>
      <c r="D15" s="1916"/>
      <c r="E15" s="1916"/>
      <c r="F15" s="1916"/>
      <c r="G15" s="1916"/>
      <c r="H15" s="1916"/>
      <c r="I15" s="1916"/>
      <c r="J15" s="1916"/>
      <c r="K15" s="1916"/>
      <c r="L15" s="1916"/>
      <c r="M15" s="1916"/>
      <c r="N15" s="1916"/>
      <c r="O15" s="1916"/>
      <c r="P15" s="1916"/>
      <c r="Q15" s="1916"/>
      <c r="R15" s="1916"/>
    </row>
    <row r="16" spans="1:19" ht="15" customHeight="1">
      <c r="A16" s="506"/>
      <c r="B16" s="1916"/>
      <c r="C16" s="1916"/>
      <c r="D16" s="1916"/>
      <c r="E16" s="1916"/>
      <c r="F16" s="1916"/>
      <c r="G16" s="1916"/>
      <c r="H16" s="1916"/>
      <c r="I16" s="1916"/>
      <c r="J16" s="1916"/>
      <c r="K16" s="1916"/>
      <c r="L16" s="1916"/>
      <c r="M16" s="1916"/>
      <c r="N16" s="1916"/>
      <c r="O16" s="1916"/>
      <c r="P16" s="1916"/>
      <c r="Q16" s="1916"/>
      <c r="R16" s="1916"/>
    </row>
    <row r="17" spans="1:18" ht="15" customHeight="1">
      <c r="A17" s="506"/>
      <c r="B17" s="1916"/>
      <c r="C17" s="1916"/>
      <c r="D17" s="1916"/>
      <c r="E17" s="1916"/>
      <c r="F17" s="1916"/>
      <c r="G17" s="1916"/>
      <c r="H17" s="1916"/>
      <c r="I17" s="1916"/>
      <c r="J17" s="1916"/>
      <c r="K17" s="1916"/>
      <c r="L17" s="1916"/>
      <c r="M17" s="1916"/>
      <c r="N17" s="1916"/>
      <c r="O17" s="1916"/>
      <c r="P17" s="1916"/>
      <c r="Q17" s="1916"/>
      <c r="R17" s="1916"/>
    </row>
    <row r="18" spans="1:18" ht="15" customHeight="1">
      <c r="A18" s="506"/>
      <c r="B18" s="383"/>
      <c r="C18" s="506"/>
      <c r="D18" s="506"/>
      <c r="E18" s="506"/>
      <c r="F18" s="506"/>
      <c r="G18" s="506"/>
      <c r="H18" s="506"/>
      <c r="I18" s="506"/>
      <c r="J18" s="506"/>
      <c r="K18" s="506"/>
      <c r="L18" s="506"/>
      <c r="M18" s="506"/>
      <c r="N18" s="506"/>
      <c r="O18" s="506"/>
      <c r="P18" s="506"/>
      <c r="Q18" s="506"/>
      <c r="R18" s="506"/>
    </row>
    <row r="19" spans="1:18" ht="15" customHeight="1">
      <c r="A19" s="506"/>
      <c r="B19" s="1916" t="s">
        <v>1800</v>
      </c>
      <c r="C19" s="1916"/>
      <c r="D19" s="1916"/>
      <c r="E19" s="1916"/>
      <c r="F19" s="1916"/>
      <c r="G19" s="1916"/>
      <c r="H19" s="1916"/>
      <c r="I19" s="1916"/>
      <c r="J19" s="1916"/>
      <c r="K19" s="1916"/>
      <c r="L19" s="1916"/>
      <c r="M19" s="1916"/>
      <c r="N19" s="1916"/>
      <c r="O19" s="1916"/>
      <c r="P19" s="1916"/>
      <c r="Q19" s="1916"/>
      <c r="R19" s="1916"/>
    </row>
    <row r="20" spans="1:18" ht="15" customHeight="1">
      <c r="A20" s="506"/>
      <c r="B20" s="1916"/>
      <c r="C20" s="1916"/>
      <c r="D20" s="1916"/>
      <c r="E20" s="1916"/>
      <c r="F20" s="1916"/>
      <c r="G20" s="1916"/>
      <c r="H20" s="1916"/>
      <c r="I20" s="1916"/>
      <c r="J20" s="1916"/>
      <c r="K20" s="1916"/>
      <c r="L20" s="1916"/>
      <c r="M20" s="1916"/>
      <c r="N20" s="1916"/>
      <c r="O20" s="1916"/>
      <c r="P20" s="1916"/>
      <c r="Q20" s="1916"/>
      <c r="R20" s="1916"/>
    </row>
    <row r="21" spans="1:18" ht="15" customHeight="1">
      <c r="A21" s="506"/>
      <c r="B21" s="1916"/>
      <c r="C21" s="1916"/>
      <c r="D21" s="1916"/>
      <c r="E21" s="1916"/>
      <c r="F21" s="1916"/>
      <c r="G21" s="1916"/>
      <c r="H21" s="1916"/>
      <c r="I21" s="1916"/>
      <c r="J21" s="1916"/>
      <c r="K21" s="1916"/>
      <c r="L21" s="1916"/>
      <c r="M21" s="1916"/>
      <c r="N21" s="1916"/>
      <c r="O21" s="1916"/>
      <c r="P21" s="1916"/>
      <c r="Q21" s="1916"/>
      <c r="R21" s="1916"/>
    </row>
    <row r="22" spans="1:18" ht="15" customHeight="1">
      <c r="A22" s="506"/>
      <c r="B22" s="648"/>
      <c r="C22" s="648"/>
      <c r="D22" s="648"/>
      <c r="E22" s="648"/>
      <c r="F22" s="648"/>
      <c r="G22" s="648"/>
      <c r="H22" s="648"/>
      <c r="I22" s="648"/>
      <c r="J22" s="648"/>
      <c r="K22" s="648"/>
      <c r="L22" s="648"/>
      <c r="M22" s="648"/>
      <c r="N22" s="648"/>
      <c r="O22" s="648"/>
      <c r="P22" s="648"/>
      <c r="Q22" s="648"/>
      <c r="R22" s="648"/>
    </row>
    <row r="23" spans="1:18" ht="15" customHeight="1">
      <c r="A23" s="506"/>
      <c r="B23" s="1916" t="s">
        <v>1801</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8"/>
      <c r="C25" s="648"/>
      <c r="D25" s="648"/>
      <c r="E25" s="648"/>
      <c r="F25" s="648"/>
      <c r="G25" s="648"/>
      <c r="H25" s="648"/>
      <c r="I25" s="648"/>
      <c r="J25" s="648"/>
      <c r="K25" s="648"/>
      <c r="L25" s="648"/>
      <c r="M25" s="648"/>
      <c r="N25" s="648"/>
      <c r="O25" s="648"/>
      <c r="P25" s="648"/>
      <c r="Q25" s="648"/>
      <c r="R25" s="648"/>
    </row>
    <row r="26" spans="1:18" ht="15" customHeight="1">
      <c r="B26" s="1916" t="s">
        <v>1694</v>
      </c>
      <c r="C26" s="1916"/>
      <c r="D26" s="1916"/>
      <c r="E26" s="1916"/>
      <c r="F26" s="1916"/>
      <c r="G26" s="1916"/>
      <c r="H26" s="1916"/>
      <c r="I26" s="1916"/>
      <c r="J26" s="1916"/>
      <c r="K26" s="1916"/>
      <c r="L26" s="1916"/>
      <c r="M26" s="1916"/>
      <c r="N26" s="1916"/>
      <c r="O26" s="1916"/>
      <c r="P26" s="1916"/>
      <c r="Q26" s="1916"/>
      <c r="R26" s="1916"/>
    </row>
    <row r="27" spans="1:18" ht="15" customHeight="1">
      <c r="B27" s="648"/>
      <c r="C27" s="648"/>
      <c r="D27" s="648"/>
      <c r="E27" s="648"/>
      <c r="F27" s="648"/>
      <c r="G27" s="648"/>
      <c r="H27" s="648"/>
      <c r="I27" s="648"/>
      <c r="J27" s="648"/>
      <c r="K27" s="648"/>
      <c r="L27" s="648"/>
      <c r="M27" s="648"/>
      <c r="N27" s="648"/>
      <c r="O27" s="648"/>
      <c r="P27" s="648"/>
      <c r="Q27" s="648"/>
      <c r="R27" s="648"/>
    </row>
    <row r="28" spans="1:18" ht="15" customHeight="1">
      <c r="B28" s="507" t="s">
        <v>140</v>
      </c>
    </row>
    <row r="29" spans="1:18" ht="15" customHeight="1">
      <c r="B29" s="1924" t="s">
        <v>1607</v>
      </c>
      <c r="C29" s="1924"/>
      <c r="D29" s="1924"/>
      <c r="E29" s="1924"/>
      <c r="F29" s="1924"/>
      <c r="G29" s="1924"/>
      <c r="H29" s="376"/>
      <c r="I29" s="376"/>
      <c r="J29" s="376"/>
      <c r="K29" s="376"/>
      <c r="L29" s="376"/>
      <c r="M29" s="376"/>
      <c r="N29" s="376"/>
      <c r="O29" s="1922" t="s">
        <v>1616</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991</v>
      </c>
      <c r="K32" s="1928">
        <v>1</v>
      </c>
      <c r="M32" s="508"/>
      <c r="O32" s="1923"/>
      <c r="P32" s="1927" t="s">
        <v>1939</v>
      </c>
    </row>
    <row r="33" spans="1:21" ht="15" customHeight="1">
      <c r="B33" s="1929" t="s">
        <v>1611</v>
      </c>
      <c r="C33" s="1929"/>
      <c r="D33" s="1929"/>
      <c r="E33" s="1929"/>
      <c r="F33" s="1929"/>
      <c r="G33" s="1929"/>
      <c r="I33" s="1926"/>
      <c r="J33" s="1927"/>
      <c r="K33" s="1928"/>
      <c r="M33" s="509"/>
      <c r="O33" s="1929" t="s">
        <v>1611</v>
      </c>
      <c r="P33" s="1927"/>
    </row>
    <row r="34" spans="1:21" ht="15" customHeight="1">
      <c r="B34" s="1926"/>
      <c r="C34" s="1926"/>
      <c r="D34" s="1926"/>
      <c r="E34" s="1926"/>
      <c r="F34" s="1926"/>
      <c r="G34" s="1926"/>
      <c r="I34" s="647"/>
      <c r="J34" s="646"/>
      <c r="K34" s="526"/>
      <c r="M34" s="509"/>
      <c r="O34" s="1926"/>
      <c r="P34" s="646"/>
    </row>
    <row r="35" spans="1:21" ht="15" customHeight="1">
      <c r="B35" s="510"/>
      <c r="C35" s="510"/>
      <c r="D35" s="510"/>
      <c r="E35" s="510"/>
      <c r="F35" s="510"/>
      <c r="G35" s="510"/>
      <c r="H35" s="394"/>
      <c r="I35" s="511"/>
      <c r="J35" s="512"/>
      <c r="K35" s="513"/>
      <c r="L35" s="394"/>
      <c r="M35" s="508"/>
      <c r="N35" s="394"/>
      <c r="O35" s="510"/>
      <c r="P35" s="512"/>
      <c r="Q35" s="394"/>
      <c r="R35" s="394"/>
    </row>
    <row r="36" spans="1:21" ht="15" customHeight="1">
      <c r="B36" s="538"/>
      <c r="C36" s="538"/>
      <c r="D36" s="538"/>
      <c r="E36" s="538"/>
      <c r="F36" s="538"/>
      <c r="G36" s="538"/>
      <c r="I36" s="647"/>
      <c r="J36" s="646"/>
      <c r="K36" s="526"/>
      <c r="M36" s="509"/>
      <c r="O36" s="538"/>
      <c r="P36" s="646"/>
    </row>
    <row r="37" spans="1:21" ht="15" customHeight="1">
      <c r="A37" s="514"/>
      <c r="B37" s="1933" t="s">
        <v>1601</v>
      </c>
      <c r="C37" s="1933"/>
      <c r="D37" s="1933"/>
      <c r="E37" s="1933"/>
      <c r="F37" s="515"/>
      <c r="G37" s="515"/>
      <c r="H37" s="516"/>
      <c r="I37" s="376"/>
      <c r="J37" s="376"/>
      <c r="L37" s="528"/>
      <c r="M37" s="528"/>
      <c r="N37" s="528"/>
      <c r="O37" s="528"/>
      <c r="P37" s="528"/>
      <c r="Q37" s="528"/>
      <c r="R37" s="528"/>
      <c r="S37" s="528"/>
    </row>
    <row r="38" spans="1:21" ht="15" customHeight="1">
      <c r="B38" s="1938" t="s">
        <v>1617</v>
      </c>
      <c r="C38" s="1938"/>
      <c r="D38" s="1938"/>
      <c r="E38" s="1938"/>
      <c r="F38" s="649"/>
      <c r="G38" s="517">
        <f>D110</f>
        <v>4672599.2107340358</v>
      </c>
      <c r="H38" s="384"/>
      <c r="I38" s="518"/>
      <c r="J38" s="384"/>
      <c r="K38" s="1945" t="s">
        <v>2222</v>
      </c>
      <c r="L38" s="1945"/>
      <c r="M38" s="1945"/>
      <c r="N38" s="1945"/>
      <c r="O38" s="1945"/>
      <c r="P38" s="1945"/>
      <c r="Q38" s="1945"/>
      <c r="R38" s="1945"/>
      <c r="S38" s="1945"/>
    </row>
    <row r="39" spans="1:21" ht="15" customHeight="1">
      <c r="B39" s="1939" t="s">
        <v>1282</v>
      </c>
      <c r="C39" s="1939"/>
      <c r="D39" s="1939"/>
      <c r="E39" s="1939"/>
      <c r="F39" s="649"/>
      <c r="G39" s="631"/>
      <c r="H39" s="384"/>
      <c r="I39" s="518"/>
      <c r="J39" s="384"/>
      <c r="K39" s="1945"/>
      <c r="L39" s="1945"/>
      <c r="M39" s="1945"/>
      <c r="N39" s="1945"/>
      <c r="O39" s="1945"/>
      <c r="P39" s="1945"/>
      <c r="Q39" s="1945"/>
      <c r="R39" s="1945"/>
      <c r="S39" s="1945"/>
    </row>
    <row r="40" spans="1:21" ht="15" customHeight="1">
      <c r="B40" s="1939" t="s">
        <v>1283</v>
      </c>
      <c r="C40" s="1939"/>
      <c r="D40" s="1939"/>
      <c r="E40" s="1939"/>
      <c r="F40" s="649"/>
      <c r="G40" s="631">
        <f>Application!AO625</f>
        <v>649146</v>
      </c>
      <c r="H40" s="384"/>
      <c r="I40" s="518"/>
      <c r="J40" s="384"/>
      <c r="K40" s="1945"/>
      <c r="L40" s="1945"/>
      <c r="M40" s="1945"/>
      <c r="N40" s="1945"/>
      <c r="O40" s="1945"/>
      <c r="P40" s="1945"/>
      <c r="Q40" s="1945"/>
      <c r="R40" s="1945"/>
      <c r="S40" s="1945"/>
    </row>
    <row r="41" spans="1:21" ht="15" customHeight="1">
      <c r="B41" s="1940" t="s">
        <v>1612</v>
      </c>
      <c r="C41" s="1940"/>
      <c r="D41" s="1940"/>
      <c r="E41" s="1940"/>
      <c r="F41" s="649"/>
      <c r="G41" s="384"/>
      <c r="H41" s="384"/>
      <c r="I41" s="518"/>
      <c r="J41" s="384"/>
      <c r="K41" s="1944" t="s">
        <v>124</v>
      </c>
      <c r="L41" s="1944"/>
      <c r="M41" s="1944"/>
      <c r="N41" s="1944"/>
      <c r="O41" s="1944"/>
      <c r="P41" s="1944"/>
      <c r="Q41" s="1944"/>
      <c r="R41" s="1944"/>
      <c r="S41" s="1944"/>
    </row>
    <row r="42" spans="1:21" ht="15" customHeight="1">
      <c r="B42" s="633" t="str">
        <f>Application!C622</f>
        <v>Moreno Valley City HOME ARP</v>
      </c>
      <c r="C42" s="633"/>
      <c r="D42" s="627"/>
      <c r="E42" s="651">
        <f>Application!AO622</f>
        <v>2063000</v>
      </c>
      <c r="F42" s="649"/>
      <c r="G42" s="384"/>
      <c r="H42" s="384"/>
      <c r="I42" s="518"/>
      <c r="J42" s="384"/>
      <c r="K42" s="1943"/>
      <c r="L42" s="1943"/>
      <c r="M42" s="1943"/>
      <c r="N42" s="1943"/>
      <c r="O42" s="1943"/>
      <c r="Q42" s="1946"/>
      <c r="R42" s="1946"/>
      <c r="U42" s="753" t="s">
        <v>124</v>
      </c>
    </row>
    <row r="43" spans="1:21" ht="15" customHeight="1">
      <c r="B43" s="633" t="str">
        <f>Application!C623</f>
        <v>Riverside County HOME ARP</v>
      </c>
      <c r="C43" s="633"/>
      <c r="D43" s="503"/>
      <c r="E43" s="651">
        <f>Application!AO623</f>
        <v>1500000</v>
      </c>
      <c r="F43" s="649"/>
      <c r="G43" s="384"/>
      <c r="H43" s="384"/>
      <c r="I43" s="518"/>
      <c r="J43" s="384"/>
      <c r="L43" s="384"/>
      <c r="M43" s="376"/>
      <c r="N43" s="376"/>
      <c r="O43" s="376"/>
      <c r="Q43" s="519"/>
      <c r="R43" s="519"/>
      <c r="U43" s="753" t="s">
        <v>2221</v>
      </c>
    </row>
    <row r="44" spans="1:21" ht="15" customHeight="1">
      <c r="B44" s="633" t="str">
        <f>Application!C624</f>
        <v>Moreno Valley City Loan</v>
      </c>
      <c r="C44" s="633"/>
      <c r="D44" s="503"/>
      <c r="E44" s="651">
        <f>Application!AO624</f>
        <v>180000</v>
      </c>
      <c r="F44" s="649"/>
      <c r="G44" s="384"/>
      <c r="H44" s="384"/>
      <c r="I44" s="518"/>
      <c r="K44" s="383" t="s">
        <v>1852</v>
      </c>
      <c r="Q44" s="1946"/>
      <c r="R44" s="1946"/>
    </row>
    <row r="45" spans="1:21" ht="15" customHeight="1">
      <c r="B45" s="633" t="s">
        <v>2472</v>
      </c>
      <c r="C45" s="633"/>
      <c r="D45" s="503"/>
      <c r="E45" s="651">
        <f>Application!AO626</f>
        <v>395000</v>
      </c>
      <c r="F45" s="649"/>
      <c r="G45" s="384"/>
      <c r="H45" s="384"/>
      <c r="I45" s="518"/>
      <c r="K45" s="388" t="s">
        <v>1847</v>
      </c>
      <c r="L45" s="388"/>
      <c r="M45" s="384"/>
      <c r="N45" s="384"/>
      <c r="O45" s="384"/>
      <c r="P45" s="384"/>
    </row>
    <row r="46" spans="1:21" ht="15" customHeight="1">
      <c r="B46" s="633"/>
      <c r="C46" s="633"/>
      <c r="D46" s="503"/>
      <c r="E46" s="651"/>
      <c r="F46" s="649"/>
      <c r="G46" s="384"/>
      <c r="H46" s="384"/>
      <c r="I46" s="518"/>
      <c r="J46" s="384"/>
      <c r="K46" s="1920" t="s">
        <v>1848</v>
      </c>
      <c r="L46" s="1920"/>
      <c r="M46" s="1920"/>
      <c r="N46" s="1920"/>
      <c r="O46" s="1920"/>
      <c r="Q46" s="1917"/>
      <c r="R46" s="1917"/>
    </row>
    <row r="47" spans="1:21" ht="15" customHeight="1">
      <c r="B47" s="633"/>
      <c r="C47" s="633"/>
      <c r="D47" s="503"/>
      <c r="E47" s="651"/>
      <c r="F47" s="649"/>
      <c r="G47" s="384"/>
      <c r="H47" s="384"/>
      <c r="I47" s="518"/>
      <c r="J47" s="384"/>
      <c r="K47" s="1921" t="s">
        <v>1849</v>
      </c>
      <c r="L47" s="1921"/>
      <c r="M47" s="1921"/>
      <c r="N47" s="1921"/>
      <c r="O47" s="1921"/>
      <c r="Q47" s="1919"/>
      <c r="R47" s="1919"/>
    </row>
    <row r="48" spans="1:21" ht="15" customHeight="1">
      <c r="B48" s="633"/>
      <c r="C48" s="633"/>
      <c r="D48" s="503"/>
      <c r="E48" s="651"/>
      <c r="F48" s="649"/>
      <c r="G48" s="384"/>
      <c r="H48" s="384"/>
      <c r="I48" s="518"/>
      <c r="J48" s="384"/>
      <c r="K48" s="1918" t="s">
        <v>1850</v>
      </c>
      <c r="L48" s="1918"/>
      <c r="M48" s="1918"/>
      <c r="N48" s="1918"/>
      <c r="O48" s="1918"/>
      <c r="Q48" s="1920">
        <f>Q46+Q47</f>
        <v>0</v>
      </c>
      <c r="R48" s="1920"/>
    </row>
    <row r="49" spans="1:29" ht="15" customHeight="1">
      <c r="B49" s="633"/>
      <c r="C49" s="633"/>
      <c r="D49" s="503"/>
      <c r="E49" s="651"/>
      <c r="F49" s="649"/>
      <c r="G49" s="384"/>
      <c r="H49" s="384"/>
      <c r="I49" s="518"/>
      <c r="J49" s="384"/>
    </row>
    <row r="50" spans="1:29" ht="15" customHeight="1">
      <c r="B50" s="629" t="s">
        <v>1695</v>
      </c>
      <c r="C50" s="629"/>
      <c r="D50" s="632"/>
      <c r="E50" s="630">
        <f>MAX(IF('Sources and Uses Budget'!B15="",0,'Sources and Uses Budget'!B15),IF(Application!AG387="",0,Application!AG387))</f>
        <v>0</v>
      </c>
      <c r="F50" s="649"/>
      <c r="G50" s="384"/>
      <c r="H50" s="384"/>
      <c r="I50" s="518"/>
      <c r="J50" s="384"/>
    </row>
    <row r="51" spans="1:29" ht="15" customHeight="1">
      <c r="B51" s="628" t="s">
        <v>1345</v>
      </c>
      <c r="C51" s="628"/>
      <c r="D51" s="632"/>
      <c r="E51" s="630"/>
      <c r="F51" s="649"/>
      <c r="G51" s="384"/>
      <c r="H51" s="384"/>
      <c r="I51" s="518"/>
      <c r="J51" s="384"/>
    </row>
    <row r="52" spans="1:29" ht="15" customHeight="1">
      <c r="B52" s="1938" t="s">
        <v>1608</v>
      </c>
      <c r="C52" s="1938"/>
      <c r="D52" s="1938"/>
      <c r="E52" s="1938"/>
      <c r="F52" s="649"/>
      <c r="G52" s="517">
        <f>SUM(E42:E49)-ABS(E50)-ABS(E51)</f>
        <v>4138000</v>
      </c>
      <c r="H52" s="384"/>
      <c r="I52" s="518"/>
      <c r="J52" s="384"/>
    </row>
    <row r="53" spans="1:29" ht="15" customHeight="1">
      <c r="C53" s="522"/>
      <c r="D53" s="522" t="s">
        <v>874</v>
      </c>
      <c r="E53" s="522"/>
      <c r="F53" s="522"/>
      <c r="G53" s="523">
        <f>SUM(G38:G40)+G52</f>
        <v>9459745.2107340358</v>
      </c>
      <c r="H53" s="520"/>
      <c r="I53" s="518"/>
      <c r="J53" s="384"/>
      <c r="K53" s="384"/>
      <c r="L53" s="384"/>
    </row>
    <row r="54" spans="1:29" ht="15" customHeight="1">
      <c r="B54" s="524"/>
      <c r="C54" s="524"/>
      <c r="D54" s="524"/>
      <c r="E54" s="524"/>
      <c r="F54" s="524"/>
      <c r="G54" s="524"/>
      <c r="H54" s="394"/>
      <c r="I54" s="521"/>
      <c r="J54" s="521"/>
      <c r="K54" s="521"/>
      <c r="L54" s="521"/>
      <c r="M54" s="521"/>
      <c r="N54" s="521"/>
      <c r="O54" s="394"/>
      <c r="P54" s="394"/>
      <c r="Q54" s="394"/>
      <c r="R54" s="394"/>
    </row>
    <row r="55" spans="1:29" ht="15" customHeight="1">
      <c r="B55" s="649"/>
      <c r="C55" s="649"/>
      <c r="D55" s="649"/>
      <c r="E55" s="649"/>
      <c r="F55" s="649"/>
      <c r="G55" s="649"/>
      <c r="H55" s="649"/>
      <c r="I55" s="649"/>
      <c r="J55" s="649"/>
      <c r="K55" s="649"/>
      <c r="L55" s="649"/>
      <c r="M55" s="649"/>
      <c r="N55" s="649"/>
      <c r="O55" s="649"/>
      <c r="P55" s="649"/>
      <c r="U55" s="753" t="s">
        <v>124</v>
      </c>
      <c r="AC55" s="753" t="s">
        <v>973</v>
      </c>
    </row>
    <row r="56" spans="1:29" ht="15" customHeight="1">
      <c r="B56" s="1941" t="s">
        <v>1263</v>
      </c>
      <c r="C56" s="1941"/>
      <c r="D56" s="649"/>
      <c r="E56" s="649"/>
      <c r="F56" s="649"/>
      <c r="G56" s="649"/>
      <c r="H56" s="649"/>
      <c r="I56" s="649"/>
      <c r="J56" s="649"/>
      <c r="K56" s="649"/>
      <c r="L56" s="649"/>
      <c r="M56" s="649"/>
      <c r="N56" s="649"/>
      <c r="O56" s="649"/>
      <c r="P56" s="649"/>
      <c r="U56" s="951" t="s">
        <v>1795</v>
      </c>
      <c r="AC56" s="952">
        <v>0.2</v>
      </c>
    </row>
    <row r="57" spans="1:29" ht="15" customHeight="1">
      <c r="A57" s="520"/>
      <c r="B57" s="1942" t="s">
        <v>1603</v>
      </c>
      <c r="C57" s="1942"/>
      <c r="D57" s="1942"/>
      <c r="E57" s="1942"/>
      <c r="F57" s="1942"/>
      <c r="G57" s="1942"/>
      <c r="H57" s="1942"/>
      <c r="I57" s="1942"/>
      <c r="J57" s="1942"/>
      <c r="K57" s="1942"/>
      <c r="L57" s="1942"/>
      <c r="M57" s="1942"/>
      <c r="N57" s="1942"/>
      <c r="O57" s="1942"/>
      <c r="P57" s="649"/>
      <c r="U57" s="951" t="s">
        <v>1796</v>
      </c>
      <c r="AC57" s="952">
        <v>0.1</v>
      </c>
    </row>
    <row r="58" spans="1:29" ht="15" customHeight="1">
      <c r="B58" s="1933" t="s">
        <v>2220</v>
      </c>
      <c r="C58" s="1934"/>
      <c r="D58" s="1934"/>
      <c r="E58" s="1934"/>
      <c r="F58" s="525"/>
      <c r="G58" s="525"/>
      <c r="H58" s="515"/>
      <c r="I58" s="515"/>
      <c r="J58" s="1935">
        <f>('Sources and Uses Budget'!D104+Q47)/('Sources and Uses Budget'!B104+Q48)</f>
        <v>0</v>
      </c>
      <c r="K58" s="1936"/>
      <c r="L58" s="1936"/>
      <c r="M58" s="1936"/>
      <c r="N58" s="1937"/>
      <c r="O58" s="515"/>
      <c r="P58" s="515"/>
      <c r="U58" s="951" t="s">
        <v>1797</v>
      </c>
      <c r="AC58" s="952">
        <v>0.1</v>
      </c>
    </row>
    <row r="59" spans="1:29" ht="15" customHeight="1">
      <c r="B59" s="1916" t="s">
        <v>2120</v>
      </c>
      <c r="C59" s="1916"/>
      <c r="D59" s="1916"/>
      <c r="E59" s="1916"/>
      <c r="F59" s="1916"/>
      <c r="G59" s="1916"/>
      <c r="H59" s="1916"/>
      <c r="I59" s="1916"/>
      <c r="J59" s="1916"/>
      <c r="K59" s="1916"/>
      <c r="L59" s="1916"/>
      <c r="M59" s="1916"/>
      <c r="N59" s="1916"/>
      <c r="O59" s="1916"/>
      <c r="P59" s="515"/>
      <c r="U59" s="951" t="s">
        <v>1798</v>
      </c>
      <c r="AC59" s="952">
        <v>0.05</v>
      </c>
    </row>
    <row r="60" spans="1:29" ht="15" customHeight="1">
      <c r="B60" s="1916"/>
      <c r="C60" s="1916"/>
      <c r="D60" s="1916"/>
      <c r="E60" s="1916"/>
      <c r="F60" s="1916"/>
      <c r="G60" s="1916"/>
      <c r="H60" s="1916"/>
      <c r="I60" s="1916"/>
      <c r="J60" s="1916"/>
      <c r="K60" s="1916"/>
      <c r="L60" s="1916"/>
      <c r="M60" s="1916"/>
      <c r="N60" s="1916"/>
      <c r="O60" s="1916"/>
      <c r="P60" s="515"/>
      <c r="AC60" s="953"/>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5"/>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6"/>
      <c r="C63" s="376"/>
      <c r="D63" s="376"/>
      <c r="E63" s="383"/>
      <c r="F63" s="376"/>
      <c r="G63" s="376"/>
      <c r="H63" s="376"/>
      <c r="I63" s="756"/>
      <c r="J63" s="1948" t="s">
        <v>2223</v>
      </c>
      <c r="K63" s="1949"/>
      <c r="L63" s="1949"/>
      <c r="M63" s="1949"/>
      <c r="N63" s="1949"/>
      <c r="O63" s="1949"/>
      <c r="P63" s="1949"/>
      <c r="Q63" s="1949"/>
      <c r="R63" s="1949"/>
    </row>
    <row r="64" spans="1:29" ht="15" customHeight="1" thickBot="1">
      <c r="B64" s="1941" t="s">
        <v>1613</v>
      </c>
      <c r="C64" s="1941"/>
      <c r="D64" s="376"/>
      <c r="F64" s="376"/>
      <c r="G64" s="522" t="s">
        <v>1851</v>
      </c>
      <c r="H64" s="376"/>
      <c r="I64" s="757"/>
      <c r="J64" s="1950"/>
      <c r="K64" s="1951"/>
      <c r="L64" s="1951"/>
      <c r="M64" s="1951"/>
      <c r="N64" s="1951"/>
      <c r="O64" s="1951"/>
      <c r="P64" s="1951"/>
      <c r="Q64" s="1951"/>
      <c r="R64" s="1951"/>
      <c r="U64" s="950">
        <f>IF(K41="Rural project in a county where no tax credit applications have been received within 5 years",AC59,0)</f>
        <v>0</v>
      </c>
    </row>
    <row r="65" spans="1:22" ht="15" customHeight="1" thickBot="1">
      <c r="B65" s="526" t="s">
        <v>1606</v>
      </c>
      <c r="C65" s="511" t="str">
        <f>IF(OR(Application!M349="Yes",Application!M350="Yes"),"Yes","No")</f>
        <v>Yes</v>
      </c>
      <c r="E65" s="787"/>
      <c r="F65" s="787"/>
      <c r="G65" s="522" t="s">
        <v>1853</v>
      </c>
      <c r="H65" s="376"/>
      <c r="I65" s="757"/>
      <c r="J65" s="1950"/>
      <c r="K65" s="1951"/>
      <c r="L65" s="1951"/>
      <c r="M65" s="1951"/>
      <c r="N65" s="1951"/>
      <c r="O65" s="1951"/>
      <c r="P65" s="1951"/>
      <c r="Q65" s="1951"/>
      <c r="R65" s="1951"/>
      <c r="U65" s="950">
        <f>IF(J67="Non-rural project, Census Tract is Highest Resource (20 percentage points)",AC56,0)</f>
        <v>0</v>
      </c>
    </row>
    <row r="66" spans="1:22" ht="15" customHeight="1" thickBot="1">
      <c r="B66" s="527" t="s">
        <v>1682</v>
      </c>
      <c r="C66" s="637">
        <f>Application!AG430-Application!AG431</f>
        <v>36</v>
      </c>
      <c r="D66" s="787"/>
      <c r="E66" s="527" t="s">
        <v>1854</v>
      </c>
      <c r="F66" s="787"/>
      <c r="G66" s="654"/>
      <c r="H66" s="528"/>
      <c r="I66" s="758"/>
      <c r="J66" s="1950"/>
      <c r="K66" s="1951"/>
      <c r="L66" s="1951"/>
      <c r="M66" s="1951"/>
      <c r="N66" s="1951"/>
      <c r="O66" s="1951"/>
      <c r="P66" s="1951"/>
      <c r="Q66" s="1951"/>
      <c r="R66" s="1951"/>
      <c r="U66" s="950">
        <f>IF(J67="Non-rural project, Census Tract is High Resource (10 percentage points)",AC57,0)</f>
        <v>0</v>
      </c>
    </row>
    <row r="67" spans="1:22" ht="15" customHeight="1" thickBot="1">
      <c r="B67" s="527" t="s">
        <v>1602</v>
      </c>
      <c r="C67" s="638">
        <f>MIN(IF(AND(C65="Yes",G67&gt;=50),(0.75+(G67/200)),1),1.5)</f>
        <v>1</v>
      </c>
      <c r="D67" s="528"/>
      <c r="E67" s="527" t="s">
        <v>1683</v>
      </c>
      <c r="G67" s="637">
        <f>C66+G66</f>
        <v>36</v>
      </c>
      <c r="H67" s="528"/>
      <c r="I67" s="758"/>
      <c r="J67" s="1947" t="s">
        <v>124</v>
      </c>
      <c r="K67" s="1944"/>
      <c r="L67" s="1944"/>
      <c r="M67" s="1944"/>
      <c r="N67" s="1944"/>
      <c r="O67" s="1944"/>
      <c r="P67" s="1944"/>
      <c r="Q67" s="1944"/>
      <c r="R67" s="1944"/>
      <c r="U67" s="950">
        <f>IF(J67="Rural project, Census Tract is Highest Resource (10 percentage points)",AC58,0)</f>
        <v>0</v>
      </c>
    </row>
    <row r="68" spans="1:22" ht="15" customHeight="1" thickBot="1">
      <c r="B68" s="394"/>
      <c r="C68" s="394"/>
      <c r="D68" s="394"/>
      <c r="E68" s="394"/>
      <c r="F68" s="394"/>
      <c r="G68" s="394"/>
      <c r="H68" s="394"/>
      <c r="I68" s="759"/>
      <c r="J68" s="394"/>
      <c r="K68" s="394"/>
      <c r="L68" s="394"/>
      <c r="M68" s="394"/>
      <c r="N68" s="394"/>
      <c r="O68" s="394"/>
      <c r="P68" s="394"/>
      <c r="Q68" s="394"/>
      <c r="R68" s="394"/>
      <c r="U68" s="950">
        <f>IF(J67="Rural project, Census Tract is High Resource (5 percentage points)",AC59,0)</f>
        <v>0</v>
      </c>
    </row>
    <row r="69" spans="1:22" ht="15" customHeight="1">
      <c r="U69" s="1930">
        <f>SUM(U62:U68)</f>
        <v>0</v>
      </c>
    </row>
    <row r="70" spans="1:22" ht="15" customHeight="1" thickBot="1">
      <c r="B70" s="507" t="s">
        <v>1610</v>
      </c>
      <c r="C70" s="507"/>
      <c r="D70" s="507"/>
      <c r="E70" s="507"/>
      <c r="F70" s="507"/>
      <c r="G70" s="507"/>
      <c r="U70" s="1931"/>
      <c r="V70" s="373" t="s">
        <v>1799</v>
      </c>
    </row>
    <row r="71" spans="1:22" ht="15" customHeight="1">
      <c r="B71" s="1938" t="s">
        <v>1614</v>
      </c>
      <c r="C71" s="1938"/>
      <c r="D71" s="1938"/>
      <c r="E71" s="507"/>
      <c r="F71" s="507"/>
      <c r="G71" s="517">
        <f>G53*(1-J58)</f>
        <v>9459745.2107340358</v>
      </c>
      <c r="J71" s="529"/>
      <c r="K71" s="686" t="s">
        <v>1616</v>
      </c>
      <c r="L71" s="686"/>
      <c r="M71" s="686"/>
      <c r="N71" s="686"/>
      <c r="O71" s="686"/>
      <c r="Q71" s="1920">
        <f>'Basis &amp; Credits'!T23+'Basis &amp; Credits'!Y23+'Basis &amp; Credits'!AD23+'Basis &amp; Credits'!AI23</f>
        <v>13844177</v>
      </c>
      <c r="R71" s="1920"/>
    </row>
    <row r="72" spans="1:22" ht="15" customHeight="1">
      <c r="B72" s="1952" t="s">
        <v>1615</v>
      </c>
      <c r="C72" s="1952"/>
      <c r="D72" s="1952"/>
      <c r="E72" s="507"/>
      <c r="F72" s="507"/>
      <c r="G72" s="517">
        <f>G71*C67</f>
        <v>9459745.2107340358</v>
      </c>
      <c r="J72" s="529"/>
      <c r="K72" s="649"/>
      <c r="L72" s="649"/>
      <c r="M72" s="649"/>
      <c r="N72" s="649"/>
      <c r="O72" s="649"/>
      <c r="Q72" s="1946"/>
      <c r="R72" s="1946"/>
    </row>
    <row r="73" spans="1:22" ht="15" customHeight="1">
      <c r="B73" s="634"/>
      <c r="C73" s="635"/>
      <c r="D73" s="523"/>
      <c r="E73" s="507"/>
      <c r="F73" s="507"/>
      <c r="G73" s="384"/>
      <c r="J73" s="529"/>
    </row>
    <row r="74" spans="1:22" ht="15" customHeight="1" thickBot="1">
      <c r="B74" s="507"/>
      <c r="C74" s="507"/>
      <c r="D74" s="507"/>
      <c r="E74" s="507"/>
      <c r="F74" s="507"/>
      <c r="G74" s="507"/>
    </row>
    <row r="75" spans="1:22" ht="15" customHeight="1">
      <c r="A75" s="520"/>
      <c r="B75" s="1953">
        <f>$G$72</f>
        <v>9459745.2107340358</v>
      </c>
      <c r="C75" s="1954"/>
      <c r="D75" s="1954"/>
      <c r="E75" s="1954"/>
      <c r="F75" s="1954"/>
      <c r="G75" s="1954"/>
      <c r="H75" s="530"/>
      <c r="I75" s="1926" t="s">
        <v>139</v>
      </c>
      <c r="J75" s="1927" t="s">
        <v>991</v>
      </c>
      <c r="K75" s="1926">
        <v>1</v>
      </c>
      <c r="M75" s="394"/>
      <c r="N75" s="509"/>
      <c r="O75" s="656">
        <f>$Q$71</f>
        <v>13844177</v>
      </c>
      <c r="P75" s="1927" t="s">
        <v>1939</v>
      </c>
      <c r="Q75" s="1955" t="s">
        <v>138</v>
      </c>
      <c r="R75" s="1958">
        <f>((B75/B76)+((1-(O75/O76))/2))+U69</f>
        <v>0.614530208528421</v>
      </c>
    </row>
    <row r="76" spans="1:22" ht="15" customHeight="1" thickBot="1">
      <c r="B76" s="1956">
        <f>'Sources and Uses Budget'!$C$104+$Q$46-($E$50+$E$51)*(1-$J$58)</f>
        <v>22157095</v>
      </c>
      <c r="C76" s="1957"/>
      <c r="D76" s="1957"/>
      <c r="E76" s="1957"/>
      <c r="F76" s="1957"/>
      <c r="G76" s="1956"/>
      <c r="I76" s="1926"/>
      <c r="J76" s="1927"/>
      <c r="K76" s="1926"/>
      <c r="M76" s="647"/>
      <c r="O76" s="655">
        <f>B76</f>
        <v>22157095</v>
      </c>
      <c r="P76" s="1927"/>
      <c r="Q76" s="1955"/>
      <c r="R76" s="1959"/>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5" t="s">
        <v>1609</v>
      </c>
      <c r="C79" s="376"/>
      <c r="D79" s="376"/>
      <c r="E79" s="376"/>
      <c r="F79" s="376"/>
      <c r="G79" s="376"/>
      <c r="H79" s="376"/>
      <c r="I79" s="376"/>
      <c r="J79" s="376"/>
      <c r="K79" s="376"/>
      <c r="L79" s="376"/>
      <c r="M79" s="376"/>
      <c r="N79" s="376"/>
      <c r="O79" s="376"/>
      <c r="P79" s="376"/>
      <c r="Q79" s="376"/>
      <c r="R79" s="376"/>
    </row>
    <row r="80" spans="1:22" ht="15" customHeight="1">
      <c r="C80" s="685"/>
      <c r="D80" s="685"/>
      <c r="E80" s="685"/>
      <c r="F80" s="685"/>
      <c r="G80" s="685"/>
      <c r="H80" s="685"/>
      <c r="I80" s="685"/>
      <c r="J80" s="685"/>
      <c r="K80" s="685"/>
      <c r="L80" s="685"/>
      <c r="M80" s="685"/>
      <c r="N80" s="685"/>
      <c r="O80" s="685"/>
    </row>
    <row r="81" spans="2:18" ht="15" customHeight="1">
      <c r="B81" s="383" t="s">
        <v>1845</v>
      </c>
      <c r="C81" s="650"/>
      <c r="D81" s="650"/>
      <c r="E81" s="650"/>
      <c r="F81" s="650"/>
      <c r="H81" s="650"/>
      <c r="I81" s="518"/>
      <c r="J81" s="650"/>
      <c r="K81" s="383" t="s">
        <v>1846</v>
      </c>
      <c r="L81" s="650"/>
      <c r="M81" s="650"/>
      <c r="N81" s="650"/>
      <c r="O81" s="650"/>
    </row>
    <row r="82" spans="2:18" ht="15" customHeight="1">
      <c r="B82" s="773" t="s">
        <v>1804</v>
      </c>
      <c r="C82" s="765"/>
      <c r="D82" s="760"/>
      <c r="E82" s="765"/>
      <c r="F82" s="765"/>
      <c r="G82" s="766"/>
      <c r="I82" s="518"/>
    </row>
    <row r="83" spans="2:18" ht="15" customHeight="1">
      <c r="B83" s="771" t="s">
        <v>1807</v>
      </c>
      <c r="C83" s="765"/>
      <c r="D83" s="765"/>
      <c r="E83" s="763"/>
      <c r="F83" s="763"/>
      <c r="G83" s="766"/>
      <c r="I83" s="518"/>
      <c r="K83" s="754" t="s">
        <v>1684</v>
      </c>
    </row>
    <row r="84" spans="2:18" ht="15" customHeight="1">
      <c r="B84" s="772" t="s">
        <v>2121</v>
      </c>
      <c r="C84" s="767"/>
      <c r="D84" s="767"/>
      <c r="E84" s="761"/>
      <c r="F84" s="761"/>
      <c r="G84" s="768"/>
      <c r="I84" s="518"/>
      <c r="K84" s="754" t="s">
        <v>1623</v>
      </c>
      <c r="L84" s="650"/>
      <c r="M84" s="650"/>
      <c r="N84" s="650"/>
      <c r="O84" s="650"/>
      <c r="P84" s="650"/>
      <c r="Q84" s="1917"/>
      <c r="R84" s="1917"/>
    </row>
    <row r="85" spans="2:18" ht="15" customHeight="1">
      <c r="B85" s="772" t="s">
        <v>1803</v>
      </c>
      <c r="C85" s="769"/>
      <c r="D85" s="769"/>
      <c r="E85" s="764"/>
      <c r="F85" s="764"/>
      <c r="G85" s="770"/>
      <c r="I85" s="518"/>
      <c r="L85" s="683"/>
      <c r="M85" s="683"/>
      <c r="N85" s="683"/>
      <c r="O85" s="683"/>
      <c r="P85" s="683"/>
    </row>
    <row r="86" spans="2:18" ht="15" customHeight="1">
      <c r="B86" s="773" t="s">
        <v>1859</v>
      </c>
      <c r="C86" s="767"/>
      <c r="D86" s="767"/>
      <c r="E86" s="761"/>
      <c r="F86" s="761"/>
      <c r="G86" s="762"/>
      <c r="I86" s="518"/>
      <c r="L86" s="684"/>
      <c r="M86" s="684"/>
      <c r="N86" s="684"/>
      <c r="O86" s="788" t="s">
        <v>1015</v>
      </c>
      <c r="P86" s="684"/>
    </row>
    <row r="87" spans="2:18" ht="15" customHeight="1">
      <c r="B87" s="773" t="s">
        <v>1927</v>
      </c>
      <c r="C87" s="769"/>
      <c r="D87" s="760"/>
      <c r="E87" s="765"/>
      <c r="F87" s="765"/>
      <c r="G87" s="791"/>
      <c r="I87" s="518"/>
    </row>
    <row r="88" spans="2:18" ht="15" customHeight="1">
      <c r="B88" s="789"/>
      <c r="C88" s="765"/>
      <c r="D88" s="765"/>
      <c r="E88" s="790" t="s">
        <v>1802</v>
      </c>
      <c r="F88" s="763"/>
      <c r="G88" s="763" t="s">
        <v>992</v>
      </c>
      <c r="I88" s="518"/>
      <c r="K88" s="755" t="s">
        <v>1622</v>
      </c>
      <c r="L88" s="650"/>
      <c r="M88" s="650"/>
      <c r="N88" s="650"/>
      <c r="O88" s="650"/>
      <c r="P88" s="650"/>
    </row>
    <row r="89" spans="2:18" ht="15" customHeight="1">
      <c r="B89" s="531" t="s">
        <v>985</v>
      </c>
      <c r="C89" s="532" t="s">
        <v>986</v>
      </c>
      <c r="D89" s="774" t="s">
        <v>1805</v>
      </c>
      <c r="E89" s="774" t="s">
        <v>1860</v>
      </c>
      <c r="F89" s="510"/>
      <c r="G89" s="510" t="s">
        <v>1806</v>
      </c>
      <c r="I89" s="518"/>
      <c r="K89" s="755" t="s">
        <v>1624</v>
      </c>
      <c r="L89" s="683"/>
      <c r="M89" s="683"/>
      <c r="N89" s="683"/>
      <c r="O89" s="683"/>
      <c r="P89" s="683"/>
      <c r="Q89" s="1917"/>
      <c r="R89" s="1917"/>
    </row>
    <row r="90" spans="2:18" ht="15" customHeight="1">
      <c r="B90" s="496" t="s">
        <v>2401</v>
      </c>
      <c r="C90" s="497">
        <v>35</v>
      </c>
      <c r="D90" s="498">
        <f>576.6-Application!Q811</f>
        <v>492.6</v>
      </c>
      <c r="E90" s="498">
        <f>'Subsidy Contract Calculation'!E4</f>
        <v>1688</v>
      </c>
      <c r="F90" s="539"/>
      <c r="G90" s="384">
        <f>MAX(($E90-$D90)*$C90*12,0)</f>
        <v>502068</v>
      </c>
      <c r="I90" s="518"/>
      <c r="K90" s="755" t="s">
        <v>1625</v>
      </c>
      <c r="L90" s="683"/>
      <c r="M90" s="683"/>
      <c r="N90" s="683"/>
      <c r="O90" s="683"/>
      <c r="P90" s="683"/>
      <c r="Q90" s="1960"/>
      <c r="R90" s="1960"/>
    </row>
    <row r="91" spans="2:18" ht="15" customHeight="1">
      <c r="B91" s="496" t="s">
        <v>614</v>
      </c>
      <c r="C91" s="497"/>
      <c r="D91" s="498"/>
      <c r="E91" s="498"/>
      <c r="F91" s="539"/>
      <c r="G91" s="384">
        <f t="shared" ref="G91:G97" si="0">MAX(($E91-$D91)*$C91*12,0)</f>
        <v>0</v>
      </c>
      <c r="I91" s="518"/>
      <c r="K91" s="755" t="s">
        <v>1628</v>
      </c>
      <c r="L91" s="683"/>
      <c r="M91" s="683"/>
      <c r="N91" s="683"/>
      <c r="O91" s="683"/>
      <c r="P91" s="683"/>
      <c r="Q91" s="1921">
        <f>IFERROR(Q89/Q90,0)</f>
        <v>0</v>
      </c>
      <c r="R91" s="1921"/>
    </row>
    <row r="92" spans="2:18" ht="15" customHeight="1">
      <c r="B92" s="496" t="s">
        <v>614</v>
      </c>
      <c r="C92" s="497"/>
      <c r="D92" s="498"/>
      <c r="E92" s="498"/>
      <c r="F92" s="539"/>
      <c r="G92" s="384">
        <f t="shared" si="0"/>
        <v>0</v>
      </c>
      <c r="I92" s="518"/>
    </row>
    <row r="93" spans="2:18" ht="15" customHeight="1">
      <c r="B93" s="496" t="s">
        <v>614</v>
      </c>
      <c r="C93" s="497"/>
      <c r="D93" s="498"/>
      <c r="E93" s="498"/>
      <c r="F93" s="539"/>
      <c r="G93" s="384">
        <f t="shared" si="0"/>
        <v>0</v>
      </c>
      <c r="I93" s="518"/>
      <c r="K93" s="376" t="s">
        <v>1629</v>
      </c>
      <c r="L93" s="527"/>
      <c r="M93" s="527"/>
      <c r="N93" s="527"/>
      <c r="O93" s="527"/>
      <c r="P93" s="527"/>
      <c r="Q93" s="1920">
        <f>MAX(Q84,Q91)</f>
        <v>0</v>
      </c>
      <c r="R93" s="1920"/>
    </row>
    <row r="94" spans="2:18" ht="15" customHeight="1">
      <c r="B94" s="496" t="s">
        <v>614</v>
      </c>
      <c r="C94" s="497"/>
      <c r="D94" s="498"/>
      <c r="E94" s="498"/>
      <c r="F94" s="539"/>
      <c r="G94" s="384">
        <f t="shared" si="0"/>
        <v>0</v>
      </c>
      <c r="I94" s="518"/>
      <c r="K94" s="376"/>
      <c r="L94" s="527"/>
      <c r="M94" s="527"/>
      <c r="N94" s="527"/>
      <c r="O94" s="527"/>
      <c r="P94" s="527"/>
      <c r="Q94" s="519"/>
      <c r="R94" s="519"/>
    </row>
    <row r="95" spans="2:18" ht="15" customHeight="1">
      <c r="B95" s="496" t="s">
        <v>614</v>
      </c>
      <c r="C95" s="497"/>
      <c r="D95" s="498"/>
      <c r="E95" s="498"/>
      <c r="F95" s="539"/>
      <c r="G95" s="384">
        <f t="shared" si="0"/>
        <v>0</v>
      </c>
      <c r="I95" s="518"/>
      <c r="K95" s="376"/>
      <c r="L95" s="527"/>
      <c r="M95" s="527"/>
      <c r="N95" s="527"/>
      <c r="O95" s="527"/>
      <c r="P95" s="527"/>
      <c r="Q95" s="519"/>
      <c r="R95" s="519"/>
    </row>
    <row r="96" spans="2:18" ht="15" customHeight="1">
      <c r="B96" s="496" t="s">
        <v>614</v>
      </c>
      <c r="C96" s="497"/>
      <c r="D96" s="498"/>
      <c r="E96" s="498"/>
      <c r="F96" s="539"/>
      <c r="G96" s="384">
        <f t="shared" si="0"/>
        <v>0</v>
      </c>
      <c r="I96" s="518"/>
    </row>
    <row r="97" spans="2:9" ht="15" customHeight="1">
      <c r="B97" s="496" t="s">
        <v>614</v>
      </c>
      <c r="C97" s="497"/>
      <c r="D97" s="498"/>
      <c r="E97" s="498"/>
      <c r="F97" s="539"/>
      <c r="G97" s="384">
        <f t="shared" si="0"/>
        <v>0</v>
      </c>
      <c r="I97" s="518"/>
    </row>
    <row r="98" spans="2:9" ht="15" customHeight="1">
      <c r="C98" s="534"/>
      <c r="D98" s="376"/>
      <c r="E98" s="527" t="s">
        <v>1716</v>
      </c>
      <c r="F98" s="527"/>
      <c r="G98" s="523">
        <f>SUM(G90:G97)</f>
        <v>502068</v>
      </c>
      <c r="I98" s="518"/>
    </row>
    <row r="99" spans="2:9" ht="15" customHeight="1">
      <c r="I99" s="518"/>
    </row>
    <row r="100" spans="2:9" ht="15" customHeight="1">
      <c r="B100" s="376" t="s">
        <v>1626</v>
      </c>
      <c r="D100" s="519">
        <f>G98+Q93</f>
        <v>502068</v>
      </c>
      <c r="I100" s="518"/>
    </row>
    <row r="101" spans="2:9" ht="15" customHeight="1">
      <c r="B101" s="376" t="s">
        <v>987</v>
      </c>
      <c r="D101" s="535">
        <v>0.05</v>
      </c>
      <c r="I101" s="518"/>
    </row>
    <row r="102" spans="2:9" ht="15" customHeight="1">
      <c r="B102" s="376" t="s">
        <v>1016</v>
      </c>
      <c r="D102" s="519">
        <f>D100-(D100*D101)</f>
        <v>476964.6</v>
      </c>
    </row>
    <row r="103" spans="2:9" ht="15" customHeight="1">
      <c r="B103" s="376" t="s">
        <v>1618</v>
      </c>
      <c r="D103" s="536"/>
    </row>
    <row r="104" spans="2:9" ht="15" customHeight="1">
      <c r="B104" s="376" t="s">
        <v>1627</v>
      </c>
      <c r="D104" s="519">
        <f>D102/D108</f>
        <v>414751.82608695654</v>
      </c>
    </row>
    <row r="106" spans="2:9" ht="15" customHeight="1">
      <c r="B106" s="376" t="s">
        <v>1619</v>
      </c>
      <c r="D106" s="376">
        <v>15</v>
      </c>
    </row>
    <row r="107" spans="2:9" ht="15" customHeight="1">
      <c r="B107" s="376" t="s">
        <v>1620</v>
      </c>
      <c r="D107" s="642">
        <v>0.04</v>
      </c>
    </row>
    <row r="108" spans="2:9" ht="15" customHeight="1">
      <c r="B108" s="376" t="s">
        <v>1089</v>
      </c>
      <c r="D108" s="537">
        <v>1.1499999999999999</v>
      </c>
    </row>
    <row r="109" spans="2:9" ht="15" customHeight="1">
      <c r="B109" s="376"/>
      <c r="C109" s="376"/>
      <c r="D109" s="538"/>
      <c r="E109" s="538"/>
      <c r="F109" s="538"/>
    </row>
    <row r="110" spans="2:9" ht="15" customHeight="1">
      <c r="B110" s="376" t="s">
        <v>1621</v>
      </c>
      <c r="C110" s="376"/>
      <c r="D110" s="636">
        <f>PV(D107/12,D106*12,-D104/12, ,0)</f>
        <v>4672599.2107340358</v>
      </c>
      <c r="E110" s="376"/>
      <c r="F110" s="376"/>
      <c r="G110" s="533"/>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opLeftCell="A13" zoomScale="85" zoomScaleNormal="85" workbookViewId="0">
      <selection activeCell="C40" sqref="C4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3" t="s">
        <v>1056</v>
      </c>
      <c r="D3" s="379"/>
      <c r="E3" s="404" t="s">
        <v>1057</v>
      </c>
      <c r="F3" s="375"/>
      <c r="G3" s="404" t="s">
        <v>1058</v>
      </c>
      <c r="H3" s="375"/>
      <c r="I3" s="404" t="s">
        <v>1059</v>
      </c>
      <c r="J3" s="375"/>
      <c r="K3" s="404" t="s">
        <v>1060</v>
      </c>
      <c r="L3" s="375"/>
      <c r="M3" s="404" t="s">
        <v>1061</v>
      </c>
      <c r="N3" s="375"/>
      <c r="O3" s="404" t="s">
        <v>1062</v>
      </c>
      <c r="P3" s="375"/>
      <c r="Q3" s="404" t="s">
        <v>1063</v>
      </c>
      <c r="R3" s="375"/>
      <c r="S3" s="404" t="s">
        <v>1064</v>
      </c>
      <c r="T3" s="375"/>
      <c r="U3" s="404" t="s">
        <v>1065</v>
      </c>
      <c r="V3" s="375"/>
      <c r="W3" s="404" t="s">
        <v>1066</v>
      </c>
      <c r="X3" s="375"/>
      <c r="Y3" s="404" t="s">
        <v>1067</v>
      </c>
      <c r="Z3" s="375"/>
      <c r="AA3" s="404" t="s">
        <v>1068</v>
      </c>
      <c r="AB3" s="375"/>
      <c r="AC3" s="404" t="s">
        <v>1069</v>
      </c>
      <c r="AD3" s="375"/>
      <c r="AE3" s="404" t="s">
        <v>1070</v>
      </c>
      <c r="AF3" s="375"/>
      <c r="AG3" s="404" t="s">
        <v>1071</v>
      </c>
      <c r="AH3" s="379"/>
    </row>
    <row r="4" spans="1:34" ht="13.8">
      <c r="A4" s="384" t="s">
        <v>1072</v>
      </c>
      <c r="B4" s="384"/>
      <c r="C4" s="406">
        <v>1.0249999999999999</v>
      </c>
      <c r="D4" s="384"/>
      <c r="E4" s="384">
        <f>Application!Y780</f>
        <v>278390.40000000002</v>
      </c>
      <c r="F4" s="384"/>
      <c r="G4" s="384">
        <f>E4*$C$4</f>
        <v>285350.15999999997</v>
      </c>
      <c r="H4" s="384"/>
      <c r="I4" s="384">
        <f>G4*$C$4</f>
        <v>292483.91399999993</v>
      </c>
      <c r="J4" s="384"/>
      <c r="K4" s="384">
        <f>I4*$C$4</f>
        <v>299796.01184999989</v>
      </c>
      <c r="L4" s="384"/>
      <c r="M4" s="384">
        <f>K4*$C$4</f>
        <v>307290.91214624984</v>
      </c>
      <c r="N4" s="384"/>
      <c r="O4" s="384">
        <f>M4*$C$4</f>
        <v>314973.18494990608</v>
      </c>
      <c r="P4" s="384"/>
      <c r="Q4" s="384">
        <f>O4*$C$4</f>
        <v>322847.51457365369</v>
      </c>
      <c r="R4" s="384"/>
      <c r="S4" s="384">
        <f>Q4*$C$4</f>
        <v>330918.702437995</v>
      </c>
      <c r="T4" s="384"/>
      <c r="U4" s="384">
        <f>S4*$C$4</f>
        <v>339191.66999894485</v>
      </c>
      <c r="V4" s="384"/>
      <c r="W4" s="384">
        <f>U4*$C$4</f>
        <v>347671.46174891846</v>
      </c>
      <c r="X4" s="384"/>
      <c r="Y4" s="384">
        <f>W4*$C$4</f>
        <v>356363.24829264136</v>
      </c>
      <c r="Z4" s="384"/>
      <c r="AA4" s="384">
        <f>Y4*$C$4</f>
        <v>365272.32949995738</v>
      </c>
      <c r="AB4" s="384"/>
      <c r="AC4" s="384">
        <f>AA4*$C$4</f>
        <v>374404.1377374563</v>
      </c>
      <c r="AD4" s="384"/>
      <c r="AE4" s="384">
        <f>AC4*$C$4</f>
        <v>383764.24118089268</v>
      </c>
      <c r="AF4" s="384"/>
      <c r="AG4" s="384">
        <f>AE4*$C$4</f>
        <v>393358.34721041494</v>
      </c>
      <c r="AH4" s="384"/>
    </row>
    <row r="5" spans="1:34" ht="13.8">
      <c r="A5" s="376"/>
      <c r="B5" s="376" t="s">
        <v>987</v>
      </c>
      <c r="C5" s="407">
        <v>0.05</v>
      </c>
      <c r="D5" s="376"/>
      <c r="E5" s="386">
        <f>-E4*$C$5</f>
        <v>-13919.520000000002</v>
      </c>
      <c r="F5" s="386"/>
      <c r="G5" s="386">
        <f>-G4*$C$5</f>
        <v>-14267.508</v>
      </c>
      <c r="H5" s="386"/>
      <c r="I5" s="386">
        <f>-I4*$C$5</f>
        <v>-14624.195699999997</v>
      </c>
      <c r="J5" s="386"/>
      <c r="K5" s="386">
        <f>-K4*$C$5</f>
        <v>-14989.800592499996</v>
      </c>
      <c r="L5" s="386"/>
      <c r="M5" s="386">
        <f>-M4*$C$5</f>
        <v>-15364.545607312493</v>
      </c>
      <c r="N5" s="386"/>
      <c r="O5" s="386">
        <f>-O4*$C$5</f>
        <v>-15748.659247495305</v>
      </c>
      <c r="P5" s="386"/>
      <c r="Q5" s="386">
        <f>-Q4*$C$5</f>
        <v>-16142.375728682686</v>
      </c>
      <c r="R5" s="386"/>
      <c r="S5" s="386">
        <f>-S4*$C$5</f>
        <v>-16545.935121899751</v>
      </c>
      <c r="T5" s="386"/>
      <c r="U5" s="386">
        <f>-U4*$C$5</f>
        <v>-16959.583499947243</v>
      </c>
      <c r="V5" s="386"/>
      <c r="W5" s="386">
        <f>-W4*$C$5</f>
        <v>-17383.573087445922</v>
      </c>
      <c r="X5" s="386"/>
      <c r="Y5" s="386">
        <f>-Y4*$C$5</f>
        <v>-17818.162414632068</v>
      </c>
      <c r="Z5" s="386"/>
      <c r="AA5" s="386">
        <f>-AA4*$C$5</f>
        <v>-18263.616474997871</v>
      </c>
      <c r="AB5" s="386"/>
      <c r="AC5" s="386">
        <f>-AC4*$C$5</f>
        <v>-18720.206886872817</v>
      </c>
      <c r="AD5" s="386"/>
      <c r="AE5" s="386">
        <f>-AE4*$C$5</f>
        <v>-19188.212059044636</v>
      </c>
      <c r="AF5" s="386"/>
      <c r="AG5" s="386">
        <f>-AG4*$C$5</f>
        <v>-19667.917360520747</v>
      </c>
      <c r="AH5" s="376"/>
    </row>
    <row r="6" spans="1:34" ht="13.8">
      <c r="A6" s="376" t="s">
        <v>1073</v>
      </c>
      <c r="B6" s="376"/>
      <c r="C6" s="406">
        <v>1.02</v>
      </c>
      <c r="D6" s="376"/>
      <c r="E6" s="387">
        <f>Application!Z788</f>
        <v>430569.60000000003</v>
      </c>
      <c r="F6" s="387"/>
      <c r="G6" s="387">
        <f>E6*$C$6</f>
        <v>439180.99200000003</v>
      </c>
      <c r="H6" s="387"/>
      <c r="I6" s="387">
        <f>G6*$C$6</f>
        <v>447964.61184000003</v>
      </c>
      <c r="J6" s="387"/>
      <c r="K6" s="387">
        <f>I6*$C$6</f>
        <v>456923.90407680004</v>
      </c>
      <c r="L6" s="387"/>
      <c r="M6" s="387">
        <f>K6*$C$6</f>
        <v>466062.38215833605</v>
      </c>
      <c r="N6" s="387"/>
      <c r="O6" s="387">
        <f>M6*$C$6</f>
        <v>475383.6298015028</v>
      </c>
      <c r="P6" s="387"/>
      <c r="Q6" s="387">
        <f>O6*$C$6</f>
        <v>484891.30239753285</v>
      </c>
      <c r="R6" s="387"/>
      <c r="S6" s="387">
        <f>Q6*$C$6</f>
        <v>494589.12844548351</v>
      </c>
      <c r="T6" s="387"/>
      <c r="U6" s="387">
        <f>S6*$C$6</f>
        <v>504480.9110143932</v>
      </c>
      <c r="V6" s="387"/>
      <c r="W6" s="387">
        <f>U6*$C$6</f>
        <v>514570.5292346811</v>
      </c>
      <c r="X6" s="387"/>
      <c r="Y6" s="387">
        <f>W6*$C$6</f>
        <v>524861.9398193747</v>
      </c>
      <c r="Z6" s="387"/>
      <c r="AA6" s="387">
        <f>Y6*$C$6</f>
        <v>535359.17861576215</v>
      </c>
      <c r="AB6" s="387"/>
      <c r="AC6" s="387">
        <f>AA6*$C$6</f>
        <v>546066.36218807742</v>
      </c>
      <c r="AD6" s="387"/>
      <c r="AE6" s="387">
        <f>AC6*$C$6</f>
        <v>556987.68943183892</v>
      </c>
      <c r="AF6" s="387"/>
      <c r="AG6" s="387">
        <f>AE6*$C$6</f>
        <v>568127.44322047569</v>
      </c>
      <c r="AH6" s="376"/>
    </row>
    <row r="7" spans="1:34" ht="13.8">
      <c r="A7" s="376"/>
      <c r="B7" s="376" t="s">
        <v>987</v>
      </c>
      <c r="C7" s="407">
        <v>0.05</v>
      </c>
      <c r="D7" s="376"/>
      <c r="E7" s="386">
        <f>-E6*$C$7</f>
        <v>-21528.480000000003</v>
      </c>
      <c r="F7" s="386"/>
      <c r="G7" s="386">
        <f>-G6*$C$7</f>
        <v>-21959.049600000002</v>
      </c>
      <c r="H7" s="386"/>
      <c r="I7" s="386">
        <f>-I6*$C$7</f>
        <v>-22398.230592000004</v>
      </c>
      <c r="J7" s="386"/>
      <c r="K7" s="386">
        <f>-K6*$C$7</f>
        <v>-22846.195203840005</v>
      </c>
      <c r="L7" s="386"/>
      <c r="M7" s="386">
        <f>-M6*$C$7</f>
        <v>-23303.119107916806</v>
      </c>
      <c r="N7" s="386"/>
      <c r="O7" s="386">
        <f>-O6*$C$7</f>
        <v>-23769.181490075141</v>
      </c>
      <c r="P7" s="386"/>
      <c r="Q7" s="386">
        <f>-Q6*$C$7</f>
        <v>-24244.565119876643</v>
      </c>
      <c r="R7" s="386"/>
      <c r="S7" s="386">
        <f>-S6*$C$7</f>
        <v>-24729.456422274176</v>
      </c>
      <c r="T7" s="386"/>
      <c r="U7" s="386">
        <f>-U6*$C$7</f>
        <v>-25224.04555071966</v>
      </c>
      <c r="V7" s="386"/>
      <c r="W7" s="386">
        <f>-W6*$C$7</f>
        <v>-25728.526461734058</v>
      </c>
      <c r="X7" s="386"/>
      <c r="Y7" s="386">
        <f>-Y6*$C$7</f>
        <v>-26243.096990968737</v>
      </c>
      <c r="Z7" s="386"/>
      <c r="AA7" s="386">
        <f>-AA6*$C$7</f>
        <v>-26767.958930788111</v>
      </c>
      <c r="AB7" s="386"/>
      <c r="AC7" s="386">
        <f>-AC6*$C$7</f>
        <v>-27303.318109403874</v>
      </c>
      <c r="AD7" s="386"/>
      <c r="AE7" s="386">
        <f>-AE6*$C$7</f>
        <v>-27849.384471591948</v>
      </c>
      <c r="AF7" s="386"/>
      <c r="AG7" s="386">
        <f>-AG6*$C$7</f>
        <v>-28406.372161023784</v>
      </c>
      <c r="AH7" s="376"/>
    </row>
    <row r="8" spans="1:34" ht="13.8">
      <c r="A8" s="376" t="s">
        <v>261</v>
      </c>
      <c r="B8" s="376"/>
      <c r="C8" s="406">
        <v>1.0249999999999999</v>
      </c>
      <c r="D8" s="376"/>
      <c r="E8" s="387">
        <f>Application!Z796</f>
        <v>5250</v>
      </c>
      <c r="F8" s="387"/>
      <c r="G8" s="387">
        <f>E8*$C$8</f>
        <v>5381.2499999999991</v>
      </c>
      <c r="H8" s="387"/>
      <c r="I8" s="387">
        <f>G8*$C$8</f>
        <v>5515.7812499999982</v>
      </c>
      <c r="J8" s="387"/>
      <c r="K8" s="387">
        <f>I8*$C$8</f>
        <v>5653.6757812499973</v>
      </c>
      <c r="L8" s="387"/>
      <c r="M8" s="387">
        <f>K8*$C$8</f>
        <v>5795.0176757812469</v>
      </c>
      <c r="N8" s="387"/>
      <c r="O8" s="387">
        <f>M8*$C$8</f>
        <v>5939.8931176757778</v>
      </c>
      <c r="P8" s="387"/>
      <c r="Q8" s="387">
        <f>O8*$C$8</f>
        <v>6088.3904456176715</v>
      </c>
      <c r="R8" s="387"/>
      <c r="S8" s="387">
        <f>Q8*$C$8</f>
        <v>6240.600206758113</v>
      </c>
      <c r="T8" s="387"/>
      <c r="U8" s="387">
        <f>S8*$C$8</f>
        <v>6396.6152119270655</v>
      </c>
      <c r="V8" s="387"/>
      <c r="W8" s="387">
        <f>U8*$C$8</f>
        <v>6556.5305922252419</v>
      </c>
      <c r="X8" s="387"/>
      <c r="Y8" s="387">
        <f>W8*$C$8</f>
        <v>6720.4438570308721</v>
      </c>
      <c r="Z8" s="387"/>
      <c r="AA8" s="387">
        <f>Y8*$C$8</f>
        <v>6888.4549534566431</v>
      </c>
      <c r="AB8" s="387"/>
      <c r="AC8" s="387">
        <f>AA8*$C$8</f>
        <v>7060.6663272930582</v>
      </c>
      <c r="AD8" s="387"/>
      <c r="AE8" s="387">
        <f>AC8*$C$8</f>
        <v>7237.1829854753842</v>
      </c>
      <c r="AF8" s="387"/>
      <c r="AG8" s="387">
        <f>AE8*$C$8</f>
        <v>7418.1125601122685</v>
      </c>
      <c r="AH8" s="376"/>
    </row>
    <row r="9" spans="1:34" ht="13.8">
      <c r="A9" s="376"/>
      <c r="B9" s="376" t="s">
        <v>987</v>
      </c>
      <c r="C9" s="407">
        <v>0.05</v>
      </c>
      <c r="D9" s="376"/>
      <c r="E9" s="386">
        <f>-E8*$C$9</f>
        <v>-262.5</v>
      </c>
      <c r="F9" s="386"/>
      <c r="G9" s="386">
        <f>-G8*$C$9</f>
        <v>-269.06249999999994</v>
      </c>
      <c r="H9" s="386"/>
      <c r="I9" s="386">
        <f>-I8*$C$9</f>
        <v>-275.78906249999994</v>
      </c>
      <c r="J9" s="386"/>
      <c r="K9" s="386">
        <f>-K8*$C$9</f>
        <v>-282.6837890624999</v>
      </c>
      <c r="L9" s="386"/>
      <c r="M9" s="386">
        <f>-M8*$C$9</f>
        <v>-289.75088378906236</v>
      </c>
      <c r="N9" s="386"/>
      <c r="O9" s="386">
        <f>-O8*$C$9</f>
        <v>-296.99465588378888</v>
      </c>
      <c r="P9" s="386"/>
      <c r="Q9" s="386">
        <f>-Q8*$C$9</f>
        <v>-304.4195222808836</v>
      </c>
      <c r="R9" s="386"/>
      <c r="S9" s="386">
        <f>-S8*$C$9</f>
        <v>-312.03001033790565</v>
      </c>
      <c r="T9" s="386"/>
      <c r="U9" s="386">
        <f>-U8*$C$9</f>
        <v>-319.83076059635329</v>
      </c>
      <c r="V9" s="386"/>
      <c r="W9" s="386">
        <f>-W8*$C$9</f>
        <v>-327.82652961126212</v>
      </c>
      <c r="X9" s="386"/>
      <c r="Y9" s="386">
        <f>-Y8*$C$9</f>
        <v>-336.02219285154365</v>
      </c>
      <c r="Z9" s="386"/>
      <c r="AA9" s="386">
        <f>-AA8*$C$9</f>
        <v>-344.4227476728322</v>
      </c>
      <c r="AB9" s="386"/>
      <c r="AC9" s="386">
        <f>-AC8*$C$9</f>
        <v>-353.03331636465293</v>
      </c>
      <c r="AD9" s="386"/>
      <c r="AE9" s="386">
        <f>-AE8*$C$9</f>
        <v>-361.85914927376922</v>
      </c>
      <c r="AF9" s="386"/>
      <c r="AG9" s="386">
        <f>-AG8*$C$9</f>
        <v>-370.90562800561344</v>
      </c>
      <c r="AH9" s="376"/>
    </row>
    <row r="10" spans="1:34" ht="13.8">
      <c r="A10" s="934" t="s">
        <v>2310</v>
      </c>
      <c r="B10" s="934"/>
      <c r="C10" s="407"/>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678499.5</v>
      </c>
      <c r="F11" s="388"/>
      <c r="G11" s="388">
        <f>SUM(G4:G10)</f>
        <v>693416.78190000006</v>
      </c>
      <c r="H11" s="388"/>
      <c r="I11" s="388">
        <f>SUM(I4:I10)</f>
        <v>708666.09173550003</v>
      </c>
      <c r="J11" s="388"/>
      <c r="K11" s="388">
        <f>SUM(K4:K10)</f>
        <v>724254.91212264728</v>
      </c>
      <c r="L11" s="388"/>
      <c r="M11" s="388">
        <f>SUM(M4:M10)</f>
        <v>740190.89638134884</v>
      </c>
      <c r="N11" s="388"/>
      <c r="O11" s="388">
        <f>SUM(O4:O10)</f>
        <v>756481.87247563037</v>
      </c>
      <c r="P11" s="388"/>
      <c r="Q11" s="388">
        <f>SUM(Q4:Q10)</f>
        <v>773135.8470459641</v>
      </c>
      <c r="R11" s="388"/>
      <c r="S11" s="388">
        <f>SUM(S4:S10)</f>
        <v>790161.00953572476</v>
      </c>
      <c r="T11" s="388"/>
      <c r="U11" s="388">
        <f>SUM(U4:U10)</f>
        <v>807565.73641400202</v>
      </c>
      <c r="V11" s="388"/>
      <c r="W11" s="388">
        <f>SUM(W4:W10)</f>
        <v>825358.59549703356</v>
      </c>
      <c r="X11" s="388"/>
      <c r="Y11" s="388">
        <f>SUM(Y4:Y10)</f>
        <v>843548.35037059465</v>
      </c>
      <c r="Z11" s="388"/>
      <c r="AA11" s="388">
        <f>SUM(AA4:AA10)</f>
        <v>862143.96491571725</v>
      </c>
      <c r="AB11" s="388"/>
      <c r="AC11" s="388">
        <f>SUM(AC4:AC10)</f>
        <v>881154.60794018547</v>
      </c>
      <c r="AD11" s="388"/>
      <c r="AE11" s="388">
        <f>SUM(AE4:AE10)</f>
        <v>900589.65791829675</v>
      </c>
      <c r="AF11" s="388"/>
      <c r="AG11" s="388">
        <f>SUM(AG4:AG10)</f>
        <v>920458.70784145279</v>
      </c>
      <c r="AH11" s="388"/>
    </row>
    <row r="12" spans="1:34">
      <c r="A12" s="361"/>
      <c r="B12" s="361"/>
      <c r="C12" s="397"/>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7"/>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6">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8"/>
      <c r="D15" s="384"/>
      <c r="E15" s="384">
        <f>Application!W826</f>
        <v>23724</v>
      </c>
      <c r="F15" s="384"/>
      <c r="G15" s="384">
        <f t="shared" ref="G15:G21" si="0">E15*$C$14</f>
        <v>24554.339999999997</v>
      </c>
      <c r="H15" s="384"/>
      <c r="I15" s="384">
        <f t="shared" ref="I15:I21" si="1">G15*$C$14</f>
        <v>25413.741899999994</v>
      </c>
      <c r="J15" s="384"/>
      <c r="K15" s="384">
        <f t="shared" ref="K15:K21" si="2">I15*$C$14</f>
        <v>26303.222866499993</v>
      </c>
      <c r="L15" s="384"/>
      <c r="M15" s="384">
        <f t="shared" ref="M15:M21" si="3">K15*$C$14</f>
        <v>27223.83566682749</v>
      </c>
      <c r="N15" s="384"/>
      <c r="O15" s="384">
        <f t="shared" ref="O15:O21" si="4">M15*$C$14</f>
        <v>28176.669915166451</v>
      </c>
      <c r="P15" s="384"/>
      <c r="Q15" s="384">
        <f t="shared" ref="Q15:Q21" si="5">O15*$C$14</f>
        <v>29162.853362197275</v>
      </c>
      <c r="R15" s="384"/>
      <c r="S15" s="384">
        <f t="shared" ref="S15:S21" si="6">Q15*$C$14</f>
        <v>30183.553229874178</v>
      </c>
      <c r="T15" s="384"/>
      <c r="U15" s="384">
        <f t="shared" ref="U15:U21" si="7">S15*$C$14</f>
        <v>31239.977592919771</v>
      </c>
      <c r="V15" s="384"/>
      <c r="W15" s="384">
        <f t="shared" ref="W15:W21" si="8">U15*$C$14</f>
        <v>32333.376808671961</v>
      </c>
      <c r="X15" s="384"/>
      <c r="Y15" s="384">
        <f t="shared" ref="Y15:Y21" si="9">W15*$C$14</f>
        <v>33465.044996975477</v>
      </c>
      <c r="Z15" s="384"/>
      <c r="AA15" s="384">
        <f t="shared" ref="AA15:AA21" si="10">Y15*$C$14</f>
        <v>34636.321571869616</v>
      </c>
      <c r="AB15" s="384"/>
      <c r="AC15" s="384">
        <f t="shared" ref="AC15:AC21" si="11">AA15*$C$14</f>
        <v>35848.592826885048</v>
      </c>
      <c r="AD15" s="384"/>
      <c r="AE15" s="384">
        <f t="shared" ref="AE15:AE21" si="12">AC15*$C$14</f>
        <v>37103.293575826021</v>
      </c>
      <c r="AF15" s="384"/>
      <c r="AG15" s="384">
        <f t="shared" ref="AG15:AG21" si="13">AE15*$C$14</f>
        <v>38401.908850979926</v>
      </c>
      <c r="AH15" s="384"/>
    </row>
    <row r="16" spans="1:34" ht="13.8">
      <c r="A16" s="376" t="s">
        <v>468</v>
      </c>
      <c r="B16" s="376"/>
      <c r="C16" s="397"/>
      <c r="D16" s="376"/>
      <c r="E16" s="387">
        <f>Application!W828</f>
        <v>26784</v>
      </c>
      <c r="F16" s="387"/>
      <c r="G16" s="387">
        <f t="shared" si="0"/>
        <v>27721.439999999999</v>
      </c>
      <c r="H16" s="387"/>
      <c r="I16" s="387">
        <f t="shared" si="1"/>
        <v>28691.690399999996</v>
      </c>
      <c r="J16" s="387"/>
      <c r="K16" s="387">
        <f t="shared" si="2"/>
        <v>29695.899563999992</v>
      </c>
      <c r="L16" s="387"/>
      <c r="M16" s="387">
        <f t="shared" si="3"/>
        <v>30735.25604873999</v>
      </c>
      <c r="N16" s="387"/>
      <c r="O16" s="387">
        <f t="shared" si="4"/>
        <v>31810.990010445887</v>
      </c>
      <c r="P16" s="387"/>
      <c r="Q16" s="387">
        <f t="shared" si="5"/>
        <v>32924.374660811489</v>
      </c>
      <c r="R16" s="387"/>
      <c r="S16" s="387">
        <f t="shared" si="6"/>
        <v>34076.727773939885</v>
      </c>
      <c r="T16" s="387"/>
      <c r="U16" s="387">
        <f t="shared" si="7"/>
        <v>35269.413246027776</v>
      </c>
      <c r="V16" s="387"/>
      <c r="W16" s="387">
        <f t="shared" si="8"/>
        <v>36503.842709638746</v>
      </c>
      <c r="X16" s="387"/>
      <c r="Y16" s="387">
        <f t="shared" si="9"/>
        <v>37781.477204476098</v>
      </c>
      <c r="Z16" s="387"/>
      <c r="AA16" s="387">
        <f t="shared" si="10"/>
        <v>39103.828906632756</v>
      </c>
      <c r="AB16" s="387"/>
      <c r="AC16" s="387">
        <f t="shared" si="11"/>
        <v>40472.462918364901</v>
      </c>
      <c r="AD16" s="387"/>
      <c r="AE16" s="387">
        <f t="shared" si="12"/>
        <v>41888.999120507673</v>
      </c>
      <c r="AF16" s="387"/>
      <c r="AG16" s="387">
        <f t="shared" si="13"/>
        <v>43355.114089725437</v>
      </c>
      <c r="AH16" s="376"/>
    </row>
    <row r="17" spans="1:1023 1025:2047 2049:3071 3073:4095 4097:5119 5121:6143 6145:7167 7169:8191 8193:9215 9217:10239 10241:11263 11265:12287 12289:13311 13313:14335 14337:15359 15361:16383" ht="13.8">
      <c r="A17" s="376" t="s">
        <v>733</v>
      </c>
      <c r="B17" s="376"/>
      <c r="C17" s="397"/>
      <c r="D17" s="376"/>
      <c r="E17" s="387">
        <f>Application!W834</f>
        <v>35100</v>
      </c>
      <c r="F17" s="387"/>
      <c r="G17" s="387">
        <f t="shared" si="0"/>
        <v>36328.5</v>
      </c>
      <c r="H17" s="387"/>
      <c r="I17" s="387">
        <f t="shared" si="1"/>
        <v>37599.997499999998</v>
      </c>
      <c r="J17" s="387"/>
      <c r="K17" s="387">
        <f t="shared" si="2"/>
        <v>38915.997412499994</v>
      </c>
      <c r="L17" s="387"/>
      <c r="M17" s="387">
        <f t="shared" si="3"/>
        <v>40278.057321937493</v>
      </c>
      <c r="N17" s="387"/>
      <c r="O17" s="387">
        <f t="shared" si="4"/>
        <v>41687.789328205305</v>
      </c>
      <c r="P17" s="387"/>
      <c r="Q17" s="387">
        <f t="shared" si="5"/>
        <v>43146.861954692489</v>
      </c>
      <c r="R17" s="387"/>
      <c r="S17" s="387">
        <f t="shared" si="6"/>
        <v>44657.002123106722</v>
      </c>
      <c r="T17" s="387"/>
      <c r="U17" s="387">
        <f t="shared" si="7"/>
        <v>46219.997197415454</v>
      </c>
      <c r="V17" s="387"/>
      <c r="W17" s="387">
        <f t="shared" si="8"/>
        <v>47837.697099324992</v>
      </c>
      <c r="X17" s="387"/>
      <c r="Y17" s="387">
        <f t="shared" si="9"/>
        <v>49512.016497801364</v>
      </c>
      <c r="Z17" s="387"/>
      <c r="AA17" s="387">
        <f t="shared" si="10"/>
        <v>51244.937075224407</v>
      </c>
      <c r="AB17" s="387"/>
      <c r="AC17" s="387">
        <f t="shared" si="11"/>
        <v>53038.509872857256</v>
      </c>
      <c r="AD17" s="387"/>
      <c r="AE17" s="387">
        <f t="shared" si="12"/>
        <v>54894.857718407256</v>
      </c>
      <c r="AF17" s="387"/>
      <c r="AG17" s="387">
        <f t="shared" si="13"/>
        <v>56816.177738551509</v>
      </c>
      <c r="AH17" s="376"/>
    </row>
    <row r="18" spans="1:1023 1025:2047 2049:3071 3073:4095 4097:5119 5121:6143 6145:7167 7169:8191 8193:9215 9217:10239 10241:11263 11265:12287 12289:13311 13313:14335 14337:15359 15361:16383" ht="13.8">
      <c r="A18" s="376" t="s">
        <v>1078</v>
      </c>
      <c r="B18" s="376"/>
      <c r="C18" s="397"/>
      <c r="D18" s="376"/>
      <c r="E18" s="387">
        <f>Application!W841</f>
        <v>90896</v>
      </c>
      <c r="F18" s="387"/>
      <c r="G18" s="387">
        <f t="shared" si="0"/>
        <v>94077.359999999986</v>
      </c>
      <c r="H18" s="387"/>
      <c r="I18" s="387">
        <f t="shared" si="1"/>
        <v>97370.06759999998</v>
      </c>
      <c r="J18" s="387"/>
      <c r="K18" s="387">
        <f t="shared" si="2"/>
        <v>100778.01996599998</v>
      </c>
      <c r="L18" s="387"/>
      <c r="M18" s="387">
        <f t="shared" si="3"/>
        <v>104305.25066480997</v>
      </c>
      <c r="N18" s="387"/>
      <c r="O18" s="387">
        <f t="shared" si="4"/>
        <v>107955.9344380783</v>
      </c>
      <c r="P18" s="387"/>
      <c r="Q18" s="387">
        <f t="shared" si="5"/>
        <v>111734.39214341104</v>
      </c>
      <c r="R18" s="387"/>
      <c r="S18" s="387">
        <f t="shared" si="6"/>
        <v>115645.09586843042</v>
      </c>
      <c r="T18" s="387"/>
      <c r="U18" s="387">
        <f t="shared" si="7"/>
        <v>119692.67422382548</v>
      </c>
      <c r="V18" s="387"/>
      <c r="W18" s="387">
        <f t="shared" si="8"/>
        <v>123881.91782165936</v>
      </c>
      <c r="X18" s="387"/>
      <c r="Y18" s="387">
        <f t="shared" si="9"/>
        <v>128217.78494541743</v>
      </c>
      <c r="Z18" s="387"/>
      <c r="AA18" s="387">
        <f t="shared" si="10"/>
        <v>132705.40741850703</v>
      </c>
      <c r="AB18" s="387"/>
      <c r="AC18" s="387">
        <f t="shared" si="11"/>
        <v>137350.09667815478</v>
      </c>
      <c r="AD18" s="387"/>
      <c r="AE18" s="387">
        <f t="shared" si="12"/>
        <v>142157.35006189017</v>
      </c>
      <c r="AF18" s="387"/>
      <c r="AG18" s="387">
        <f t="shared" si="13"/>
        <v>147132.85731405631</v>
      </c>
    </row>
    <row r="19" spans="1:1023 1025:2047 2049:3071 3073:4095 4097:5119 5121:6143 6145:7167 7169:8191 8193:9215 9217:10239 10241:11263 11265:12287 12289:13311 13313:14335 14337:15359 15361:16383" ht="13.8">
      <c r="A19" s="376" t="s">
        <v>930</v>
      </c>
      <c r="B19" s="376"/>
      <c r="C19" s="397"/>
      <c r="D19" s="376"/>
      <c r="E19" s="387">
        <f>Application!W842</f>
        <v>12600</v>
      </c>
      <c r="F19" s="387"/>
      <c r="G19" s="387">
        <f t="shared" si="0"/>
        <v>13040.999999999998</v>
      </c>
      <c r="H19" s="387"/>
      <c r="I19" s="387">
        <f t="shared" si="1"/>
        <v>13497.434999999998</v>
      </c>
      <c r="J19" s="387"/>
      <c r="K19" s="387">
        <f t="shared" si="2"/>
        <v>13969.845224999997</v>
      </c>
      <c r="L19" s="387"/>
      <c r="M19" s="387">
        <f t="shared" si="3"/>
        <v>14458.789807874997</v>
      </c>
      <c r="N19" s="387"/>
      <c r="O19" s="387">
        <f t="shared" si="4"/>
        <v>14964.847451150621</v>
      </c>
      <c r="P19" s="387"/>
      <c r="Q19" s="387">
        <f t="shared" si="5"/>
        <v>15488.617111940892</v>
      </c>
      <c r="R19" s="387"/>
      <c r="S19" s="387">
        <f t="shared" si="6"/>
        <v>16030.718710858822</v>
      </c>
      <c r="T19" s="387"/>
      <c r="U19" s="387">
        <f t="shared" si="7"/>
        <v>16591.79386573888</v>
      </c>
      <c r="V19" s="387"/>
      <c r="W19" s="387">
        <f t="shared" si="8"/>
        <v>17172.506651039741</v>
      </c>
      <c r="X19" s="387"/>
      <c r="Y19" s="387">
        <f t="shared" si="9"/>
        <v>17773.544383826131</v>
      </c>
      <c r="Z19" s="387"/>
      <c r="AA19" s="387">
        <f t="shared" si="10"/>
        <v>18395.618437260044</v>
      </c>
      <c r="AB19" s="387"/>
      <c r="AC19" s="387">
        <f t="shared" si="11"/>
        <v>19039.465082564144</v>
      </c>
      <c r="AD19" s="387"/>
      <c r="AE19" s="387">
        <f t="shared" si="12"/>
        <v>19705.846360453888</v>
      </c>
      <c r="AF19" s="387"/>
      <c r="AG19" s="387">
        <f t="shared" si="13"/>
        <v>20395.550983069774</v>
      </c>
    </row>
    <row r="20" spans="1:1023 1025:2047 2049:3071 3073:4095 4097:5119 5121:6143 6145:7167 7169:8191 8193:9215 9217:10239 10241:11263 11265:12287 12289:13311 13313:14335 14337:15359 15361:16383" ht="13.8">
      <c r="A20" s="376" t="s">
        <v>55</v>
      </c>
      <c r="B20" s="376"/>
      <c r="C20" s="397"/>
      <c r="D20" s="376"/>
      <c r="E20" s="387">
        <f>Application!W851</f>
        <v>41500</v>
      </c>
      <c r="F20" s="387"/>
      <c r="G20" s="387">
        <f t="shared" si="0"/>
        <v>42952.5</v>
      </c>
      <c r="H20" s="387"/>
      <c r="I20" s="387">
        <f t="shared" si="1"/>
        <v>44455.837499999994</v>
      </c>
      <c r="J20" s="387"/>
      <c r="K20" s="387">
        <f t="shared" si="2"/>
        <v>46011.791812499992</v>
      </c>
      <c r="L20" s="387"/>
      <c r="M20" s="387">
        <f t="shared" si="3"/>
        <v>47622.204525937486</v>
      </c>
      <c r="N20" s="387"/>
      <c r="O20" s="387">
        <f t="shared" si="4"/>
        <v>49288.981684345294</v>
      </c>
      <c r="P20" s="387"/>
      <c r="Q20" s="387">
        <f t="shared" si="5"/>
        <v>51014.096043297373</v>
      </c>
      <c r="R20" s="387"/>
      <c r="S20" s="387">
        <f t="shared" si="6"/>
        <v>52799.589404812774</v>
      </c>
      <c r="T20" s="387"/>
      <c r="U20" s="387">
        <f t="shared" si="7"/>
        <v>54647.575033981215</v>
      </c>
      <c r="V20" s="387"/>
      <c r="W20" s="387">
        <f t="shared" si="8"/>
        <v>56560.24016017055</v>
      </c>
      <c r="X20" s="387"/>
      <c r="Y20" s="387">
        <f t="shared" si="9"/>
        <v>58539.848565776512</v>
      </c>
      <c r="Z20" s="387"/>
      <c r="AA20" s="387">
        <f t="shared" si="10"/>
        <v>60588.743265578683</v>
      </c>
      <c r="AB20" s="387"/>
      <c r="AC20" s="387">
        <f t="shared" si="11"/>
        <v>62709.349279873932</v>
      </c>
      <c r="AD20" s="387"/>
      <c r="AE20" s="387">
        <f t="shared" si="12"/>
        <v>64904.176504669515</v>
      </c>
      <c r="AF20" s="387"/>
      <c r="AG20" s="387">
        <f t="shared" si="13"/>
        <v>67175.822682332946</v>
      </c>
    </row>
    <row r="21" spans="1:1023 1025:2047 2049:3071 3073:4095 4097:5119 5121:6143 6145:7167 7169:8191 8193:9215 9217:10239 10241:11263 11265:12287 12289:13311 13313:14335 14337:15359 15361:16383" ht="13.8">
      <c r="A21" s="598" t="s">
        <v>1218</v>
      </c>
      <c r="B21" s="598"/>
      <c r="C21" s="397"/>
      <c r="D21" s="376"/>
      <c r="E21" s="396">
        <f>Application!W858</f>
        <v>0</v>
      </c>
      <c r="F21" s="387"/>
      <c r="G21" s="396">
        <f t="shared" si="0"/>
        <v>0</v>
      </c>
      <c r="H21" s="387"/>
      <c r="I21" s="396">
        <f t="shared" si="1"/>
        <v>0</v>
      </c>
      <c r="J21" s="387"/>
      <c r="K21" s="396">
        <f t="shared" si="2"/>
        <v>0</v>
      </c>
      <c r="L21" s="387"/>
      <c r="M21" s="396">
        <f t="shared" si="3"/>
        <v>0</v>
      </c>
      <c r="N21" s="387"/>
      <c r="O21" s="396">
        <f t="shared" si="4"/>
        <v>0</v>
      </c>
      <c r="P21" s="387"/>
      <c r="Q21" s="396">
        <f t="shared" si="5"/>
        <v>0</v>
      </c>
      <c r="R21" s="387"/>
      <c r="S21" s="396">
        <f t="shared" si="6"/>
        <v>0</v>
      </c>
      <c r="T21" s="387"/>
      <c r="U21" s="396">
        <f t="shared" si="7"/>
        <v>0</v>
      </c>
      <c r="V21" s="387"/>
      <c r="W21" s="396">
        <f t="shared" si="8"/>
        <v>0</v>
      </c>
      <c r="X21" s="387"/>
      <c r="Y21" s="396">
        <f t="shared" si="9"/>
        <v>0</v>
      </c>
      <c r="Z21" s="387"/>
      <c r="AA21" s="396">
        <f t="shared" si="10"/>
        <v>0</v>
      </c>
      <c r="AB21" s="387"/>
      <c r="AC21" s="396">
        <f t="shared" si="11"/>
        <v>0</v>
      </c>
      <c r="AD21" s="387"/>
      <c r="AE21" s="396">
        <f t="shared" si="12"/>
        <v>0</v>
      </c>
      <c r="AF21" s="387"/>
      <c r="AG21" s="396">
        <f t="shared" si="13"/>
        <v>0</v>
      </c>
    </row>
    <row r="22" spans="1:1023 1025:2047 2049:3071 3073:4095 4097:5119 5121:6143 6145:7167 7169:8191 8193:9215 9217:10239 10241:11263 11265:12287 12289:13311 13313:14335 14337:15359 15361:16383" ht="13.8">
      <c r="A22" s="388" t="s">
        <v>1079</v>
      </c>
      <c r="B22" s="388"/>
      <c r="C22" s="397"/>
      <c r="D22" s="388"/>
      <c r="E22" s="388">
        <f>SUM(E15:E21)</f>
        <v>230604</v>
      </c>
      <c r="F22" s="388"/>
      <c r="G22" s="388">
        <f>SUM(G15:G21)</f>
        <v>238675.13999999998</v>
      </c>
      <c r="H22" s="388"/>
      <c r="I22" s="388">
        <f>SUM(I15:I21)</f>
        <v>247028.76989999996</v>
      </c>
      <c r="J22" s="388"/>
      <c r="K22" s="388">
        <f>SUM(K15:K21)</f>
        <v>255674.77684649994</v>
      </c>
      <c r="L22" s="388"/>
      <c r="M22" s="388">
        <f>SUM(M15:M21)</f>
        <v>264623.39403612743</v>
      </c>
      <c r="N22" s="388"/>
      <c r="O22" s="388">
        <f>SUM(O15:O21)</f>
        <v>273885.21282739186</v>
      </c>
      <c r="P22" s="388"/>
      <c r="Q22" s="388">
        <f>SUM(Q15:Q21)</f>
        <v>283471.19527635054</v>
      </c>
      <c r="R22" s="388"/>
      <c r="S22" s="388">
        <f>SUM(S15:S21)</f>
        <v>293392.68711102277</v>
      </c>
      <c r="T22" s="388"/>
      <c r="U22" s="388">
        <f>SUM(U15:U21)</f>
        <v>303661.43115990859</v>
      </c>
      <c r="V22" s="388"/>
      <c r="W22" s="388">
        <f>SUM(W15:W21)</f>
        <v>314289.58125050535</v>
      </c>
      <c r="X22" s="388"/>
      <c r="Y22" s="388">
        <f>SUM(Y15:Y21)</f>
        <v>325289.71659427299</v>
      </c>
      <c r="Z22" s="388"/>
      <c r="AA22" s="388">
        <f>SUM(AA15:AA21)</f>
        <v>336674.85667507257</v>
      </c>
      <c r="AB22" s="388"/>
      <c r="AC22" s="388">
        <f>SUM(AC15:AC21)</f>
        <v>348458.47665870009</v>
      </c>
      <c r="AD22" s="388"/>
      <c r="AE22" s="388">
        <f>SUM(AE15:AE21)</f>
        <v>360654.52334175451</v>
      </c>
      <c r="AF22" s="388"/>
      <c r="AG22" s="388">
        <f>SUM(AG15:AG21)</f>
        <v>373277.43165871588</v>
      </c>
    </row>
    <row r="23" spans="1:1023 1025:2047 2049:3071 3073:4095 4097:5119 5121:6143 6145:7167 7169:8191 8193:9215 9217:10239 10241:11263 11265:12287 12289:13311 13313:14335 14337:15359 15361:16383" ht="13.8">
      <c r="A23" s="388"/>
      <c r="B23" s="388"/>
      <c r="C23" s="39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1023 1025:2047 2049:3071 3073:4095 4097:5119 5121:6143 6145:7167 7169:8191 8193:9215 9217:10239 10241:11263 11265:12287 12289:13311 13313:14335 14337:15359 15361:16383" ht="13.8">
      <c r="A24" s="598" t="s">
        <v>1935</v>
      </c>
      <c r="B24" s="598"/>
      <c r="C24" s="814"/>
      <c r="D24" s="598"/>
      <c r="E24" s="815"/>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1023 1025:2047 2049:3071 3073:4095 4097:5119 5121:6143 6145:7167 7169:8191 8193:9215 9217:10239 10241:11263 11265:12287 12289:13311 13313:14335 14337:15359 15361:16383" ht="13.8">
      <c r="A25" s="376"/>
      <c r="B25" s="376"/>
      <c r="C25" s="397"/>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1023 1025:2047 2049:3071 3073:4095 4097:5119 5121:6143 6145:7167 7169:8191 8193:9215 9217:10239 10241:11263 11265:12287 12289:13311 13313:14335 14337:15359 15361:16383" ht="13.8">
      <c r="A26" s="376" t="s">
        <v>1360</v>
      </c>
      <c r="B26" s="376"/>
      <c r="C26" s="406"/>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1023 1025:2047 2049:3071 3073:4095 4097:5119 5121:6143 6145:7167 7169:8191 8193:9215 9217:10239 10241:11263 11265:12287 12289:13311 13313:14335 14337:15359 15361:16383" ht="13.8">
      <c r="A27" s="376" t="s">
        <v>1080</v>
      </c>
      <c r="B27" s="376"/>
      <c r="C27" s="406">
        <v>1.0349999999999999</v>
      </c>
      <c r="D27" s="376"/>
      <c r="E27" s="387">
        <f>Application!AC867</f>
        <v>141000</v>
      </c>
      <c r="F27" s="387"/>
      <c r="G27" s="387">
        <f>E27*$C$27</f>
        <v>145935</v>
      </c>
      <c r="H27" s="387"/>
      <c r="I27" s="387">
        <f>G27*$C$27</f>
        <v>151042.72499999998</v>
      </c>
      <c r="J27" s="387"/>
      <c r="K27" s="387">
        <f>I27*$C$27</f>
        <v>156329.22037499998</v>
      </c>
      <c r="L27" s="387"/>
      <c r="M27" s="387">
        <f>K27*$C$27</f>
        <v>161800.74308812496</v>
      </c>
      <c r="N27" s="387"/>
      <c r="O27" s="387">
        <f>M27*$C$27</f>
        <v>167463.76909620932</v>
      </c>
      <c r="P27" s="387"/>
      <c r="Q27" s="387">
        <f>O27*$C$27</f>
        <v>173325.00101457664</v>
      </c>
      <c r="R27" s="387"/>
      <c r="S27" s="387">
        <f>Q27*$C$27</f>
        <v>179391.37605008681</v>
      </c>
      <c r="T27" s="387"/>
      <c r="U27" s="387">
        <f>S27*$C$27</f>
        <v>185670.07421183982</v>
      </c>
      <c r="V27" s="387"/>
      <c r="W27" s="387">
        <f>U27*$C$27</f>
        <v>192168.5268092542</v>
      </c>
      <c r="X27" s="387"/>
      <c r="Y27" s="387">
        <f>W27*$C$27</f>
        <v>198894.42524757807</v>
      </c>
      <c r="Z27" s="387"/>
      <c r="AA27" s="387">
        <f>Y27*$C$27</f>
        <v>205855.7301312433</v>
      </c>
      <c r="AB27" s="387"/>
      <c r="AC27" s="387">
        <f>AA27*$C$27</f>
        <v>213060.68068583679</v>
      </c>
      <c r="AD27" s="387"/>
      <c r="AE27" s="387">
        <f>AC27*$C$27</f>
        <v>220517.80450984105</v>
      </c>
      <c r="AF27" s="387"/>
      <c r="AG27" s="387">
        <f>AE27*$C$27</f>
        <v>228235.92766768546</v>
      </c>
    </row>
    <row r="28" spans="1:1023 1025:2047 2049:3071 3073:4095 4097:5119 5121:6143 6145:7167 7169:8191 8193:9215 9217:10239 10241:11263 11265:12287 12289:13311 13313:14335 14337:15359 15361:16383" ht="13.8">
      <c r="A28" s="598" t="s">
        <v>1081</v>
      </c>
      <c r="B28" s="376"/>
      <c r="C28" s="406">
        <v>1.01</v>
      </c>
      <c r="D28" s="376"/>
      <c r="E28" s="387">
        <f>Application!AC868</f>
        <v>18000</v>
      </c>
      <c r="F28" s="387"/>
      <c r="G28" s="387">
        <f>E28*$C$28</f>
        <v>18180</v>
      </c>
      <c r="H28" s="387"/>
      <c r="I28" s="387">
        <f t="shared" ref="I28:AG28" si="14">G28*$C$28</f>
        <v>18361.8</v>
      </c>
      <c r="J28" s="387"/>
      <c r="K28" s="387">
        <f t="shared" si="14"/>
        <v>18545.417999999998</v>
      </c>
      <c r="L28" s="387"/>
      <c r="M28" s="387">
        <f t="shared" si="14"/>
        <v>18730.872179999998</v>
      </c>
      <c r="N28" s="387"/>
      <c r="O28" s="387">
        <f t="shared" si="14"/>
        <v>18918.180901799999</v>
      </c>
      <c r="P28" s="387"/>
      <c r="Q28" s="387">
        <f t="shared" si="14"/>
        <v>19107.362710817997</v>
      </c>
      <c r="R28" s="387"/>
      <c r="S28" s="387">
        <f t="shared" si="14"/>
        <v>19298.436337926178</v>
      </c>
      <c r="T28" s="387"/>
      <c r="U28" s="387">
        <f t="shared" si="14"/>
        <v>19491.42070130544</v>
      </c>
      <c r="V28" s="387"/>
      <c r="W28" s="387">
        <f t="shared" si="14"/>
        <v>19686.334908318495</v>
      </c>
      <c r="X28" s="387"/>
      <c r="Y28" s="387">
        <f t="shared" si="14"/>
        <v>19883.19825740168</v>
      </c>
      <c r="Z28" s="387"/>
      <c r="AA28" s="387">
        <f t="shared" si="14"/>
        <v>20082.030239975698</v>
      </c>
      <c r="AB28" s="387"/>
      <c r="AC28" s="387">
        <f t="shared" si="14"/>
        <v>20282.850542375454</v>
      </c>
      <c r="AD28" s="387"/>
      <c r="AE28" s="387">
        <f t="shared" si="14"/>
        <v>20485.679047799207</v>
      </c>
      <c r="AF28" s="387"/>
      <c r="AG28" s="387">
        <f t="shared" si="14"/>
        <v>20690.535838277199</v>
      </c>
    </row>
    <row r="29" spans="1:1023 1025:2047 2049:3071 3073:4095 4097:5119 5121:6143 6145:7167 7169:8191 8193:9215 9217:10239 10241:11263 11265:12287 12289:13311 13313:14335 14337:15359 15361:16383" s="387" customFormat="1" ht="13.8">
      <c r="A29" s="598" t="s">
        <v>1936</v>
      </c>
      <c r="B29" s="376"/>
      <c r="C29" s="406">
        <v>1.01</v>
      </c>
      <c r="D29" s="376"/>
      <c r="E29" s="387">
        <f>Application!AC869</f>
        <v>3600</v>
      </c>
      <c r="G29" s="387">
        <f>E29*$C$29</f>
        <v>3636</v>
      </c>
      <c r="I29" s="387">
        <f t="shared" ref="I29" si="15">G29*$C$29</f>
        <v>3672.36</v>
      </c>
      <c r="K29" s="387">
        <f t="shared" ref="K29" si="16">I29*$C$29</f>
        <v>3709.0836000000004</v>
      </c>
      <c r="M29" s="387">
        <f t="shared" ref="M29" si="17">K29*$C$29</f>
        <v>3746.1744360000002</v>
      </c>
      <c r="O29" s="387">
        <f t="shared" ref="O29" si="18">M29*$C$29</f>
        <v>3783.6361803600003</v>
      </c>
      <c r="Q29" s="387">
        <f t="shared" ref="Q29" si="19">O29*$C$29</f>
        <v>3821.4725421636003</v>
      </c>
      <c r="S29" s="387">
        <f t="shared" ref="S29" si="20">Q29*$C$29</f>
        <v>3859.6872675852364</v>
      </c>
      <c r="U29" s="387">
        <f t="shared" ref="U29" si="21">S29*$C$29</f>
        <v>3898.2841402610889</v>
      </c>
      <c r="W29" s="387">
        <f t="shared" ref="W29" si="22">U29*$C$29</f>
        <v>3937.2669816636999</v>
      </c>
      <c r="Y29" s="387">
        <f t="shared" ref="Y29" si="23">W29*$C$29</f>
        <v>3976.6396514803369</v>
      </c>
      <c r="AA29" s="387">
        <f t="shared" ref="AA29" si="24">Y29*$C$29</f>
        <v>4016.4060479951404</v>
      </c>
      <c r="AC29" s="387">
        <f t="shared" ref="AC29" si="25">AA29*$C$29</f>
        <v>4056.5701084750917</v>
      </c>
      <c r="AE29" s="387">
        <f t="shared" ref="AE29" si="26">AC29*$C$29</f>
        <v>4097.1358095598425</v>
      </c>
      <c r="AG29" s="387">
        <f t="shared" ref="AG29" si="27">AE29*$C$29</f>
        <v>4138.1071676554411</v>
      </c>
      <c r="AI29" s="387">
        <f t="shared" ref="AI29" si="28">AG29*$C$29</f>
        <v>4179.4882393319958</v>
      </c>
      <c r="AK29" s="387">
        <f t="shared" ref="AK29" si="29">AI29*$C$29</f>
        <v>4221.2831217253161</v>
      </c>
      <c r="AM29" s="387">
        <f t="shared" ref="AM29" si="30">AK29*$C$29</f>
        <v>4263.4959529425696</v>
      </c>
      <c r="AO29" s="387">
        <f t="shared" ref="AO29" si="31">AM29*$C$29</f>
        <v>4306.1309124719955</v>
      </c>
      <c r="AQ29" s="387">
        <f t="shared" ref="AQ29" si="32">AO29*$C$29</f>
        <v>4349.1922215967152</v>
      </c>
      <c r="AS29" s="387">
        <f t="shared" ref="AS29" si="33">AQ29*$C$29</f>
        <v>4392.6841438126821</v>
      </c>
      <c r="AU29" s="387">
        <f t="shared" ref="AU29" si="34">AS29*$C$29</f>
        <v>4436.6109852508089</v>
      </c>
      <c r="AW29" s="387">
        <f t="shared" ref="AW29" si="35">AU29*$C$29</f>
        <v>4480.977095103317</v>
      </c>
      <c r="AY29" s="387">
        <f t="shared" ref="AY29" si="36">AW29*$C$29</f>
        <v>4525.78686605435</v>
      </c>
      <c r="BA29" s="387">
        <f t="shared" ref="BA29" si="37">AY29*$C$29</f>
        <v>4571.0447347148938</v>
      </c>
      <c r="BC29" s="387">
        <f t="shared" ref="BC29" si="38">BA29*$C$29</f>
        <v>4616.7551820620429</v>
      </c>
      <c r="BE29" s="387">
        <f t="shared" ref="BE29" si="39">BC29*$C$29</f>
        <v>4662.9227338826631</v>
      </c>
      <c r="BG29" s="387">
        <f t="shared" ref="BG29" si="40">BE29*$C$29</f>
        <v>4709.5519612214894</v>
      </c>
      <c r="BI29" s="387">
        <f t="shared" ref="BI29" si="41">BG29*$C$29</f>
        <v>4756.6474808337043</v>
      </c>
      <c r="BK29" s="387">
        <f t="shared" ref="BK29" si="42">BI29*$C$29</f>
        <v>4804.2139556420416</v>
      </c>
      <c r="BM29" s="387">
        <f t="shared" ref="BM29" si="43">BK29*$C$29</f>
        <v>4852.2560951984624</v>
      </c>
      <c r="BO29" s="387">
        <f t="shared" ref="BO29" si="44">BM29*$C$29</f>
        <v>4900.7786561504472</v>
      </c>
      <c r="BQ29" s="387">
        <f t="shared" ref="BQ29" si="45">BO29*$C$29</f>
        <v>4949.7864427119521</v>
      </c>
      <c r="BS29" s="387">
        <f t="shared" ref="BS29" si="46">BQ29*$C$29</f>
        <v>4999.2843071390716</v>
      </c>
      <c r="BU29" s="387">
        <f t="shared" ref="BU29" si="47">BS29*$C$29</f>
        <v>5049.2771502104624</v>
      </c>
      <c r="BW29" s="387">
        <f t="shared" ref="BW29" si="48">BU29*$C$29</f>
        <v>5099.7699217125673</v>
      </c>
      <c r="BY29" s="387">
        <f t="shared" ref="BY29" si="49">BW29*$C$29</f>
        <v>5150.7676209296933</v>
      </c>
      <c r="CA29" s="387">
        <f t="shared" ref="CA29" si="50">BY29*$C$29</f>
        <v>5202.27529713899</v>
      </c>
      <c r="CC29" s="387">
        <f t="shared" ref="CC29" si="51">CA29*$C$29</f>
        <v>5254.2980501103802</v>
      </c>
      <c r="CE29" s="387">
        <f t="shared" ref="CE29" si="52">CC29*$C$29</f>
        <v>5306.8410306114838</v>
      </c>
      <c r="CG29" s="387">
        <f t="shared" ref="CG29" si="53">CE29*$C$29</f>
        <v>5359.9094409175987</v>
      </c>
      <c r="CI29" s="387">
        <f t="shared" ref="CI29" si="54">CG29*$C$29</f>
        <v>5413.508535326775</v>
      </c>
      <c r="CK29" s="387">
        <f t="shared" ref="CK29" si="55">CI29*$C$29</f>
        <v>5467.6436206800427</v>
      </c>
      <c r="CM29" s="387">
        <f t="shared" ref="CM29" si="56">CK29*$C$29</f>
        <v>5522.3200568868433</v>
      </c>
      <c r="CO29" s="387">
        <f t="shared" ref="CO29" si="57">CM29*$C$29</f>
        <v>5577.5432574557117</v>
      </c>
      <c r="CQ29" s="387">
        <f t="shared" ref="CQ29" si="58">CO29*$C$29</f>
        <v>5633.318690030269</v>
      </c>
      <c r="CS29" s="387">
        <f t="shared" ref="CS29" si="59">CQ29*$C$29</f>
        <v>5689.6518769305721</v>
      </c>
      <c r="CU29" s="387">
        <f t="shared" ref="CU29" si="60">CS29*$C$29</f>
        <v>5746.5483956998778</v>
      </c>
      <c r="CW29" s="387">
        <f t="shared" ref="CW29" si="61">CU29*$C$29</f>
        <v>5804.0138796568763</v>
      </c>
      <c r="CY29" s="387">
        <f t="shared" ref="CY29" si="62">CW29*$C$29</f>
        <v>5862.0540184534448</v>
      </c>
      <c r="DA29" s="387">
        <f t="shared" ref="DA29" si="63">CY29*$C$29</f>
        <v>5920.6745586379793</v>
      </c>
      <c r="DC29" s="387">
        <f t="shared" ref="DC29" si="64">DA29*$C$29</f>
        <v>5979.8813042243592</v>
      </c>
      <c r="DE29" s="387">
        <f t="shared" ref="DE29" si="65">DC29*$C$29</f>
        <v>6039.6801172666028</v>
      </c>
      <c r="DG29" s="387">
        <f t="shared" ref="DG29" si="66">DE29*$C$29</f>
        <v>6100.0769184392693</v>
      </c>
      <c r="DI29" s="387">
        <f t="shared" ref="DI29" si="67">DG29*$C$29</f>
        <v>6161.0776876236623</v>
      </c>
      <c r="DK29" s="387">
        <f t="shared" ref="DK29" si="68">DI29*$C$29</f>
        <v>6222.6884644998991</v>
      </c>
      <c r="DM29" s="387">
        <f t="shared" ref="DM29" si="69">DK29*$C$29</f>
        <v>6284.9153491448978</v>
      </c>
      <c r="DO29" s="387">
        <f t="shared" ref="DO29" si="70">DM29*$C$29</f>
        <v>6347.7645026363471</v>
      </c>
      <c r="DQ29" s="387">
        <f t="shared" ref="DQ29" si="71">DO29*$C$29</f>
        <v>6411.2421476627105</v>
      </c>
      <c r="DS29" s="387">
        <f t="shared" ref="DS29" si="72">DQ29*$C$29</f>
        <v>6475.3545691393374</v>
      </c>
      <c r="DU29" s="387">
        <f t="shared" ref="DU29" si="73">DS29*$C$29</f>
        <v>6540.1081148307312</v>
      </c>
      <c r="DW29" s="387">
        <f t="shared" ref="DW29" si="74">DU29*$C$29</f>
        <v>6605.5091959790389</v>
      </c>
      <c r="DY29" s="387">
        <f t="shared" ref="DY29" si="75">DW29*$C$29</f>
        <v>6671.5642879388297</v>
      </c>
      <c r="EA29" s="387">
        <f t="shared" ref="EA29" si="76">DY29*$C$29</f>
        <v>6738.2799308182184</v>
      </c>
      <c r="EC29" s="387">
        <f t="shared" ref="EC29" si="77">EA29*$C$29</f>
        <v>6805.6627301264007</v>
      </c>
      <c r="EE29" s="387">
        <f t="shared" ref="EE29" si="78">EC29*$C$29</f>
        <v>6873.7193574276644</v>
      </c>
      <c r="EG29" s="387">
        <f t="shared" ref="EG29" si="79">EE29*$C$29</f>
        <v>6942.4565510019411</v>
      </c>
      <c r="EI29" s="387">
        <f t="shared" ref="EI29" si="80">EG29*$C$29</f>
        <v>7011.8811165119605</v>
      </c>
      <c r="EK29" s="387">
        <f t="shared" ref="EK29" si="81">EI29*$C$29</f>
        <v>7081.9999276770804</v>
      </c>
      <c r="EM29" s="387">
        <f t="shared" ref="EM29" si="82">EK29*$C$29</f>
        <v>7152.8199269538509</v>
      </c>
      <c r="EO29" s="387">
        <f t="shared" ref="EO29" si="83">EM29*$C$29</f>
        <v>7224.348126223389</v>
      </c>
      <c r="EQ29" s="387">
        <f t="shared" ref="EQ29" si="84">EO29*$C$29</f>
        <v>7296.5916074856232</v>
      </c>
      <c r="ES29" s="387">
        <f t="shared" ref="ES29" si="85">EQ29*$C$29</f>
        <v>7369.5575235604792</v>
      </c>
      <c r="EU29" s="387">
        <f t="shared" ref="EU29" si="86">ES29*$C$29</f>
        <v>7443.2530987960845</v>
      </c>
      <c r="EW29" s="387">
        <f t="shared" ref="EW29" si="87">EU29*$C$29</f>
        <v>7517.685629784045</v>
      </c>
      <c r="EY29" s="387">
        <f t="shared" ref="EY29" si="88">EW29*$C$29</f>
        <v>7592.8624860818854</v>
      </c>
      <c r="FA29" s="387">
        <f t="shared" ref="FA29" si="89">EY29*$C$29</f>
        <v>7668.7911109427041</v>
      </c>
      <c r="FC29" s="387">
        <f t="shared" ref="FC29" si="90">FA29*$C$29</f>
        <v>7745.4790220521309</v>
      </c>
      <c r="FE29" s="387">
        <f t="shared" ref="FE29" si="91">FC29*$C$29</f>
        <v>7822.9338122726522</v>
      </c>
      <c r="FG29" s="387">
        <f t="shared" ref="FG29" si="92">FE29*$C$29</f>
        <v>7901.1631503953786</v>
      </c>
      <c r="FI29" s="387">
        <f t="shared" ref="FI29" si="93">FG29*$C$29</f>
        <v>7980.1747818993326</v>
      </c>
      <c r="FK29" s="387">
        <f t="shared" ref="FK29" si="94">FI29*$C$29</f>
        <v>8059.9765297183258</v>
      </c>
      <c r="FM29" s="387">
        <f t="shared" ref="FM29" si="95">FK29*$C$29</f>
        <v>8140.5762950155095</v>
      </c>
      <c r="FO29" s="387">
        <f t="shared" ref="FO29" si="96">FM29*$C$29</f>
        <v>8221.9820579656644</v>
      </c>
      <c r="FQ29" s="387">
        <f t="shared" ref="FQ29" si="97">FO29*$C$29</f>
        <v>8304.201878545322</v>
      </c>
      <c r="FS29" s="387">
        <f t="shared" ref="FS29" si="98">FQ29*$C$29</f>
        <v>8387.2438973307744</v>
      </c>
      <c r="FU29" s="387">
        <f t="shared" ref="FU29" si="99">FS29*$C$29</f>
        <v>8471.1163363040814</v>
      </c>
      <c r="FW29" s="387">
        <f t="shared" ref="FW29" si="100">FU29*$C$29</f>
        <v>8555.8274996671225</v>
      </c>
      <c r="FY29" s="387">
        <f t="shared" ref="FY29" si="101">FW29*$C$29</f>
        <v>8641.3857746637932</v>
      </c>
      <c r="GA29" s="387">
        <f t="shared" ref="GA29" si="102">FY29*$C$29</f>
        <v>8727.7996324104315</v>
      </c>
      <c r="GC29" s="387">
        <f t="shared" ref="GC29" si="103">GA29*$C$29</f>
        <v>8815.0776287345361</v>
      </c>
      <c r="GE29" s="387">
        <f t="shared" ref="GE29" si="104">GC29*$C$29</f>
        <v>8903.2284050218823</v>
      </c>
      <c r="GG29" s="387">
        <f t="shared" ref="GG29" si="105">GE29*$C$29</f>
        <v>8992.2606890721017</v>
      </c>
      <c r="GI29" s="387">
        <f t="shared" ref="GI29" si="106">GG29*$C$29</f>
        <v>9082.1832959628227</v>
      </c>
      <c r="GK29" s="387">
        <f t="shared" ref="GK29" si="107">GI29*$C$29</f>
        <v>9173.0051289224502</v>
      </c>
      <c r="GM29" s="387">
        <f t="shared" ref="GM29" si="108">GK29*$C$29</f>
        <v>9264.7351802116755</v>
      </c>
      <c r="GO29" s="387">
        <f t="shared" ref="GO29" si="109">GM29*$C$29</f>
        <v>9357.382532013793</v>
      </c>
      <c r="GQ29" s="387">
        <f t="shared" ref="GQ29" si="110">GO29*$C$29</f>
        <v>9450.956357333931</v>
      </c>
      <c r="GS29" s="387">
        <f t="shared" ref="GS29" si="111">GQ29*$C$29</f>
        <v>9545.4659209072706</v>
      </c>
      <c r="GU29" s="387">
        <f t="shared" ref="GU29" si="112">GS29*$C$29</f>
        <v>9640.9205801163425</v>
      </c>
      <c r="GW29" s="387">
        <f t="shared" ref="GW29" si="113">GU29*$C$29</f>
        <v>9737.3297859175054</v>
      </c>
      <c r="GY29" s="387">
        <f t="shared" ref="GY29" si="114">GW29*$C$29</f>
        <v>9834.7030837766797</v>
      </c>
      <c r="HA29" s="387">
        <f t="shared" ref="HA29" si="115">GY29*$C$29</f>
        <v>9933.050114614447</v>
      </c>
      <c r="HC29" s="387">
        <f t="shared" ref="HC29" si="116">HA29*$C$29</f>
        <v>10032.380615760592</v>
      </c>
      <c r="HE29" s="387">
        <f t="shared" ref="HE29" si="117">HC29*$C$29</f>
        <v>10132.704421918199</v>
      </c>
      <c r="HG29" s="387">
        <f t="shared" ref="HG29" si="118">HE29*$C$29</f>
        <v>10234.031466137381</v>
      </c>
      <c r="HI29" s="387">
        <f t="shared" ref="HI29" si="119">HG29*$C$29</f>
        <v>10336.371780798756</v>
      </c>
      <c r="HK29" s="387">
        <f t="shared" ref="HK29" si="120">HI29*$C$29</f>
        <v>10439.735498606744</v>
      </c>
      <c r="HM29" s="387">
        <f t="shared" ref="HM29" si="121">HK29*$C$29</f>
        <v>10544.132853592811</v>
      </c>
      <c r="HO29" s="387">
        <f t="shared" ref="HO29" si="122">HM29*$C$29</f>
        <v>10649.574182128739</v>
      </c>
      <c r="HQ29" s="387">
        <f t="shared" ref="HQ29" si="123">HO29*$C$29</f>
        <v>10756.069923950026</v>
      </c>
      <c r="HS29" s="387">
        <f t="shared" ref="HS29" si="124">HQ29*$C$29</f>
        <v>10863.630623189527</v>
      </c>
      <c r="HU29" s="387">
        <f t="shared" ref="HU29" si="125">HS29*$C$29</f>
        <v>10972.266929421423</v>
      </c>
      <c r="HW29" s="387">
        <f t="shared" ref="HW29" si="126">HU29*$C$29</f>
        <v>11081.989598715638</v>
      </c>
      <c r="HY29" s="387">
        <f t="shared" ref="HY29" si="127">HW29*$C$29</f>
        <v>11192.809494702795</v>
      </c>
      <c r="IA29" s="387">
        <f t="shared" ref="IA29" si="128">HY29*$C$29</f>
        <v>11304.737589649823</v>
      </c>
      <c r="IC29" s="387">
        <f t="shared" ref="IC29" si="129">IA29*$C$29</f>
        <v>11417.784965546321</v>
      </c>
      <c r="IE29" s="387">
        <f t="shared" ref="IE29" si="130">IC29*$C$29</f>
        <v>11531.962815201785</v>
      </c>
      <c r="IG29" s="387">
        <f t="shared" ref="IG29" si="131">IE29*$C$29</f>
        <v>11647.282443353803</v>
      </c>
      <c r="II29" s="387">
        <f t="shared" ref="II29" si="132">IG29*$C$29</f>
        <v>11763.755267787341</v>
      </c>
      <c r="IK29" s="387">
        <f t="shared" ref="IK29" si="133">II29*$C$29</f>
        <v>11881.392820465215</v>
      </c>
      <c r="IM29" s="387">
        <f t="shared" ref="IM29" si="134">IK29*$C$29</f>
        <v>12000.206748669867</v>
      </c>
      <c r="IO29" s="387">
        <f t="shared" ref="IO29" si="135">IM29*$C$29</f>
        <v>12120.208816156566</v>
      </c>
      <c r="IQ29" s="387">
        <f t="shared" ref="IQ29" si="136">IO29*$C$29</f>
        <v>12241.410904318132</v>
      </c>
      <c r="IS29" s="387">
        <f t="shared" ref="IS29" si="137">IQ29*$C$29</f>
        <v>12363.825013361315</v>
      </c>
      <c r="IU29" s="387">
        <f t="shared" ref="IU29" si="138">IS29*$C$29</f>
        <v>12487.463263494928</v>
      </c>
      <c r="IW29" s="387">
        <f t="shared" ref="IW29" si="139">IU29*$C$29</f>
        <v>12612.337896129879</v>
      </c>
      <c r="IY29" s="387">
        <f t="shared" ref="IY29" si="140">IW29*$C$29</f>
        <v>12738.461275091178</v>
      </c>
      <c r="JA29" s="387">
        <f t="shared" ref="JA29" si="141">IY29*$C$29</f>
        <v>12865.84588784209</v>
      </c>
      <c r="JC29" s="387">
        <f t="shared" ref="JC29" si="142">JA29*$C$29</f>
        <v>12994.504346720511</v>
      </c>
      <c r="JE29" s="387">
        <f t="shared" ref="JE29" si="143">JC29*$C$29</f>
        <v>13124.449390187716</v>
      </c>
      <c r="JG29" s="387">
        <f t="shared" ref="JG29" si="144">JE29*$C$29</f>
        <v>13255.693884089593</v>
      </c>
      <c r="JI29" s="387">
        <f t="shared" ref="JI29" si="145">JG29*$C$29</f>
        <v>13388.250822930489</v>
      </c>
      <c r="JK29" s="387">
        <f t="shared" ref="JK29" si="146">JI29*$C$29</f>
        <v>13522.133331159794</v>
      </c>
      <c r="JM29" s="387">
        <f t="shared" ref="JM29" si="147">JK29*$C$29</f>
        <v>13657.354664471392</v>
      </c>
      <c r="JO29" s="387">
        <f t="shared" ref="JO29" si="148">JM29*$C$29</f>
        <v>13793.928211116105</v>
      </c>
      <c r="JQ29" s="387">
        <f t="shared" ref="JQ29" si="149">JO29*$C$29</f>
        <v>13931.867493227266</v>
      </c>
      <c r="JS29" s="387">
        <f t="shared" ref="JS29" si="150">JQ29*$C$29</f>
        <v>14071.186168159538</v>
      </c>
      <c r="JU29" s="387">
        <f t="shared" ref="JU29" si="151">JS29*$C$29</f>
        <v>14211.898029841133</v>
      </c>
      <c r="JW29" s="387">
        <f t="shared" ref="JW29" si="152">JU29*$C$29</f>
        <v>14354.017010139545</v>
      </c>
      <c r="JY29" s="387">
        <f t="shared" ref="JY29" si="153">JW29*$C$29</f>
        <v>14497.557180240941</v>
      </c>
      <c r="KA29" s="387">
        <f t="shared" ref="KA29" si="154">JY29*$C$29</f>
        <v>14642.532752043351</v>
      </c>
      <c r="KC29" s="387">
        <f t="shared" ref="KC29" si="155">KA29*$C$29</f>
        <v>14788.958079563785</v>
      </c>
      <c r="KE29" s="387">
        <f t="shared" ref="KE29" si="156">KC29*$C$29</f>
        <v>14936.847660359423</v>
      </c>
      <c r="KG29" s="387">
        <f t="shared" ref="KG29" si="157">KE29*$C$29</f>
        <v>15086.216136963018</v>
      </c>
      <c r="KI29" s="387">
        <f t="shared" ref="KI29" si="158">KG29*$C$29</f>
        <v>15237.078298332648</v>
      </c>
      <c r="KK29" s="387">
        <f t="shared" ref="KK29" si="159">KI29*$C$29</f>
        <v>15389.449081315975</v>
      </c>
      <c r="KM29" s="387">
        <f t="shared" ref="KM29" si="160">KK29*$C$29</f>
        <v>15543.343572129135</v>
      </c>
      <c r="KO29" s="387">
        <f t="shared" ref="KO29" si="161">KM29*$C$29</f>
        <v>15698.777007850427</v>
      </c>
      <c r="KQ29" s="387">
        <f t="shared" ref="KQ29" si="162">KO29*$C$29</f>
        <v>15855.764777928931</v>
      </c>
      <c r="KS29" s="387">
        <f t="shared" ref="KS29" si="163">KQ29*$C$29</f>
        <v>16014.32242570822</v>
      </c>
      <c r="KU29" s="387">
        <f t="shared" ref="KU29" si="164">KS29*$C$29</f>
        <v>16174.465649965303</v>
      </c>
      <c r="KW29" s="387">
        <f t="shared" ref="KW29" si="165">KU29*$C$29</f>
        <v>16336.210306464956</v>
      </c>
      <c r="KY29" s="387">
        <f t="shared" ref="KY29" si="166">KW29*$C$29</f>
        <v>16499.572409529606</v>
      </c>
      <c r="LA29" s="387">
        <f t="shared" ref="LA29" si="167">KY29*$C$29</f>
        <v>16664.568133624904</v>
      </c>
      <c r="LC29" s="387">
        <f t="shared" ref="LC29" si="168">LA29*$C$29</f>
        <v>16831.213814961153</v>
      </c>
      <c r="LE29" s="387">
        <f t="shared" ref="LE29" si="169">LC29*$C$29</f>
        <v>16999.525953110766</v>
      </c>
      <c r="LG29" s="387">
        <f t="shared" ref="LG29" si="170">LE29*$C$29</f>
        <v>17169.521212641874</v>
      </c>
      <c r="LI29" s="387">
        <f t="shared" ref="LI29" si="171">LG29*$C$29</f>
        <v>17341.216424768292</v>
      </c>
      <c r="LK29" s="387">
        <f t="shared" ref="LK29" si="172">LI29*$C$29</f>
        <v>17514.628589015974</v>
      </c>
      <c r="LM29" s="387">
        <f t="shared" ref="LM29" si="173">LK29*$C$29</f>
        <v>17689.774874906136</v>
      </c>
      <c r="LO29" s="387">
        <f t="shared" ref="LO29" si="174">LM29*$C$29</f>
        <v>17866.672623655199</v>
      </c>
      <c r="LQ29" s="387">
        <f t="shared" ref="LQ29" si="175">LO29*$C$29</f>
        <v>18045.33934989175</v>
      </c>
      <c r="LS29" s="387">
        <f t="shared" ref="LS29" si="176">LQ29*$C$29</f>
        <v>18225.79274339067</v>
      </c>
      <c r="LU29" s="387">
        <f t="shared" ref="LU29" si="177">LS29*$C$29</f>
        <v>18408.050670824578</v>
      </c>
      <c r="LW29" s="387">
        <f t="shared" ref="LW29" si="178">LU29*$C$29</f>
        <v>18592.131177532825</v>
      </c>
      <c r="LY29" s="387">
        <f t="shared" ref="LY29" si="179">LW29*$C$29</f>
        <v>18778.052489308153</v>
      </c>
      <c r="MA29" s="387">
        <f t="shared" ref="MA29" si="180">LY29*$C$29</f>
        <v>18965.833014201235</v>
      </c>
      <c r="MC29" s="387">
        <f t="shared" ref="MC29" si="181">MA29*$C$29</f>
        <v>19155.491344343249</v>
      </c>
      <c r="ME29" s="387">
        <f t="shared" ref="ME29" si="182">MC29*$C$29</f>
        <v>19347.046257786682</v>
      </c>
      <c r="MG29" s="387">
        <f t="shared" ref="MG29" si="183">ME29*$C$29</f>
        <v>19540.516720364551</v>
      </c>
      <c r="MI29" s="387">
        <f t="shared" ref="MI29" si="184">MG29*$C$29</f>
        <v>19735.921887568195</v>
      </c>
      <c r="MK29" s="387">
        <f t="shared" ref="MK29" si="185">MI29*$C$29</f>
        <v>19933.281106443876</v>
      </c>
      <c r="MM29" s="387">
        <f t="shared" ref="MM29" si="186">MK29*$C$29</f>
        <v>20132.613917508315</v>
      </c>
      <c r="MO29" s="387">
        <f t="shared" ref="MO29" si="187">MM29*$C$29</f>
        <v>20333.940056683397</v>
      </c>
      <c r="MQ29" s="387">
        <f t="shared" ref="MQ29" si="188">MO29*$C$29</f>
        <v>20537.279457250232</v>
      </c>
      <c r="MS29" s="387">
        <f t="shared" ref="MS29" si="189">MQ29*$C$29</f>
        <v>20742.652251822736</v>
      </c>
      <c r="MU29" s="387">
        <f t="shared" ref="MU29" si="190">MS29*$C$29</f>
        <v>20950.078774340964</v>
      </c>
      <c r="MW29" s="387">
        <f t="shared" ref="MW29" si="191">MU29*$C$29</f>
        <v>21159.579562084375</v>
      </c>
      <c r="MY29" s="387">
        <f t="shared" ref="MY29" si="192">MW29*$C$29</f>
        <v>21371.175357705219</v>
      </c>
      <c r="NA29" s="387">
        <f t="shared" ref="NA29" si="193">MY29*$C$29</f>
        <v>21584.887111282271</v>
      </c>
      <c r="NC29" s="387">
        <f t="shared" ref="NC29" si="194">NA29*$C$29</f>
        <v>21800.735982395094</v>
      </c>
      <c r="NE29" s="387">
        <f t="shared" ref="NE29" si="195">NC29*$C$29</f>
        <v>22018.743342219044</v>
      </c>
      <c r="NG29" s="387">
        <f t="shared" ref="NG29" si="196">NE29*$C$29</f>
        <v>22238.930775641235</v>
      </c>
      <c r="NI29" s="387">
        <f t="shared" ref="NI29" si="197">NG29*$C$29</f>
        <v>22461.320083397648</v>
      </c>
      <c r="NK29" s="387">
        <f t="shared" ref="NK29" si="198">NI29*$C$29</f>
        <v>22685.933284231625</v>
      </c>
      <c r="NM29" s="387">
        <f t="shared" ref="NM29" si="199">NK29*$C$29</f>
        <v>22912.792617073941</v>
      </c>
      <c r="NO29" s="387">
        <f t="shared" ref="NO29" si="200">NM29*$C$29</f>
        <v>23141.92054324468</v>
      </c>
      <c r="NQ29" s="387">
        <f t="shared" ref="NQ29" si="201">NO29*$C$29</f>
        <v>23373.339748677128</v>
      </c>
      <c r="NS29" s="387">
        <f t="shared" ref="NS29" si="202">NQ29*$C$29</f>
        <v>23607.073146163901</v>
      </c>
      <c r="NU29" s="387">
        <f t="shared" ref="NU29" si="203">NS29*$C$29</f>
        <v>23843.143877625538</v>
      </c>
      <c r="NW29" s="387">
        <f t="shared" ref="NW29" si="204">NU29*$C$29</f>
        <v>24081.575316401795</v>
      </c>
      <c r="NY29" s="387">
        <f t="shared" ref="NY29" si="205">NW29*$C$29</f>
        <v>24322.391069565812</v>
      </c>
      <c r="OA29" s="387">
        <f t="shared" ref="OA29" si="206">NY29*$C$29</f>
        <v>24565.614980261471</v>
      </c>
      <c r="OC29" s="387">
        <f t="shared" ref="OC29" si="207">OA29*$C$29</f>
        <v>24811.271130064088</v>
      </c>
      <c r="OE29" s="387">
        <f t="shared" ref="OE29" si="208">OC29*$C$29</f>
        <v>25059.383841364728</v>
      </c>
      <c r="OG29" s="387">
        <f t="shared" ref="OG29" si="209">OE29*$C$29</f>
        <v>25309.977679778374</v>
      </c>
      <c r="OI29" s="387">
        <f t="shared" ref="OI29" si="210">OG29*$C$29</f>
        <v>25563.077456576157</v>
      </c>
      <c r="OK29" s="387">
        <f t="shared" ref="OK29" si="211">OI29*$C$29</f>
        <v>25818.708231141918</v>
      </c>
      <c r="OM29" s="387">
        <f t="shared" ref="OM29" si="212">OK29*$C$29</f>
        <v>26076.895313453337</v>
      </c>
      <c r="OO29" s="387">
        <f t="shared" ref="OO29" si="213">OM29*$C$29</f>
        <v>26337.664266587872</v>
      </c>
      <c r="OQ29" s="387">
        <f t="shared" ref="OQ29" si="214">OO29*$C$29</f>
        <v>26601.040909253752</v>
      </c>
      <c r="OS29" s="387">
        <f t="shared" ref="OS29" si="215">OQ29*$C$29</f>
        <v>26867.05131834629</v>
      </c>
      <c r="OU29" s="387">
        <f t="shared" ref="OU29" si="216">OS29*$C$29</f>
        <v>27135.721831529754</v>
      </c>
      <c r="OW29" s="387">
        <f t="shared" ref="OW29" si="217">OU29*$C$29</f>
        <v>27407.079049845051</v>
      </c>
      <c r="OY29" s="387">
        <f t="shared" ref="OY29" si="218">OW29*$C$29</f>
        <v>27681.149840343503</v>
      </c>
      <c r="PA29" s="387">
        <f t="shared" ref="PA29" si="219">OY29*$C$29</f>
        <v>27957.96133874694</v>
      </c>
      <c r="PC29" s="387">
        <f t="shared" ref="PC29" si="220">PA29*$C$29</f>
        <v>28237.540952134408</v>
      </c>
      <c r="PE29" s="387">
        <f t="shared" ref="PE29" si="221">PC29*$C$29</f>
        <v>28519.916361655753</v>
      </c>
      <c r="PG29" s="387">
        <f t="shared" ref="PG29" si="222">PE29*$C$29</f>
        <v>28805.115525272311</v>
      </c>
      <c r="PI29" s="387">
        <f t="shared" ref="PI29" si="223">PG29*$C$29</f>
        <v>29093.166680525035</v>
      </c>
      <c r="PK29" s="387">
        <f t="shared" ref="PK29" si="224">PI29*$C$29</f>
        <v>29384.098347330284</v>
      </c>
      <c r="PM29" s="387">
        <f t="shared" ref="PM29" si="225">PK29*$C$29</f>
        <v>29677.939330803587</v>
      </c>
      <c r="PO29" s="387">
        <f t="shared" ref="PO29" si="226">PM29*$C$29</f>
        <v>29974.718724111623</v>
      </c>
      <c r="PQ29" s="387">
        <f t="shared" ref="PQ29" si="227">PO29*$C$29</f>
        <v>30274.465911352738</v>
      </c>
      <c r="PS29" s="387">
        <f t="shared" ref="PS29" si="228">PQ29*$C$29</f>
        <v>30577.210570466264</v>
      </c>
      <c r="PU29" s="387">
        <f t="shared" ref="PU29" si="229">PS29*$C$29</f>
        <v>30882.982676170926</v>
      </c>
      <c r="PW29" s="387">
        <f t="shared" ref="PW29" si="230">PU29*$C$29</f>
        <v>31191.812502932637</v>
      </c>
      <c r="PY29" s="387">
        <f t="shared" ref="PY29" si="231">PW29*$C$29</f>
        <v>31503.730627961962</v>
      </c>
      <c r="QA29" s="387">
        <f t="shared" ref="QA29" si="232">PY29*$C$29</f>
        <v>31818.767934241583</v>
      </c>
      <c r="QC29" s="387">
        <f t="shared" ref="QC29" si="233">QA29*$C$29</f>
        <v>32136.955613583999</v>
      </c>
      <c r="QE29" s="387">
        <f t="shared" ref="QE29" si="234">QC29*$C$29</f>
        <v>32458.325169719839</v>
      </c>
      <c r="QG29" s="387">
        <f t="shared" ref="QG29" si="235">QE29*$C$29</f>
        <v>32782.908421417036</v>
      </c>
      <c r="QI29" s="387">
        <f t="shared" ref="QI29" si="236">QG29*$C$29</f>
        <v>33110.737505631208</v>
      </c>
      <c r="QK29" s="387">
        <f t="shared" ref="QK29" si="237">QI29*$C$29</f>
        <v>33441.844880687524</v>
      </c>
      <c r="QM29" s="387">
        <f t="shared" ref="QM29" si="238">QK29*$C$29</f>
        <v>33776.263329494403</v>
      </c>
      <c r="QO29" s="387">
        <f t="shared" ref="QO29" si="239">QM29*$C$29</f>
        <v>34114.025962789347</v>
      </c>
      <c r="QQ29" s="387">
        <f t="shared" ref="QQ29" si="240">QO29*$C$29</f>
        <v>34455.16622241724</v>
      </c>
      <c r="QS29" s="387">
        <f t="shared" ref="QS29" si="241">QQ29*$C$29</f>
        <v>34799.71788464141</v>
      </c>
      <c r="QU29" s="387">
        <f t="shared" ref="QU29" si="242">QS29*$C$29</f>
        <v>35147.715063487827</v>
      </c>
      <c r="QW29" s="387">
        <f t="shared" ref="QW29" si="243">QU29*$C$29</f>
        <v>35499.192214122704</v>
      </c>
      <c r="QY29" s="387">
        <f t="shared" ref="QY29" si="244">QW29*$C$29</f>
        <v>35854.184136263932</v>
      </c>
      <c r="RA29" s="387">
        <f t="shared" ref="RA29" si="245">QY29*$C$29</f>
        <v>36212.725977626571</v>
      </c>
      <c r="RC29" s="387">
        <f t="shared" ref="RC29" si="246">RA29*$C$29</f>
        <v>36574.853237402836</v>
      </c>
      <c r="RE29" s="387">
        <f t="shared" ref="RE29" si="247">RC29*$C$29</f>
        <v>36940.601769776862</v>
      </c>
      <c r="RG29" s="387">
        <f t="shared" ref="RG29" si="248">RE29*$C$29</f>
        <v>37310.007787474628</v>
      </c>
      <c r="RI29" s="387">
        <f t="shared" ref="RI29" si="249">RG29*$C$29</f>
        <v>37683.107865349375</v>
      </c>
      <c r="RK29" s="387">
        <f t="shared" ref="RK29" si="250">RI29*$C$29</f>
        <v>38059.938944002868</v>
      </c>
      <c r="RM29" s="387">
        <f t="shared" ref="RM29" si="251">RK29*$C$29</f>
        <v>38440.538333442899</v>
      </c>
      <c r="RO29" s="387">
        <f t="shared" ref="RO29" si="252">RM29*$C$29</f>
        <v>38824.943716777329</v>
      </c>
      <c r="RQ29" s="387">
        <f t="shared" ref="RQ29" si="253">RO29*$C$29</f>
        <v>39213.193153945103</v>
      </c>
      <c r="RS29" s="387">
        <f t="shared" ref="RS29" si="254">RQ29*$C$29</f>
        <v>39605.325085484554</v>
      </c>
      <c r="RU29" s="387">
        <f t="shared" ref="RU29" si="255">RS29*$C$29</f>
        <v>40001.378336339403</v>
      </c>
      <c r="RW29" s="387">
        <f t="shared" ref="RW29" si="256">RU29*$C$29</f>
        <v>40401.392119702796</v>
      </c>
      <c r="RY29" s="387">
        <f t="shared" ref="RY29" si="257">RW29*$C$29</f>
        <v>40805.406040899827</v>
      </c>
      <c r="SA29" s="387">
        <f t="shared" ref="SA29" si="258">RY29*$C$29</f>
        <v>41213.460101308825</v>
      </c>
      <c r="SC29" s="387">
        <f t="shared" ref="SC29" si="259">SA29*$C$29</f>
        <v>41625.594702321912</v>
      </c>
      <c r="SE29" s="387">
        <f t="shared" ref="SE29" si="260">SC29*$C$29</f>
        <v>42041.850649345135</v>
      </c>
      <c r="SG29" s="387">
        <f t="shared" ref="SG29" si="261">SE29*$C$29</f>
        <v>42462.269155838585</v>
      </c>
      <c r="SI29" s="387">
        <f t="shared" ref="SI29" si="262">SG29*$C$29</f>
        <v>42886.891847396968</v>
      </c>
      <c r="SK29" s="387">
        <f t="shared" ref="SK29" si="263">SI29*$C$29</f>
        <v>43315.760765870938</v>
      </c>
      <c r="SM29" s="387">
        <f t="shared" ref="SM29" si="264">SK29*$C$29</f>
        <v>43748.918373529646</v>
      </c>
      <c r="SO29" s="387">
        <f t="shared" ref="SO29" si="265">SM29*$C$29</f>
        <v>44186.407557264945</v>
      </c>
      <c r="SQ29" s="387">
        <f t="shared" ref="SQ29" si="266">SO29*$C$29</f>
        <v>44628.271632837597</v>
      </c>
      <c r="SS29" s="387">
        <f t="shared" ref="SS29" si="267">SQ29*$C$29</f>
        <v>45074.55434916597</v>
      </c>
      <c r="SU29" s="387">
        <f t="shared" ref="SU29" si="268">SS29*$C$29</f>
        <v>45525.299892657633</v>
      </c>
      <c r="SW29" s="387">
        <f t="shared" ref="SW29" si="269">SU29*$C$29</f>
        <v>45980.552891584208</v>
      </c>
      <c r="SY29" s="387">
        <f t="shared" ref="SY29" si="270">SW29*$C$29</f>
        <v>46440.358420500052</v>
      </c>
      <c r="TA29" s="387">
        <f t="shared" ref="TA29" si="271">SY29*$C$29</f>
        <v>46904.762004705051</v>
      </c>
      <c r="TC29" s="387">
        <f t="shared" ref="TC29" si="272">TA29*$C$29</f>
        <v>47373.809624752103</v>
      </c>
      <c r="TE29" s="387">
        <f t="shared" ref="TE29" si="273">TC29*$C$29</f>
        <v>47847.547720999624</v>
      </c>
      <c r="TG29" s="387">
        <f t="shared" ref="TG29" si="274">TE29*$C$29</f>
        <v>48326.023198209623</v>
      </c>
      <c r="TI29" s="387">
        <f t="shared" ref="TI29" si="275">TG29*$C$29</f>
        <v>48809.283430191717</v>
      </c>
      <c r="TK29" s="387">
        <f t="shared" ref="TK29" si="276">TI29*$C$29</f>
        <v>49297.376264493636</v>
      </c>
      <c r="TM29" s="387">
        <f t="shared" ref="TM29" si="277">TK29*$C$29</f>
        <v>49790.350027138571</v>
      </c>
      <c r="TO29" s="387">
        <f t="shared" ref="TO29" si="278">TM29*$C$29</f>
        <v>50288.253527409957</v>
      </c>
      <c r="TQ29" s="387">
        <f t="shared" ref="TQ29" si="279">TO29*$C$29</f>
        <v>50791.136062684054</v>
      </c>
      <c r="TS29" s="387">
        <f t="shared" ref="TS29" si="280">TQ29*$C$29</f>
        <v>51299.047423310898</v>
      </c>
      <c r="TU29" s="387">
        <f t="shared" ref="TU29" si="281">TS29*$C$29</f>
        <v>51812.037897544011</v>
      </c>
      <c r="TW29" s="387">
        <f t="shared" ref="TW29" si="282">TU29*$C$29</f>
        <v>52330.158276519454</v>
      </c>
      <c r="TY29" s="387">
        <f t="shared" ref="TY29" si="283">TW29*$C$29</f>
        <v>52853.459859284652</v>
      </c>
      <c r="UA29" s="387">
        <f t="shared" ref="UA29" si="284">TY29*$C$29</f>
        <v>53381.994457877496</v>
      </c>
      <c r="UC29" s="387">
        <f t="shared" ref="UC29" si="285">UA29*$C$29</f>
        <v>53915.814402456272</v>
      </c>
      <c r="UE29" s="387">
        <f t="shared" ref="UE29" si="286">UC29*$C$29</f>
        <v>54454.972546480836</v>
      </c>
      <c r="UG29" s="387">
        <f t="shared" ref="UG29" si="287">UE29*$C$29</f>
        <v>54999.522271945643</v>
      </c>
      <c r="UI29" s="387">
        <f t="shared" ref="UI29" si="288">UG29*$C$29</f>
        <v>55549.517494665102</v>
      </c>
      <c r="UK29" s="387">
        <f t="shared" ref="UK29" si="289">UI29*$C$29</f>
        <v>56105.012669611751</v>
      </c>
      <c r="UM29" s="387">
        <f t="shared" ref="UM29" si="290">UK29*$C$29</f>
        <v>56666.062796307866</v>
      </c>
      <c r="UO29" s="387">
        <f t="shared" ref="UO29" si="291">UM29*$C$29</f>
        <v>57232.723424270946</v>
      </c>
      <c r="UQ29" s="387">
        <f t="shared" ref="UQ29" si="292">UO29*$C$29</f>
        <v>57805.050658513654</v>
      </c>
      <c r="US29" s="387">
        <f t="shared" ref="US29" si="293">UQ29*$C$29</f>
        <v>58383.101165098793</v>
      </c>
      <c r="UU29" s="387">
        <f t="shared" ref="UU29" si="294">US29*$C$29</f>
        <v>58966.932176749782</v>
      </c>
      <c r="UW29" s="387">
        <f t="shared" ref="UW29" si="295">UU29*$C$29</f>
        <v>59556.601498517281</v>
      </c>
      <c r="UY29" s="387">
        <f t="shared" ref="UY29" si="296">UW29*$C$29</f>
        <v>60152.167513502456</v>
      </c>
      <c r="VA29" s="387">
        <f t="shared" ref="VA29" si="297">UY29*$C$29</f>
        <v>60753.68918863748</v>
      </c>
      <c r="VC29" s="387">
        <f t="shared" ref="VC29" si="298">VA29*$C$29</f>
        <v>61361.226080523855</v>
      </c>
      <c r="VE29" s="387">
        <f t="shared" ref="VE29" si="299">VC29*$C$29</f>
        <v>61974.838341329094</v>
      </c>
      <c r="VG29" s="387">
        <f t="shared" ref="VG29" si="300">VE29*$C$29</f>
        <v>62594.586724742388</v>
      </c>
      <c r="VI29" s="387">
        <f t="shared" ref="VI29" si="301">VG29*$C$29</f>
        <v>63220.53259198981</v>
      </c>
      <c r="VK29" s="387">
        <f t="shared" ref="VK29" si="302">VI29*$C$29</f>
        <v>63852.737917909712</v>
      </c>
      <c r="VM29" s="387">
        <f t="shared" ref="VM29" si="303">VK29*$C$29</f>
        <v>64491.265297088808</v>
      </c>
      <c r="VO29" s="387">
        <f t="shared" ref="VO29" si="304">VM29*$C$29</f>
        <v>65136.177950059697</v>
      </c>
      <c r="VQ29" s="387">
        <f t="shared" ref="VQ29" si="305">VO29*$C$29</f>
        <v>65787.539729560289</v>
      </c>
      <c r="VS29" s="387">
        <f t="shared" ref="VS29" si="306">VQ29*$C$29</f>
        <v>66445.415126855893</v>
      </c>
      <c r="VU29" s="387">
        <f t="shared" ref="VU29" si="307">VS29*$C$29</f>
        <v>67109.869278124446</v>
      </c>
      <c r="VW29" s="387">
        <f t="shared" ref="VW29" si="308">VU29*$C$29</f>
        <v>67780.967970905695</v>
      </c>
      <c r="VY29" s="387">
        <f t="shared" ref="VY29" si="309">VW29*$C$29</f>
        <v>68458.777650614749</v>
      </c>
      <c r="WA29" s="387">
        <f t="shared" ref="WA29" si="310">VY29*$C$29</f>
        <v>69143.365427120894</v>
      </c>
      <c r="WC29" s="387">
        <f t="shared" ref="WC29" si="311">WA29*$C$29</f>
        <v>69834.799081392106</v>
      </c>
      <c r="WE29" s="387">
        <f t="shared" ref="WE29" si="312">WC29*$C$29</f>
        <v>70533.147072206033</v>
      </c>
      <c r="WG29" s="387">
        <f t="shared" ref="WG29" si="313">WE29*$C$29</f>
        <v>71238.478542928089</v>
      </c>
      <c r="WI29" s="387">
        <f t="shared" ref="WI29" si="314">WG29*$C$29</f>
        <v>71950.863328357373</v>
      </c>
      <c r="WK29" s="387">
        <f t="shared" ref="WK29" si="315">WI29*$C$29</f>
        <v>72670.371961640951</v>
      </c>
      <c r="WM29" s="387">
        <f t="shared" ref="WM29" si="316">WK29*$C$29</f>
        <v>73397.075681257367</v>
      </c>
      <c r="WO29" s="387">
        <f t="shared" ref="WO29" si="317">WM29*$C$29</f>
        <v>74131.046438069941</v>
      </c>
      <c r="WQ29" s="387">
        <f t="shared" ref="WQ29" si="318">WO29*$C$29</f>
        <v>74872.356902450643</v>
      </c>
      <c r="WS29" s="387">
        <f t="shared" ref="WS29" si="319">WQ29*$C$29</f>
        <v>75621.080471475158</v>
      </c>
      <c r="WU29" s="387">
        <f t="shared" ref="WU29" si="320">WS29*$C$29</f>
        <v>76377.291276189906</v>
      </c>
      <c r="WW29" s="387">
        <f t="shared" ref="WW29" si="321">WU29*$C$29</f>
        <v>77141.064188951801</v>
      </c>
      <c r="WY29" s="387">
        <f t="shared" ref="WY29" si="322">WW29*$C$29</f>
        <v>77912.474830841325</v>
      </c>
      <c r="XA29" s="387">
        <f t="shared" ref="XA29" si="323">WY29*$C$29</f>
        <v>78691.599579149741</v>
      </c>
      <c r="XC29" s="387">
        <f t="shared" ref="XC29" si="324">XA29*$C$29</f>
        <v>79478.515574941237</v>
      </c>
      <c r="XE29" s="387">
        <f t="shared" ref="XE29" si="325">XC29*$C$29</f>
        <v>80273.300730690651</v>
      </c>
      <c r="XG29" s="387">
        <f t="shared" ref="XG29" si="326">XE29*$C$29</f>
        <v>81076.033737997554</v>
      </c>
      <c r="XI29" s="387">
        <f t="shared" ref="XI29" si="327">XG29*$C$29</f>
        <v>81886.794075377533</v>
      </c>
      <c r="XK29" s="387">
        <f t="shared" ref="XK29" si="328">XI29*$C$29</f>
        <v>82705.662016131304</v>
      </c>
      <c r="XM29" s="387">
        <f t="shared" ref="XM29" si="329">XK29*$C$29</f>
        <v>83532.718636292615</v>
      </c>
      <c r="XO29" s="387">
        <f t="shared" ref="XO29" si="330">XM29*$C$29</f>
        <v>84368.045822655535</v>
      </c>
      <c r="XQ29" s="387">
        <f t="shared" ref="XQ29" si="331">XO29*$C$29</f>
        <v>85211.726280882096</v>
      </c>
      <c r="XS29" s="387">
        <f t="shared" ref="XS29" si="332">XQ29*$C$29</f>
        <v>86063.84354369092</v>
      </c>
      <c r="XU29" s="387">
        <f t="shared" ref="XU29" si="333">XS29*$C$29</f>
        <v>86924.481979127828</v>
      </c>
      <c r="XW29" s="387">
        <f t="shared" ref="XW29" si="334">XU29*$C$29</f>
        <v>87793.726798919102</v>
      </c>
      <c r="XY29" s="387">
        <f t="shared" ref="XY29" si="335">XW29*$C$29</f>
        <v>88671.664066908299</v>
      </c>
      <c r="YA29" s="387">
        <f t="shared" ref="YA29" si="336">XY29*$C$29</f>
        <v>89558.38070757738</v>
      </c>
      <c r="YC29" s="387">
        <f t="shared" ref="YC29" si="337">YA29*$C$29</f>
        <v>90453.964514653155</v>
      </c>
      <c r="YE29" s="387">
        <f t="shared" ref="YE29" si="338">YC29*$C$29</f>
        <v>91358.50415979969</v>
      </c>
      <c r="YG29" s="387">
        <f t="shared" ref="YG29" si="339">YE29*$C$29</f>
        <v>92272.089201397685</v>
      </c>
      <c r="YI29" s="387">
        <f t="shared" ref="YI29" si="340">YG29*$C$29</f>
        <v>93194.810093411666</v>
      </c>
      <c r="YK29" s="387">
        <f t="shared" ref="YK29" si="341">YI29*$C$29</f>
        <v>94126.758194345777</v>
      </c>
      <c r="YM29" s="387">
        <f t="shared" ref="YM29" si="342">YK29*$C$29</f>
        <v>95068.025776289229</v>
      </c>
      <c r="YO29" s="387">
        <f t="shared" ref="YO29" si="343">YM29*$C$29</f>
        <v>96018.706034052128</v>
      </c>
      <c r="YQ29" s="387">
        <f t="shared" ref="YQ29" si="344">YO29*$C$29</f>
        <v>96978.893094392653</v>
      </c>
      <c r="YS29" s="387">
        <f t="shared" ref="YS29" si="345">YQ29*$C$29</f>
        <v>97948.682025336588</v>
      </c>
      <c r="YU29" s="387">
        <f t="shared" ref="YU29" si="346">YS29*$C$29</f>
        <v>98928.168845589957</v>
      </c>
      <c r="YW29" s="387">
        <f t="shared" ref="YW29" si="347">YU29*$C$29</f>
        <v>99917.450534045856</v>
      </c>
      <c r="YY29" s="387">
        <f t="shared" ref="YY29" si="348">YW29*$C$29</f>
        <v>100916.62503938632</v>
      </c>
      <c r="ZA29" s="387">
        <f t="shared" ref="ZA29" si="349">YY29*$C$29</f>
        <v>101925.79128978017</v>
      </c>
      <c r="ZC29" s="387">
        <f t="shared" ref="ZC29" si="350">ZA29*$C$29</f>
        <v>102945.04920267797</v>
      </c>
      <c r="ZE29" s="387">
        <f t="shared" ref="ZE29" si="351">ZC29*$C$29</f>
        <v>103974.49969470475</v>
      </c>
      <c r="ZG29" s="387">
        <f t="shared" ref="ZG29" si="352">ZE29*$C$29</f>
        <v>105014.24469165179</v>
      </c>
      <c r="ZI29" s="387">
        <f t="shared" ref="ZI29" si="353">ZG29*$C$29</f>
        <v>106064.38713856832</v>
      </c>
      <c r="ZK29" s="387">
        <f t="shared" ref="ZK29" si="354">ZI29*$C$29</f>
        <v>107125.03100995399</v>
      </c>
      <c r="ZM29" s="387">
        <f t="shared" ref="ZM29" si="355">ZK29*$C$29</f>
        <v>108196.28132005353</v>
      </c>
      <c r="ZO29" s="387">
        <f t="shared" ref="ZO29" si="356">ZM29*$C$29</f>
        <v>109278.24413325406</v>
      </c>
      <c r="ZQ29" s="387">
        <f t="shared" ref="ZQ29" si="357">ZO29*$C$29</f>
        <v>110371.02657458661</v>
      </c>
      <c r="ZS29" s="387">
        <f t="shared" ref="ZS29" si="358">ZQ29*$C$29</f>
        <v>111474.73684033247</v>
      </c>
      <c r="ZU29" s="387">
        <f t="shared" ref="ZU29" si="359">ZS29*$C$29</f>
        <v>112589.4842087358</v>
      </c>
      <c r="ZW29" s="387">
        <f t="shared" ref="ZW29" si="360">ZU29*$C$29</f>
        <v>113715.37905082316</v>
      </c>
      <c r="ZY29" s="387">
        <f t="shared" ref="ZY29" si="361">ZW29*$C$29</f>
        <v>114852.5328413314</v>
      </c>
      <c r="AAA29" s="387">
        <f t="shared" ref="AAA29" si="362">ZY29*$C$29</f>
        <v>116001.05816974472</v>
      </c>
      <c r="AAC29" s="387">
        <f t="shared" ref="AAC29" si="363">AAA29*$C$29</f>
        <v>117161.06875144217</v>
      </c>
      <c r="AAE29" s="387">
        <f t="shared" ref="AAE29" si="364">AAC29*$C$29</f>
        <v>118332.67943895659</v>
      </c>
      <c r="AAG29" s="387">
        <f t="shared" ref="AAG29" si="365">AAE29*$C$29</f>
        <v>119516.00623334615</v>
      </c>
      <c r="AAI29" s="387">
        <f t="shared" ref="AAI29" si="366">AAG29*$C$29</f>
        <v>120711.16629567962</v>
      </c>
      <c r="AAK29" s="387">
        <f t="shared" ref="AAK29" si="367">AAI29*$C$29</f>
        <v>121918.27795863642</v>
      </c>
      <c r="AAM29" s="387">
        <f t="shared" ref="AAM29" si="368">AAK29*$C$29</f>
        <v>123137.46073822278</v>
      </c>
      <c r="AAO29" s="387">
        <f t="shared" ref="AAO29" si="369">AAM29*$C$29</f>
        <v>124368.83534560501</v>
      </c>
      <c r="AAQ29" s="387">
        <f t="shared" ref="AAQ29" si="370">AAO29*$C$29</f>
        <v>125612.52369906106</v>
      </c>
      <c r="AAS29" s="387">
        <f t="shared" ref="AAS29" si="371">AAQ29*$C$29</f>
        <v>126868.64893605167</v>
      </c>
      <c r="AAU29" s="387">
        <f t="shared" ref="AAU29" si="372">AAS29*$C$29</f>
        <v>128137.3354254122</v>
      </c>
      <c r="AAW29" s="387">
        <f t="shared" ref="AAW29" si="373">AAU29*$C$29</f>
        <v>129418.70877966631</v>
      </c>
      <c r="AAY29" s="387">
        <f t="shared" ref="AAY29" si="374">AAW29*$C$29</f>
        <v>130712.89586746297</v>
      </c>
      <c r="ABA29" s="387">
        <f t="shared" ref="ABA29" si="375">AAY29*$C$29</f>
        <v>132020.02482613761</v>
      </c>
      <c r="ABC29" s="387">
        <f t="shared" ref="ABC29" si="376">ABA29*$C$29</f>
        <v>133340.225074399</v>
      </c>
      <c r="ABE29" s="387">
        <f t="shared" ref="ABE29" si="377">ABC29*$C$29</f>
        <v>134673.627325143</v>
      </c>
      <c r="ABG29" s="387">
        <f t="shared" ref="ABG29" si="378">ABE29*$C$29</f>
        <v>136020.36359839444</v>
      </c>
      <c r="ABI29" s="387">
        <f t="shared" ref="ABI29" si="379">ABG29*$C$29</f>
        <v>137380.5672343784</v>
      </c>
      <c r="ABK29" s="387">
        <f t="shared" ref="ABK29" si="380">ABI29*$C$29</f>
        <v>138754.37290672219</v>
      </c>
      <c r="ABM29" s="387">
        <f t="shared" ref="ABM29" si="381">ABK29*$C$29</f>
        <v>140141.91663578941</v>
      </c>
      <c r="ABO29" s="387">
        <f t="shared" ref="ABO29" si="382">ABM29*$C$29</f>
        <v>141543.33580214731</v>
      </c>
      <c r="ABQ29" s="387">
        <f t="shared" ref="ABQ29" si="383">ABO29*$C$29</f>
        <v>142958.7691601688</v>
      </c>
      <c r="ABS29" s="387">
        <f t="shared" ref="ABS29" si="384">ABQ29*$C$29</f>
        <v>144388.35685177048</v>
      </c>
      <c r="ABU29" s="387">
        <f t="shared" ref="ABU29" si="385">ABS29*$C$29</f>
        <v>145832.2404202882</v>
      </c>
      <c r="ABW29" s="387">
        <f t="shared" ref="ABW29" si="386">ABU29*$C$29</f>
        <v>147290.56282449109</v>
      </c>
      <c r="ABY29" s="387">
        <f t="shared" ref="ABY29" si="387">ABW29*$C$29</f>
        <v>148763.46845273601</v>
      </c>
      <c r="ACA29" s="387">
        <f t="shared" ref="ACA29" si="388">ABY29*$C$29</f>
        <v>150251.10313726336</v>
      </c>
      <c r="ACC29" s="387">
        <f t="shared" ref="ACC29" si="389">ACA29*$C$29</f>
        <v>151753.61416863601</v>
      </c>
      <c r="ACE29" s="387">
        <f t="shared" ref="ACE29" si="390">ACC29*$C$29</f>
        <v>153271.15031032238</v>
      </c>
      <c r="ACG29" s="387">
        <f t="shared" ref="ACG29" si="391">ACE29*$C$29</f>
        <v>154803.86181342561</v>
      </c>
      <c r="ACI29" s="387">
        <f t="shared" ref="ACI29" si="392">ACG29*$C$29</f>
        <v>156351.90043155986</v>
      </c>
      <c r="ACK29" s="387">
        <f t="shared" ref="ACK29" si="393">ACI29*$C$29</f>
        <v>157915.41943587546</v>
      </c>
      <c r="ACM29" s="387">
        <f t="shared" ref="ACM29" si="394">ACK29*$C$29</f>
        <v>159494.57363023423</v>
      </c>
      <c r="ACO29" s="387">
        <f t="shared" ref="ACO29" si="395">ACM29*$C$29</f>
        <v>161089.51936653658</v>
      </c>
      <c r="ACQ29" s="387">
        <f t="shared" ref="ACQ29" si="396">ACO29*$C$29</f>
        <v>162700.41456020196</v>
      </c>
      <c r="ACS29" s="387">
        <f t="shared" ref="ACS29" si="397">ACQ29*$C$29</f>
        <v>164327.41870580398</v>
      </c>
      <c r="ACU29" s="387">
        <f t="shared" ref="ACU29" si="398">ACS29*$C$29</f>
        <v>165970.69289286202</v>
      </c>
      <c r="ACW29" s="387">
        <f t="shared" ref="ACW29" si="399">ACU29*$C$29</f>
        <v>167630.39982179063</v>
      </c>
      <c r="ACY29" s="387">
        <f t="shared" ref="ACY29" si="400">ACW29*$C$29</f>
        <v>169306.70382000855</v>
      </c>
      <c r="ADA29" s="387">
        <f t="shared" ref="ADA29" si="401">ACY29*$C$29</f>
        <v>170999.77085820865</v>
      </c>
      <c r="ADC29" s="387">
        <f t="shared" ref="ADC29" si="402">ADA29*$C$29</f>
        <v>172709.76856679074</v>
      </c>
      <c r="ADE29" s="387">
        <f t="shared" ref="ADE29" si="403">ADC29*$C$29</f>
        <v>174436.86625245865</v>
      </c>
      <c r="ADG29" s="387">
        <f t="shared" ref="ADG29" si="404">ADE29*$C$29</f>
        <v>176181.23491498324</v>
      </c>
      <c r="ADI29" s="387">
        <f t="shared" ref="ADI29" si="405">ADG29*$C$29</f>
        <v>177943.04726413309</v>
      </c>
      <c r="ADK29" s="387">
        <f t="shared" ref="ADK29" si="406">ADI29*$C$29</f>
        <v>179722.47773677442</v>
      </c>
      <c r="ADM29" s="387">
        <f t="shared" ref="ADM29" si="407">ADK29*$C$29</f>
        <v>181519.70251414218</v>
      </c>
      <c r="ADO29" s="387">
        <f t="shared" ref="ADO29" si="408">ADM29*$C$29</f>
        <v>183334.89953928359</v>
      </c>
      <c r="ADQ29" s="387">
        <f t="shared" ref="ADQ29" si="409">ADO29*$C$29</f>
        <v>185168.24853467644</v>
      </c>
      <c r="ADS29" s="387">
        <f t="shared" ref="ADS29" si="410">ADQ29*$C$29</f>
        <v>187019.93102002321</v>
      </c>
      <c r="ADU29" s="387">
        <f t="shared" ref="ADU29" si="411">ADS29*$C$29</f>
        <v>188890.13033022344</v>
      </c>
      <c r="ADW29" s="387">
        <f t="shared" ref="ADW29" si="412">ADU29*$C$29</f>
        <v>190779.03163352568</v>
      </c>
      <c r="ADY29" s="387">
        <f t="shared" ref="ADY29" si="413">ADW29*$C$29</f>
        <v>192686.82194986093</v>
      </c>
      <c r="AEA29" s="387">
        <f t="shared" ref="AEA29" si="414">ADY29*$C$29</f>
        <v>194613.69016935953</v>
      </c>
      <c r="AEC29" s="387">
        <f t="shared" ref="AEC29" si="415">AEA29*$C$29</f>
        <v>196559.82707105312</v>
      </c>
      <c r="AEE29" s="387">
        <f t="shared" ref="AEE29" si="416">AEC29*$C$29</f>
        <v>198525.42534176365</v>
      </c>
      <c r="AEG29" s="387">
        <f t="shared" ref="AEG29" si="417">AEE29*$C$29</f>
        <v>200510.67959518128</v>
      </c>
      <c r="AEI29" s="387">
        <f t="shared" ref="AEI29" si="418">AEG29*$C$29</f>
        <v>202515.78639113309</v>
      </c>
      <c r="AEK29" s="387">
        <f t="shared" ref="AEK29" si="419">AEI29*$C$29</f>
        <v>204540.94425504442</v>
      </c>
      <c r="AEM29" s="387">
        <f t="shared" ref="AEM29" si="420">AEK29*$C$29</f>
        <v>206586.35369759487</v>
      </c>
      <c r="AEO29" s="387">
        <f t="shared" ref="AEO29" si="421">AEM29*$C$29</f>
        <v>208652.21723457082</v>
      </c>
      <c r="AEQ29" s="387">
        <f t="shared" ref="AEQ29" si="422">AEO29*$C$29</f>
        <v>210738.73940691655</v>
      </c>
      <c r="AES29" s="387">
        <f t="shared" ref="AES29" si="423">AEQ29*$C$29</f>
        <v>212846.12680098572</v>
      </c>
      <c r="AEU29" s="387">
        <f t="shared" ref="AEU29" si="424">AES29*$C$29</f>
        <v>214974.58806899557</v>
      </c>
      <c r="AEW29" s="387">
        <f t="shared" ref="AEW29" si="425">AEU29*$C$29</f>
        <v>217124.33394968553</v>
      </c>
      <c r="AEY29" s="387">
        <f t="shared" ref="AEY29" si="426">AEW29*$C$29</f>
        <v>219295.5772891824</v>
      </c>
      <c r="AFA29" s="387">
        <f t="shared" ref="AFA29" si="427">AEY29*$C$29</f>
        <v>221488.53306207422</v>
      </c>
      <c r="AFC29" s="387">
        <f t="shared" ref="AFC29" si="428">AFA29*$C$29</f>
        <v>223703.41839269496</v>
      </c>
      <c r="AFE29" s="387">
        <f t="shared" ref="AFE29" si="429">AFC29*$C$29</f>
        <v>225940.4525766219</v>
      </c>
      <c r="AFG29" s="387">
        <f t="shared" ref="AFG29" si="430">AFE29*$C$29</f>
        <v>228199.85710238811</v>
      </c>
      <c r="AFI29" s="387">
        <f t="shared" ref="AFI29" si="431">AFG29*$C$29</f>
        <v>230481.85567341198</v>
      </c>
      <c r="AFK29" s="387">
        <f t="shared" ref="AFK29" si="432">AFI29*$C$29</f>
        <v>232786.67423014611</v>
      </c>
      <c r="AFM29" s="387">
        <f t="shared" ref="AFM29" si="433">AFK29*$C$29</f>
        <v>235114.54097244758</v>
      </c>
      <c r="AFO29" s="387">
        <f t="shared" ref="AFO29" si="434">AFM29*$C$29</f>
        <v>237465.68638217205</v>
      </c>
      <c r="AFQ29" s="387">
        <f t="shared" ref="AFQ29" si="435">AFO29*$C$29</f>
        <v>239840.34324599378</v>
      </c>
      <c r="AFS29" s="387">
        <f t="shared" ref="AFS29" si="436">AFQ29*$C$29</f>
        <v>242238.74667845372</v>
      </c>
      <c r="AFU29" s="387">
        <f t="shared" ref="AFU29" si="437">AFS29*$C$29</f>
        <v>244661.13414523826</v>
      </c>
      <c r="AFW29" s="387">
        <f t="shared" ref="AFW29" si="438">AFU29*$C$29</f>
        <v>247107.74548669063</v>
      </c>
      <c r="AFY29" s="387">
        <f t="shared" ref="AFY29" si="439">AFW29*$C$29</f>
        <v>249578.82294155753</v>
      </c>
      <c r="AGA29" s="387">
        <f t="shared" ref="AGA29" si="440">AFY29*$C$29</f>
        <v>252074.6111709731</v>
      </c>
      <c r="AGC29" s="387">
        <f t="shared" ref="AGC29" si="441">AGA29*$C$29</f>
        <v>254595.35728268285</v>
      </c>
      <c r="AGE29" s="387">
        <f t="shared" ref="AGE29" si="442">AGC29*$C$29</f>
        <v>257141.31085550968</v>
      </c>
      <c r="AGG29" s="387">
        <f t="shared" ref="AGG29" si="443">AGE29*$C$29</f>
        <v>259712.72396406479</v>
      </c>
      <c r="AGI29" s="387">
        <f t="shared" ref="AGI29" si="444">AGG29*$C$29</f>
        <v>262309.85120370542</v>
      </c>
      <c r="AGK29" s="387">
        <f t="shared" ref="AGK29" si="445">AGI29*$C$29</f>
        <v>264932.94971574249</v>
      </c>
      <c r="AGM29" s="387">
        <f t="shared" ref="AGM29" si="446">AGK29*$C$29</f>
        <v>267582.27921289991</v>
      </c>
      <c r="AGO29" s="387">
        <f t="shared" ref="AGO29" si="447">AGM29*$C$29</f>
        <v>270258.10200502892</v>
      </c>
      <c r="AGQ29" s="387">
        <f t="shared" ref="AGQ29" si="448">AGO29*$C$29</f>
        <v>272960.6830250792</v>
      </c>
      <c r="AGS29" s="387">
        <f t="shared" ref="AGS29" si="449">AGQ29*$C$29</f>
        <v>275690.28985533002</v>
      </c>
      <c r="AGU29" s="387">
        <f t="shared" ref="AGU29" si="450">AGS29*$C$29</f>
        <v>278447.19275388331</v>
      </c>
      <c r="AGW29" s="387">
        <f t="shared" ref="AGW29" si="451">AGU29*$C$29</f>
        <v>281231.66468142217</v>
      </c>
      <c r="AGY29" s="387">
        <f t="shared" ref="AGY29" si="452">AGW29*$C$29</f>
        <v>284043.9813282364</v>
      </c>
      <c r="AHA29" s="387">
        <f t="shared" ref="AHA29" si="453">AGY29*$C$29</f>
        <v>286884.42114151875</v>
      </c>
      <c r="AHC29" s="387">
        <f t="shared" ref="AHC29" si="454">AHA29*$C$29</f>
        <v>289753.26535293396</v>
      </c>
      <c r="AHE29" s="387">
        <f t="shared" ref="AHE29" si="455">AHC29*$C$29</f>
        <v>292650.79800646327</v>
      </c>
      <c r="AHG29" s="387">
        <f t="shared" ref="AHG29" si="456">AHE29*$C$29</f>
        <v>295577.30598652794</v>
      </c>
      <c r="AHI29" s="387">
        <f t="shared" ref="AHI29" si="457">AHG29*$C$29</f>
        <v>298533.07904639322</v>
      </c>
      <c r="AHK29" s="387">
        <f t="shared" ref="AHK29" si="458">AHI29*$C$29</f>
        <v>301518.40983685717</v>
      </c>
      <c r="AHM29" s="387">
        <f t="shared" ref="AHM29" si="459">AHK29*$C$29</f>
        <v>304533.59393522574</v>
      </c>
      <c r="AHO29" s="387">
        <f t="shared" ref="AHO29" si="460">AHM29*$C$29</f>
        <v>307578.92987457803</v>
      </c>
      <c r="AHQ29" s="387">
        <f t="shared" ref="AHQ29" si="461">AHO29*$C$29</f>
        <v>310654.71917332383</v>
      </c>
      <c r="AHS29" s="387">
        <f t="shared" ref="AHS29" si="462">AHQ29*$C$29</f>
        <v>313761.26636505709</v>
      </c>
      <c r="AHU29" s="387">
        <f t="shared" ref="AHU29" si="463">AHS29*$C$29</f>
        <v>316898.87902870768</v>
      </c>
      <c r="AHW29" s="387">
        <f t="shared" ref="AHW29" si="464">AHU29*$C$29</f>
        <v>320067.86781899474</v>
      </c>
      <c r="AHY29" s="387">
        <f t="shared" ref="AHY29" si="465">AHW29*$C$29</f>
        <v>323268.54649718467</v>
      </c>
      <c r="AIA29" s="387">
        <f t="shared" ref="AIA29" si="466">AHY29*$C$29</f>
        <v>326501.23196215654</v>
      </c>
      <c r="AIC29" s="387">
        <f t="shared" ref="AIC29" si="467">AIA29*$C$29</f>
        <v>329766.24428177811</v>
      </c>
      <c r="AIE29" s="387">
        <f t="shared" ref="AIE29" si="468">AIC29*$C$29</f>
        <v>333063.90672459587</v>
      </c>
      <c r="AIG29" s="387">
        <f t="shared" ref="AIG29" si="469">AIE29*$C$29</f>
        <v>336394.54579184181</v>
      </c>
      <c r="AII29" s="387">
        <f t="shared" ref="AII29" si="470">AIG29*$C$29</f>
        <v>339758.49124976021</v>
      </c>
      <c r="AIK29" s="387">
        <f t="shared" ref="AIK29" si="471">AII29*$C$29</f>
        <v>343156.07616225781</v>
      </c>
      <c r="AIM29" s="387">
        <f t="shared" ref="AIM29" si="472">AIK29*$C$29</f>
        <v>346587.63692388037</v>
      </c>
      <c r="AIO29" s="387">
        <f t="shared" ref="AIO29" si="473">AIM29*$C$29</f>
        <v>350053.51329311921</v>
      </c>
      <c r="AIQ29" s="387">
        <f t="shared" ref="AIQ29" si="474">AIO29*$C$29</f>
        <v>353554.0484260504</v>
      </c>
      <c r="AIS29" s="387">
        <f t="shared" ref="AIS29" si="475">AIQ29*$C$29</f>
        <v>357089.58891031094</v>
      </c>
      <c r="AIU29" s="387">
        <f t="shared" ref="AIU29" si="476">AIS29*$C$29</f>
        <v>360660.48479941406</v>
      </c>
      <c r="AIW29" s="387">
        <f t="shared" ref="AIW29" si="477">AIU29*$C$29</f>
        <v>364267.08964740823</v>
      </c>
      <c r="AIY29" s="387">
        <f t="shared" ref="AIY29" si="478">AIW29*$C$29</f>
        <v>367909.76054388232</v>
      </c>
      <c r="AJA29" s="387">
        <f t="shared" ref="AJA29" si="479">AIY29*$C$29</f>
        <v>371588.85814932117</v>
      </c>
      <c r="AJC29" s="387">
        <f t="shared" ref="AJC29" si="480">AJA29*$C$29</f>
        <v>375304.7467308144</v>
      </c>
      <c r="AJE29" s="387">
        <f t="shared" ref="AJE29" si="481">AJC29*$C$29</f>
        <v>379057.79419812252</v>
      </c>
      <c r="AJG29" s="387">
        <f t="shared" ref="AJG29" si="482">AJE29*$C$29</f>
        <v>382848.37214010372</v>
      </c>
      <c r="AJI29" s="387">
        <f t="shared" ref="AJI29" si="483">AJG29*$C$29</f>
        <v>386676.85586150474</v>
      </c>
      <c r="AJK29" s="387">
        <f t="shared" ref="AJK29" si="484">AJI29*$C$29</f>
        <v>390543.6244201198</v>
      </c>
      <c r="AJM29" s="387">
        <f t="shared" ref="AJM29" si="485">AJK29*$C$29</f>
        <v>394449.060664321</v>
      </c>
      <c r="AJO29" s="387">
        <f t="shared" ref="AJO29" si="486">AJM29*$C$29</f>
        <v>398393.55127096421</v>
      </c>
      <c r="AJQ29" s="387">
        <f t="shared" ref="AJQ29" si="487">AJO29*$C$29</f>
        <v>402377.48678367387</v>
      </c>
      <c r="AJS29" s="387">
        <f t="shared" ref="AJS29" si="488">AJQ29*$C$29</f>
        <v>406401.26165151061</v>
      </c>
      <c r="AJU29" s="387">
        <f t="shared" ref="AJU29" si="489">AJS29*$C$29</f>
        <v>410465.27426802571</v>
      </c>
      <c r="AJW29" s="387">
        <f t="shared" ref="AJW29" si="490">AJU29*$C$29</f>
        <v>414569.92701070599</v>
      </c>
      <c r="AJY29" s="387">
        <f t="shared" ref="AJY29" si="491">AJW29*$C$29</f>
        <v>418715.62628081307</v>
      </c>
      <c r="AKA29" s="387">
        <f t="shared" ref="AKA29" si="492">AJY29*$C$29</f>
        <v>422902.7825436212</v>
      </c>
      <c r="AKC29" s="387">
        <f t="shared" ref="AKC29" si="493">AKA29*$C$29</f>
        <v>427131.81036905741</v>
      </c>
      <c r="AKE29" s="387">
        <f t="shared" ref="AKE29" si="494">AKC29*$C$29</f>
        <v>431403.12847274798</v>
      </c>
      <c r="AKG29" s="387">
        <f t="shared" ref="AKG29" si="495">AKE29*$C$29</f>
        <v>435717.15975747549</v>
      </c>
      <c r="AKI29" s="387">
        <f t="shared" ref="AKI29" si="496">AKG29*$C$29</f>
        <v>440074.33135505026</v>
      </c>
      <c r="AKK29" s="387">
        <f t="shared" ref="AKK29" si="497">AKI29*$C$29</f>
        <v>444475.07466860075</v>
      </c>
      <c r="AKM29" s="387">
        <f t="shared" ref="AKM29" si="498">AKK29*$C$29</f>
        <v>448919.82541528676</v>
      </c>
      <c r="AKO29" s="387">
        <f t="shared" ref="AKO29" si="499">AKM29*$C$29</f>
        <v>453409.02366943966</v>
      </c>
      <c r="AKQ29" s="387">
        <f t="shared" ref="AKQ29" si="500">AKO29*$C$29</f>
        <v>457943.11390613404</v>
      </c>
      <c r="AKS29" s="387">
        <f t="shared" ref="AKS29" si="501">AKQ29*$C$29</f>
        <v>462522.54504519538</v>
      </c>
      <c r="AKU29" s="387">
        <f t="shared" ref="AKU29" si="502">AKS29*$C$29</f>
        <v>467147.77049564733</v>
      </c>
      <c r="AKW29" s="387">
        <f t="shared" ref="AKW29" si="503">AKU29*$C$29</f>
        <v>471819.24820060382</v>
      </c>
      <c r="AKY29" s="387">
        <f t="shared" ref="AKY29" si="504">AKW29*$C$29</f>
        <v>476537.44068260986</v>
      </c>
      <c r="ALA29" s="387">
        <f t="shared" ref="ALA29" si="505">AKY29*$C$29</f>
        <v>481302.81508943596</v>
      </c>
      <c r="ALC29" s="387">
        <f t="shared" ref="ALC29" si="506">ALA29*$C$29</f>
        <v>486115.84324033034</v>
      </c>
      <c r="ALE29" s="387">
        <f t="shared" ref="ALE29" si="507">ALC29*$C$29</f>
        <v>490977.00167273363</v>
      </c>
      <c r="ALG29" s="387">
        <f t="shared" ref="ALG29" si="508">ALE29*$C$29</f>
        <v>495886.77168946096</v>
      </c>
      <c r="ALI29" s="387">
        <f t="shared" ref="ALI29" si="509">ALG29*$C$29</f>
        <v>500845.63940635556</v>
      </c>
      <c r="ALK29" s="387">
        <f t="shared" ref="ALK29" si="510">ALI29*$C$29</f>
        <v>505854.09580041911</v>
      </c>
      <c r="ALM29" s="387">
        <f t="shared" ref="ALM29" si="511">ALK29*$C$29</f>
        <v>510912.63675842329</v>
      </c>
      <c r="ALO29" s="387">
        <f t="shared" ref="ALO29" si="512">ALM29*$C$29</f>
        <v>516021.76312600751</v>
      </c>
      <c r="ALQ29" s="387">
        <f t="shared" ref="ALQ29" si="513">ALO29*$C$29</f>
        <v>521181.98075726762</v>
      </c>
      <c r="ALS29" s="387">
        <f t="shared" ref="ALS29" si="514">ALQ29*$C$29</f>
        <v>526393.80056484032</v>
      </c>
      <c r="ALU29" s="387">
        <f t="shared" ref="ALU29" si="515">ALS29*$C$29</f>
        <v>531657.73857048876</v>
      </c>
      <c r="ALW29" s="387">
        <f t="shared" ref="ALW29" si="516">ALU29*$C$29</f>
        <v>536974.3159561936</v>
      </c>
      <c r="ALY29" s="387">
        <f t="shared" ref="ALY29" si="517">ALW29*$C$29</f>
        <v>542344.05911575549</v>
      </c>
      <c r="AMA29" s="387">
        <f t="shared" ref="AMA29" si="518">ALY29*$C$29</f>
        <v>547767.49970691302</v>
      </c>
      <c r="AMC29" s="387">
        <f t="shared" ref="AMC29" si="519">AMA29*$C$29</f>
        <v>553245.17470398219</v>
      </c>
      <c r="AME29" s="387">
        <f t="shared" ref="AME29" si="520">AMC29*$C$29</f>
        <v>558777.62645102199</v>
      </c>
      <c r="AMG29" s="387">
        <f t="shared" ref="AMG29" si="521">AME29*$C$29</f>
        <v>564365.40271553223</v>
      </c>
      <c r="AMI29" s="387">
        <f t="shared" ref="AMI29" si="522">AMG29*$C$29</f>
        <v>570009.05674268759</v>
      </c>
      <c r="AMK29" s="387">
        <f t="shared" ref="AMK29" si="523">AMI29*$C$29</f>
        <v>575709.14731011447</v>
      </c>
      <c r="AMM29" s="387">
        <f t="shared" ref="AMM29" si="524">AMK29*$C$29</f>
        <v>581466.23878321564</v>
      </c>
      <c r="AMO29" s="387">
        <f t="shared" ref="AMO29" si="525">AMM29*$C$29</f>
        <v>587280.90117104782</v>
      </c>
      <c r="AMQ29" s="387">
        <f t="shared" ref="AMQ29" si="526">AMO29*$C$29</f>
        <v>593153.71018275828</v>
      </c>
      <c r="AMS29" s="387">
        <f t="shared" ref="AMS29" si="527">AMQ29*$C$29</f>
        <v>599085.24728458584</v>
      </c>
      <c r="AMU29" s="387">
        <f t="shared" ref="AMU29" si="528">AMS29*$C$29</f>
        <v>605076.09975743166</v>
      </c>
      <c r="AMW29" s="387">
        <f t="shared" ref="AMW29" si="529">AMU29*$C$29</f>
        <v>611126.86075500597</v>
      </c>
      <c r="AMY29" s="387">
        <f t="shared" ref="AMY29" si="530">AMW29*$C$29</f>
        <v>617238.12936255604</v>
      </c>
      <c r="ANA29" s="387">
        <f t="shared" ref="ANA29" si="531">AMY29*$C$29</f>
        <v>623410.51065618161</v>
      </c>
      <c r="ANC29" s="387">
        <f t="shared" ref="ANC29" si="532">ANA29*$C$29</f>
        <v>629644.6157627434</v>
      </c>
      <c r="ANE29" s="387">
        <f t="shared" ref="ANE29" si="533">ANC29*$C$29</f>
        <v>635941.06192037079</v>
      </c>
      <c r="ANG29" s="387">
        <f t="shared" ref="ANG29" si="534">ANE29*$C$29</f>
        <v>642300.47253957449</v>
      </c>
      <c r="ANI29" s="387">
        <f t="shared" ref="ANI29" si="535">ANG29*$C$29</f>
        <v>648723.47726497019</v>
      </c>
      <c r="ANK29" s="387">
        <f t="shared" ref="ANK29" si="536">ANI29*$C$29</f>
        <v>655210.7120376199</v>
      </c>
      <c r="ANM29" s="387">
        <f t="shared" ref="ANM29" si="537">ANK29*$C$29</f>
        <v>661762.8191579961</v>
      </c>
      <c r="ANO29" s="387">
        <f t="shared" ref="ANO29" si="538">ANM29*$C$29</f>
        <v>668380.44734957605</v>
      </c>
      <c r="ANQ29" s="387">
        <f t="shared" ref="ANQ29" si="539">ANO29*$C$29</f>
        <v>675064.25182307186</v>
      </c>
      <c r="ANS29" s="387">
        <f t="shared" ref="ANS29" si="540">ANQ29*$C$29</f>
        <v>681814.89434130257</v>
      </c>
      <c r="ANU29" s="387">
        <f t="shared" ref="ANU29" si="541">ANS29*$C$29</f>
        <v>688633.04328471562</v>
      </c>
      <c r="ANW29" s="387">
        <f t="shared" ref="ANW29" si="542">ANU29*$C$29</f>
        <v>695519.37371756276</v>
      </c>
      <c r="ANY29" s="387">
        <f t="shared" ref="ANY29" si="543">ANW29*$C$29</f>
        <v>702474.56745473843</v>
      </c>
      <c r="AOA29" s="387">
        <f t="shared" ref="AOA29" si="544">ANY29*$C$29</f>
        <v>709499.31312928582</v>
      </c>
      <c r="AOC29" s="387">
        <f t="shared" ref="AOC29" si="545">AOA29*$C$29</f>
        <v>716594.30626057868</v>
      </c>
      <c r="AOE29" s="387">
        <f t="shared" ref="AOE29" si="546">AOC29*$C$29</f>
        <v>723760.24932318449</v>
      </c>
      <c r="AOG29" s="387">
        <f t="shared" ref="AOG29" si="547">AOE29*$C$29</f>
        <v>730997.85181641637</v>
      </c>
      <c r="AOI29" s="387">
        <f t="shared" ref="AOI29" si="548">AOG29*$C$29</f>
        <v>738307.8303345805</v>
      </c>
      <c r="AOK29" s="387">
        <f t="shared" ref="AOK29" si="549">AOI29*$C$29</f>
        <v>745690.90863792633</v>
      </c>
      <c r="AOM29" s="387">
        <f t="shared" ref="AOM29" si="550">AOK29*$C$29</f>
        <v>753147.81772430555</v>
      </c>
      <c r="AOO29" s="387">
        <f t="shared" ref="AOO29" si="551">AOM29*$C$29</f>
        <v>760679.29590154858</v>
      </c>
      <c r="AOQ29" s="387">
        <f t="shared" ref="AOQ29" si="552">AOO29*$C$29</f>
        <v>768286.08886056405</v>
      </c>
      <c r="AOS29" s="387">
        <f t="shared" ref="AOS29" si="553">AOQ29*$C$29</f>
        <v>775968.94974916975</v>
      </c>
      <c r="AOU29" s="387">
        <f t="shared" ref="AOU29" si="554">AOS29*$C$29</f>
        <v>783728.63924666145</v>
      </c>
      <c r="AOW29" s="387">
        <f t="shared" ref="AOW29" si="555">AOU29*$C$29</f>
        <v>791565.92563912808</v>
      </c>
      <c r="AOY29" s="387">
        <f t="shared" ref="AOY29" si="556">AOW29*$C$29</f>
        <v>799481.58489551942</v>
      </c>
      <c r="APA29" s="387">
        <f t="shared" ref="APA29" si="557">AOY29*$C$29</f>
        <v>807476.40074447461</v>
      </c>
      <c r="APC29" s="387">
        <f t="shared" ref="APC29" si="558">APA29*$C$29</f>
        <v>815551.16475191934</v>
      </c>
      <c r="APE29" s="387">
        <f t="shared" ref="APE29" si="559">APC29*$C$29</f>
        <v>823706.67639943853</v>
      </c>
      <c r="APG29" s="387">
        <f t="shared" ref="APG29" si="560">APE29*$C$29</f>
        <v>831943.74316343293</v>
      </c>
      <c r="API29" s="387">
        <f t="shared" ref="API29" si="561">APG29*$C$29</f>
        <v>840263.18059506721</v>
      </c>
      <c r="APK29" s="387">
        <f t="shared" ref="APK29" si="562">API29*$C$29</f>
        <v>848665.81240101787</v>
      </c>
      <c r="APM29" s="387">
        <f t="shared" ref="APM29" si="563">APK29*$C$29</f>
        <v>857152.47052502807</v>
      </c>
      <c r="APO29" s="387">
        <f t="shared" ref="APO29" si="564">APM29*$C$29</f>
        <v>865723.99523027835</v>
      </c>
      <c r="APQ29" s="387">
        <f t="shared" ref="APQ29" si="565">APO29*$C$29</f>
        <v>874381.23518258112</v>
      </c>
      <c r="APS29" s="387">
        <f t="shared" ref="APS29" si="566">APQ29*$C$29</f>
        <v>883125.04753440688</v>
      </c>
      <c r="APU29" s="387">
        <f t="shared" ref="APU29" si="567">APS29*$C$29</f>
        <v>891956.29800975102</v>
      </c>
      <c r="APW29" s="387">
        <f t="shared" ref="APW29" si="568">APU29*$C$29</f>
        <v>900875.8609898485</v>
      </c>
      <c r="APY29" s="387">
        <f t="shared" ref="APY29" si="569">APW29*$C$29</f>
        <v>909884.61959974701</v>
      </c>
      <c r="AQA29" s="387">
        <f t="shared" ref="AQA29" si="570">APY29*$C$29</f>
        <v>918983.46579574444</v>
      </c>
      <c r="AQC29" s="387">
        <f t="shared" ref="AQC29" si="571">AQA29*$C$29</f>
        <v>928173.30045370187</v>
      </c>
      <c r="AQE29" s="387">
        <f t="shared" ref="AQE29" si="572">AQC29*$C$29</f>
        <v>937455.03345823893</v>
      </c>
      <c r="AQG29" s="387">
        <f t="shared" ref="AQG29" si="573">AQE29*$C$29</f>
        <v>946829.58379282139</v>
      </c>
      <c r="AQI29" s="387">
        <f t="shared" ref="AQI29" si="574">AQG29*$C$29</f>
        <v>956297.87963074958</v>
      </c>
      <c r="AQK29" s="387">
        <f t="shared" ref="AQK29" si="575">AQI29*$C$29</f>
        <v>965860.85842705704</v>
      </c>
      <c r="AQM29" s="387">
        <f t="shared" ref="AQM29" si="576">AQK29*$C$29</f>
        <v>975519.46701132762</v>
      </c>
      <c r="AQO29" s="387">
        <f t="shared" ref="AQO29" si="577">AQM29*$C$29</f>
        <v>985274.66168144089</v>
      </c>
      <c r="AQQ29" s="387">
        <f t="shared" ref="AQQ29" si="578">AQO29*$C$29</f>
        <v>995127.40829825529</v>
      </c>
      <c r="AQS29" s="387">
        <f t="shared" ref="AQS29" si="579">AQQ29*$C$29</f>
        <v>1005078.6823812379</v>
      </c>
      <c r="AQU29" s="387">
        <f t="shared" ref="AQU29" si="580">AQS29*$C$29</f>
        <v>1015129.4692050503</v>
      </c>
      <c r="AQW29" s="387">
        <f t="shared" ref="AQW29" si="581">AQU29*$C$29</f>
        <v>1025280.7638971008</v>
      </c>
      <c r="AQY29" s="387">
        <f t="shared" ref="AQY29" si="582">AQW29*$C$29</f>
        <v>1035533.5715360718</v>
      </c>
      <c r="ARA29" s="387">
        <f t="shared" ref="ARA29" si="583">AQY29*$C$29</f>
        <v>1045888.9072514325</v>
      </c>
      <c r="ARC29" s="387">
        <f t="shared" ref="ARC29" si="584">ARA29*$C$29</f>
        <v>1056347.7963239469</v>
      </c>
      <c r="ARE29" s="387">
        <f t="shared" ref="ARE29" si="585">ARC29*$C$29</f>
        <v>1066911.2742871863</v>
      </c>
      <c r="ARG29" s="387">
        <f t="shared" ref="ARG29" si="586">ARE29*$C$29</f>
        <v>1077580.3870300583</v>
      </c>
      <c r="ARI29" s="387">
        <f t="shared" ref="ARI29" si="587">ARG29*$C$29</f>
        <v>1088356.1909003588</v>
      </c>
      <c r="ARK29" s="387">
        <f t="shared" ref="ARK29" si="588">ARI29*$C$29</f>
        <v>1099239.7528093625</v>
      </c>
      <c r="ARM29" s="387">
        <f t="shared" ref="ARM29" si="589">ARK29*$C$29</f>
        <v>1110232.150337456</v>
      </c>
      <c r="ARO29" s="387">
        <f t="shared" ref="ARO29" si="590">ARM29*$C$29</f>
        <v>1121334.4718408305</v>
      </c>
      <c r="ARQ29" s="387">
        <f t="shared" ref="ARQ29" si="591">ARO29*$C$29</f>
        <v>1132547.8165592388</v>
      </c>
      <c r="ARS29" s="387">
        <f t="shared" ref="ARS29" si="592">ARQ29*$C$29</f>
        <v>1143873.2947248311</v>
      </c>
      <c r="ARU29" s="387">
        <f t="shared" ref="ARU29" si="593">ARS29*$C$29</f>
        <v>1155312.0276720794</v>
      </c>
      <c r="ARW29" s="387">
        <f t="shared" ref="ARW29" si="594">ARU29*$C$29</f>
        <v>1166865.1479488001</v>
      </c>
      <c r="ARY29" s="387">
        <f t="shared" ref="ARY29" si="595">ARW29*$C$29</f>
        <v>1178533.7994282881</v>
      </c>
      <c r="ASA29" s="387">
        <f t="shared" ref="ASA29" si="596">ARY29*$C$29</f>
        <v>1190319.137422571</v>
      </c>
      <c r="ASC29" s="387">
        <f t="shared" ref="ASC29" si="597">ASA29*$C$29</f>
        <v>1202222.3287967967</v>
      </c>
      <c r="ASE29" s="387">
        <f t="shared" ref="ASE29" si="598">ASC29*$C$29</f>
        <v>1214244.5520847647</v>
      </c>
      <c r="ASG29" s="387">
        <f t="shared" ref="ASG29" si="599">ASE29*$C$29</f>
        <v>1226386.9976056123</v>
      </c>
      <c r="ASI29" s="387">
        <f t="shared" ref="ASI29" si="600">ASG29*$C$29</f>
        <v>1238650.8675816683</v>
      </c>
      <c r="ASK29" s="387">
        <f t="shared" ref="ASK29" si="601">ASI29*$C$29</f>
        <v>1251037.376257485</v>
      </c>
      <c r="ASM29" s="387">
        <f t="shared" ref="ASM29" si="602">ASK29*$C$29</f>
        <v>1263547.7500200598</v>
      </c>
      <c r="ASO29" s="387">
        <f t="shared" ref="ASO29" si="603">ASM29*$C$29</f>
        <v>1276183.2275202603</v>
      </c>
      <c r="ASQ29" s="387">
        <f t="shared" ref="ASQ29" si="604">ASO29*$C$29</f>
        <v>1288945.0597954628</v>
      </c>
      <c r="ASS29" s="387">
        <f t="shared" ref="ASS29" si="605">ASQ29*$C$29</f>
        <v>1301834.5103934174</v>
      </c>
      <c r="ASU29" s="387">
        <f t="shared" ref="ASU29" si="606">ASS29*$C$29</f>
        <v>1314852.8554973516</v>
      </c>
      <c r="ASW29" s="387">
        <f t="shared" ref="ASW29" si="607">ASU29*$C$29</f>
        <v>1328001.384052325</v>
      </c>
      <c r="ASY29" s="387">
        <f t="shared" ref="ASY29" si="608">ASW29*$C$29</f>
        <v>1341281.3978928484</v>
      </c>
      <c r="ATA29" s="387">
        <f t="shared" ref="ATA29" si="609">ASY29*$C$29</f>
        <v>1354694.211871777</v>
      </c>
      <c r="ATC29" s="387">
        <f t="shared" ref="ATC29" si="610">ATA29*$C$29</f>
        <v>1368241.1539904948</v>
      </c>
      <c r="ATE29" s="387">
        <f t="shared" ref="ATE29" si="611">ATC29*$C$29</f>
        <v>1381923.5655303998</v>
      </c>
      <c r="ATG29" s="387">
        <f t="shared" ref="ATG29" si="612">ATE29*$C$29</f>
        <v>1395742.8011857038</v>
      </c>
      <c r="ATI29" s="387">
        <f t="shared" ref="ATI29" si="613">ATG29*$C$29</f>
        <v>1409700.2291975608</v>
      </c>
      <c r="ATK29" s="387">
        <f t="shared" ref="ATK29" si="614">ATI29*$C$29</f>
        <v>1423797.2314895364</v>
      </c>
      <c r="ATM29" s="387">
        <f t="shared" ref="ATM29" si="615">ATK29*$C$29</f>
        <v>1438035.2038044317</v>
      </c>
      <c r="ATO29" s="387">
        <f t="shared" ref="ATO29" si="616">ATM29*$C$29</f>
        <v>1452415.555842476</v>
      </c>
      <c r="ATQ29" s="387">
        <f t="shared" ref="ATQ29" si="617">ATO29*$C$29</f>
        <v>1466939.7114009007</v>
      </c>
      <c r="ATS29" s="387">
        <f t="shared" ref="ATS29" si="618">ATQ29*$C$29</f>
        <v>1481609.1085149099</v>
      </c>
      <c r="ATU29" s="387">
        <f t="shared" ref="ATU29" si="619">ATS29*$C$29</f>
        <v>1496425.1996000591</v>
      </c>
      <c r="ATW29" s="387">
        <f t="shared" ref="ATW29" si="620">ATU29*$C$29</f>
        <v>1511389.4515960596</v>
      </c>
      <c r="ATY29" s="387">
        <f t="shared" ref="ATY29" si="621">ATW29*$C$29</f>
        <v>1526503.3461120203</v>
      </c>
      <c r="AUA29" s="387">
        <f t="shared" ref="AUA29" si="622">ATY29*$C$29</f>
        <v>1541768.3795731405</v>
      </c>
      <c r="AUC29" s="387">
        <f t="shared" ref="AUC29" si="623">AUA29*$C$29</f>
        <v>1557186.063368872</v>
      </c>
      <c r="AUE29" s="387">
        <f t="shared" ref="AUE29" si="624">AUC29*$C$29</f>
        <v>1572757.9240025608</v>
      </c>
      <c r="AUG29" s="387">
        <f t="shared" ref="AUG29" si="625">AUE29*$C$29</f>
        <v>1588485.5032425865</v>
      </c>
      <c r="AUI29" s="387">
        <f t="shared" ref="AUI29" si="626">AUG29*$C$29</f>
        <v>1604370.3582750123</v>
      </c>
      <c r="AUK29" s="387">
        <f t="shared" ref="AUK29" si="627">AUI29*$C$29</f>
        <v>1620414.0618577625</v>
      </c>
      <c r="AUM29" s="387">
        <f t="shared" ref="AUM29" si="628">AUK29*$C$29</f>
        <v>1636618.2024763401</v>
      </c>
      <c r="AUO29" s="387">
        <f t="shared" ref="AUO29" si="629">AUM29*$C$29</f>
        <v>1652984.3845011035</v>
      </c>
      <c r="AUQ29" s="387">
        <f t="shared" ref="AUQ29" si="630">AUO29*$C$29</f>
        <v>1669514.2283461145</v>
      </c>
      <c r="AUS29" s="387">
        <f t="shared" ref="AUS29" si="631">AUQ29*$C$29</f>
        <v>1686209.3706295756</v>
      </c>
      <c r="AUU29" s="387">
        <f t="shared" ref="AUU29" si="632">AUS29*$C$29</f>
        <v>1703071.4643358714</v>
      </c>
      <c r="AUW29" s="387">
        <f t="shared" ref="AUW29" si="633">AUU29*$C$29</f>
        <v>1720102.1789792301</v>
      </c>
      <c r="AUY29" s="387">
        <f t="shared" ref="AUY29" si="634">AUW29*$C$29</f>
        <v>1737303.2007690223</v>
      </c>
      <c r="AVA29" s="387">
        <f t="shared" ref="AVA29" si="635">AUY29*$C$29</f>
        <v>1754676.2327767126</v>
      </c>
      <c r="AVC29" s="387">
        <f t="shared" ref="AVC29" si="636">AVA29*$C$29</f>
        <v>1772222.9951044798</v>
      </c>
      <c r="AVE29" s="387">
        <f t="shared" ref="AVE29" si="637">AVC29*$C$29</f>
        <v>1789945.2250555246</v>
      </c>
      <c r="AVG29" s="387">
        <f t="shared" ref="AVG29" si="638">AVE29*$C$29</f>
        <v>1807844.6773060798</v>
      </c>
      <c r="AVI29" s="387">
        <f t="shared" ref="AVI29" si="639">AVG29*$C$29</f>
        <v>1825923.1240791406</v>
      </c>
      <c r="AVK29" s="387">
        <f t="shared" ref="AVK29" si="640">AVI29*$C$29</f>
        <v>1844182.3553199321</v>
      </c>
      <c r="AVM29" s="387">
        <f t="shared" ref="AVM29" si="641">AVK29*$C$29</f>
        <v>1862624.1788731315</v>
      </c>
      <c r="AVO29" s="387">
        <f t="shared" ref="AVO29" si="642">AVM29*$C$29</f>
        <v>1881250.4206618629</v>
      </c>
      <c r="AVQ29" s="387">
        <f t="shared" ref="AVQ29" si="643">AVO29*$C$29</f>
        <v>1900062.9248684817</v>
      </c>
      <c r="AVS29" s="387">
        <f t="shared" ref="AVS29" si="644">AVQ29*$C$29</f>
        <v>1919063.5541171664</v>
      </c>
      <c r="AVU29" s="387">
        <f t="shared" ref="AVU29" si="645">AVS29*$C$29</f>
        <v>1938254.1896583382</v>
      </c>
      <c r="AVW29" s="387">
        <f t="shared" ref="AVW29" si="646">AVU29*$C$29</f>
        <v>1957636.7315549217</v>
      </c>
      <c r="AVY29" s="387">
        <f t="shared" ref="AVY29" si="647">AVW29*$C$29</f>
        <v>1977213.0988704709</v>
      </c>
      <c r="AWA29" s="387">
        <f t="shared" ref="AWA29" si="648">AVY29*$C$29</f>
        <v>1996985.2298591756</v>
      </c>
      <c r="AWC29" s="387">
        <f t="shared" ref="AWC29" si="649">AWA29*$C$29</f>
        <v>2016955.0821577674</v>
      </c>
      <c r="AWE29" s="387">
        <f t="shared" ref="AWE29" si="650">AWC29*$C$29</f>
        <v>2037124.632979345</v>
      </c>
      <c r="AWG29" s="387">
        <f t="shared" ref="AWG29" si="651">AWE29*$C$29</f>
        <v>2057495.8793091385</v>
      </c>
      <c r="AWI29" s="387">
        <f t="shared" ref="AWI29" si="652">AWG29*$C$29</f>
        <v>2078070.8381022299</v>
      </c>
      <c r="AWK29" s="387">
        <f t="shared" ref="AWK29" si="653">AWI29*$C$29</f>
        <v>2098851.5464832522</v>
      </c>
      <c r="AWM29" s="387">
        <f t="shared" ref="AWM29" si="654">AWK29*$C$29</f>
        <v>2119840.0619480847</v>
      </c>
      <c r="AWO29" s="387">
        <f t="shared" ref="AWO29" si="655">AWM29*$C$29</f>
        <v>2141038.4625675655</v>
      </c>
      <c r="AWQ29" s="387">
        <f t="shared" ref="AWQ29" si="656">AWO29*$C$29</f>
        <v>2162448.8471932411</v>
      </c>
      <c r="AWS29" s="387">
        <f t="shared" ref="AWS29" si="657">AWQ29*$C$29</f>
        <v>2184073.3356651734</v>
      </c>
      <c r="AWU29" s="387">
        <f t="shared" ref="AWU29" si="658">AWS29*$C$29</f>
        <v>2205914.0690218252</v>
      </c>
      <c r="AWW29" s="387">
        <f t="shared" ref="AWW29" si="659">AWU29*$C$29</f>
        <v>2227973.2097120434</v>
      </c>
      <c r="AWY29" s="387">
        <f t="shared" ref="AWY29" si="660">AWW29*$C$29</f>
        <v>2250252.9418091639</v>
      </c>
      <c r="AXA29" s="387">
        <f t="shared" ref="AXA29" si="661">AWY29*$C$29</f>
        <v>2272755.4712272556</v>
      </c>
      <c r="AXC29" s="387">
        <f t="shared" ref="AXC29" si="662">AXA29*$C$29</f>
        <v>2295483.0259395284</v>
      </c>
      <c r="AXE29" s="387">
        <f t="shared" ref="AXE29" si="663">AXC29*$C$29</f>
        <v>2318437.8561989237</v>
      </c>
      <c r="AXG29" s="387">
        <f t="shared" ref="AXG29" si="664">AXE29*$C$29</f>
        <v>2341622.2347609131</v>
      </c>
      <c r="AXI29" s="387">
        <f t="shared" ref="AXI29" si="665">AXG29*$C$29</f>
        <v>2365038.4571085223</v>
      </c>
      <c r="AXK29" s="387">
        <f t="shared" ref="AXK29" si="666">AXI29*$C$29</f>
        <v>2388688.8416796075</v>
      </c>
      <c r="AXM29" s="387">
        <f t="shared" ref="AXM29" si="667">AXK29*$C$29</f>
        <v>2412575.7300964035</v>
      </c>
      <c r="AXO29" s="387">
        <f t="shared" ref="AXO29" si="668">AXM29*$C$29</f>
        <v>2436701.4873973676</v>
      </c>
      <c r="AXQ29" s="387">
        <f t="shared" ref="AXQ29" si="669">AXO29*$C$29</f>
        <v>2461068.5022713412</v>
      </c>
      <c r="AXS29" s="387">
        <f t="shared" ref="AXS29" si="670">AXQ29*$C$29</f>
        <v>2485679.1872940548</v>
      </c>
      <c r="AXU29" s="387">
        <f t="shared" ref="AXU29" si="671">AXS29*$C$29</f>
        <v>2510535.9791669953</v>
      </c>
      <c r="AXW29" s="387">
        <f t="shared" ref="AXW29" si="672">AXU29*$C$29</f>
        <v>2535641.3389586653</v>
      </c>
      <c r="AXY29" s="387">
        <f t="shared" ref="AXY29" si="673">AXW29*$C$29</f>
        <v>2560997.7523482521</v>
      </c>
      <c r="AYA29" s="387">
        <f t="shared" ref="AYA29" si="674">AXY29*$C$29</f>
        <v>2586607.7298717345</v>
      </c>
      <c r="AYC29" s="387">
        <f t="shared" ref="AYC29" si="675">AYA29*$C$29</f>
        <v>2612473.8071704521</v>
      </c>
      <c r="AYE29" s="387">
        <f t="shared" ref="AYE29" si="676">AYC29*$C$29</f>
        <v>2638598.5452421568</v>
      </c>
      <c r="AYG29" s="387">
        <f t="shared" ref="AYG29" si="677">AYE29*$C$29</f>
        <v>2664984.5306945783</v>
      </c>
      <c r="AYI29" s="387">
        <f t="shared" ref="AYI29" si="678">AYG29*$C$29</f>
        <v>2691634.3760015243</v>
      </c>
      <c r="AYK29" s="387">
        <f t="shared" ref="AYK29" si="679">AYI29*$C$29</f>
        <v>2718550.7197615397</v>
      </c>
      <c r="AYM29" s="387">
        <f t="shared" ref="AYM29" si="680">AYK29*$C$29</f>
        <v>2745736.2269591549</v>
      </c>
      <c r="AYO29" s="387">
        <f t="shared" ref="AYO29" si="681">AYM29*$C$29</f>
        <v>2773193.5892287465</v>
      </c>
      <c r="AYQ29" s="387">
        <f t="shared" ref="AYQ29" si="682">AYO29*$C$29</f>
        <v>2800925.5251210341</v>
      </c>
      <c r="AYS29" s="387">
        <f t="shared" ref="AYS29" si="683">AYQ29*$C$29</f>
        <v>2828934.7803722443</v>
      </c>
      <c r="AYU29" s="387">
        <f t="shared" ref="AYU29" si="684">AYS29*$C$29</f>
        <v>2857224.1281759669</v>
      </c>
      <c r="AYW29" s="387">
        <f t="shared" ref="AYW29" si="685">AYU29*$C$29</f>
        <v>2885796.3694577268</v>
      </c>
      <c r="AYY29" s="387">
        <f t="shared" ref="AYY29" si="686">AYW29*$C$29</f>
        <v>2914654.3331523039</v>
      </c>
      <c r="AZA29" s="387">
        <f t="shared" ref="AZA29" si="687">AYY29*$C$29</f>
        <v>2943800.8764838269</v>
      </c>
      <c r="AZC29" s="387">
        <f t="shared" ref="AZC29" si="688">AZA29*$C$29</f>
        <v>2973238.8852486652</v>
      </c>
      <c r="AZE29" s="387">
        <f t="shared" ref="AZE29" si="689">AZC29*$C$29</f>
        <v>3002971.2741011521</v>
      </c>
      <c r="AZG29" s="387">
        <f t="shared" ref="AZG29" si="690">AZE29*$C$29</f>
        <v>3033000.9868421638</v>
      </c>
      <c r="AZI29" s="387">
        <f t="shared" ref="AZI29" si="691">AZG29*$C$29</f>
        <v>3063330.9967105854</v>
      </c>
      <c r="AZK29" s="387">
        <f t="shared" ref="AZK29" si="692">AZI29*$C$29</f>
        <v>3093964.3066776912</v>
      </c>
      <c r="AZM29" s="387">
        <f t="shared" ref="AZM29" si="693">AZK29*$C$29</f>
        <v>3124903.9497444681</v>
      </c>
      <c r="AZO29" s="387">
        <f t="shared" ref="AZO29" si="694">AZM29*$C$29</f>
        <v>3156152.989241913</v>
      </c>
      <c r="AZQ29" s="387">
        <f t="shared" ref="AZQ29" si="695">AZO29*$C$29</f>
        <v>3187714.519134332</v>
      </c>
      <c r="AZS29" s="387">
        <f t="shared" ref="AZS29" si="696">AZQ29*$C$29</f>
        <v>3219591.6643256755</v>
      </c>
      <c r="AZU29" s="387">
        <f t="shared" ref="AZU29" si="697">AZS29*$C$29</f>
        <v>3251787.5809689322</v>
      </c>
      <c r="AZW29" s="387">
        <f t="shared" ref="AZW29" si="698">AZU29*$C$29</f>
        <v>3284305.4567786218</v>
      </c>
      <c r="AZY29" s="387">
        <f t="shared" ref="AZY29" si="699">AZW29*$C$29</f>
        <v>3317148.5113464082</v>
      </c>
      <c r="BAA29" s="387">
        <f t="shared" ref="BAA29" si="700">AZY29*$C$29</f>
        <v>3350319.9964598725</v>
      </c>
      <c r="BAC29" s="387">
        <f t="shared" ref="BAC29" si="701">BAA29*$C$29</f>
        <v>3383823.1964244712</v>
      </c>
      <c r="BAE29" s="387">
        <f t="shared" ref="BAE29" si="702">BAC29*$C$29</f>
        <v>3417661.4283887162</v>
      </c>
      <c r="BAG29" s="387">
        <f t="shared" ref="BAG29" si="703">BAE29*$C$29</f>
        <v>3451838.0426726034</v>
      </c>
      <c r="BAI29" s="387">
        <f t="shared" ref="BAI29" si="704">BAG29*$C$29</f>
        <v>3486356.4230993292</v>
      </c>
      <c r="BAK29" s="387">
        <f t="shared" ref="BAK29" si="705">BAI29*$C$29</f>
        <v>3521219.9873303226</v>
      </c>
      <c r="BAM29" s="387">
        <f t="shared" ref="BAM29" si="706">BAK29*$C$29</f>
        <v>3556432.1872036257</v>
      </c>
      <c r="BAO29" s="387">
        <f t="shared" ref="BAO29" si="707">BAM29*$C$29</f>
        <v>3591996.5090756621</v>
      </c>
      <c r="BAQ29" s="387">
        <f t="shared" ref="BAQ29" si="708">BAO29*$C$29</f>
        <v>3627916.4741664189</v>
      </c>
      <c r="BAS29" s="387">
        <f t="shared" ref="BAS29" si="709">BAQ29*$C$29</f>
        <v>3664195.6389080831</v>
      </c>
      <c r="BAU29" s="387">
        <f t="shared" ref="BAU29" si="710">BAS29*$C$29</f>
        <v>3700837.5952971638</v>
      </c>
      <c r="BAW29" s="387">
        <f t="shared" ref="BAW29" si="711">BAU29*$C$29</f>
        <v>3737845.9712501355</v>
      </c>
      <c r="BAY29" s="387">
        <f t="shared" ref="BAY29" si="712">BAW29*$C$29</f>
        <v>3775224.4309626371</v>
      </c>
      <c r="BBA29" s="387">
        <f t="shared" ref="BBA29" si="713">BAY29*$C$29</f>
        <v>3812976.6752722636</v>
      </c>
      <c r="BBC29" s="387">
        <f t="shared" ref="BBC29" si="714">BBA29*$C$29</f>
        <v>3851106.4420249863</v>
      </c>
      <c r="BBE29" s="387">
        <f t="shared" ref="BBE29" si="715">BBC29*$C$29</f>
        <v>3889617.506445236</v>
      </c>
      <c r="BBG29" s="387">
        <f t="shared" ref="BBG29" si="716">BBE29*$C$29</f>
        <v>3928513.6815096885</v>
      </c>
      <c r="BBI29" s="387">
        <f t="shared" ref="BBI29" si="717">BBG29*$C$29</f>
        <v>3967798.8183247852</v>
      </c>
      <c r="BBK29" s="387">
        <f t="shared" ref="BBK29" si="718">BBI29*$C$29</f>
        <v>4007476.8065080331</v>
      </c>
      <c r="BBM29" s="387">
        <f t="shared" ref="BBM29" si="719">BBK29*$C$29</f>
        <v>4047551.5745731136</v>
      </c>
      <c r="BBO29" s="387">
        <f t="shared" ref="BBO29" si="720">BBM29*$C$29</f>
        <v>4088027.0903188447</v>
      </c>
      <c r="BBQ29" s="387">
        <f t="shared" ref="BBQ29" si="721">BBO29*$C$29</f>
        <v>4128907.3612220329</v>
      </c>
      <c r="BBS29" s="387">
        <f t="shared" ref="BBS29" si="722">BBQ29*$C$29</f>
        <v>4170196.4348342535</v>
      </c>
      <c r="BBU29" s="387">
        <f t="shared" ref="BBU29" si="723">BBS29*$C$29</f>
        <v>4211898.3991825962</v>
      </c>
      <c r="BBW29" s="387">
        <f t="shared" ref="BBW29" si="724">BBU29*$C$29</f>
        <v>4254017.3831744222</v>
      </c>
      <c r="BBY29" s="387">
        <f t="shared" ref="BBY29" si="725">BBW29*$C$29</f>
        <v>4296557.5570061663</v>
      </c>
      <c r="BCA29" s="387">
        <f t="shared" ref="BCA29" si="726">BBY29*$C$29</f>
        <v>4339523.1325762281</v>
      </c>
      <c r="BCC29" s="387">
        <f t="shared" ref="BCC29" si="727">BCA29*$C$29</f>
        <v>4382918.3639019905</v>
      </c>
      <c r="BCE29" s="387">
        <f t="shared" ref="BCE29" si="728">BCC29*$C$29</f>
        <v>4426747.5475410102</v>
      </c>
      <c r="BCG29" s="387">
        <f t="shared" ref="BCG29" si="729">BCE29*$C$29</f>
        <v>4471015.0230164202</v>
      </c>
      <c r="BCI29" s="387">
        <f t="shared" ref="BCI29" si="730">BCG29*$C$29</f>
        <v>4515725.1732465848</v>
      </c>
      <c r="BCK29" s="387">
        <f t="shared" ref="BCK29" si="731">BCI29*$C$29</f>
        <v>4560882.4249790506</v>
      </c>
      <c r="BCM29" s="387">
        <f t="shared" ref="BCM29" si="732">BCK29*$C$29</f>
        <v>4606491.2492288416</v>
      </c>
      <c r="BCO29" s="387">
        <f t="shared" ref="BCO29" si="733">BCM29*$C$29</f>
        <v>4652556.1617211299</v>
      </c>
      <c r="BCQ29" s="387">
        <f t="shared" ref="BCQ29" si="734">BCO29*$C$29</f>
        <v>4699081.7233383413</v>
      </c>
      <c r="BCS29" s="387">
        <f t="shared" ref="BCS29" si="735">BCQ29*$C$29</f>
        <v>4746072.540571725</v>
      </c>
      <c r="BCU29" s="387">
        <f t="shared" ref="BCU29" si="736">BCS29*$C$29</f>
        <v>4793533.2659774423</v>
      </c>
      <c r="BCW29" s="387">
        <f t="shared" ref="BCW29" si="737">BCU29*$C$29</f>
        <v>4841468.5986372167</v>
      </c>
      <c r="BCY29" s="387">
        <f t="shared" ref="BCY29" si="738">BCW29*$C$29</f>
        <v>4889883.2846235894</v>
      </c>
      <c r="BDA29" s="387">
        <f t="shared" ref="BDA29" si="739">BCY29*$C$29</f>
        <v>4938782.1174698249</v>
      </c>
      <c r="BDC29" s="387">
        <f t="shared" ref="BDC29" si="740">BDA29*$C$29</f>
        <v>4988169.9386445228</v>
      </c>
      <c r="BDE29" s="387">
        <f t="shared" ref="BDE29" si="741">BDC29*$C$29</f>
        <v>5038051.6380309677</v>
      </c>
      <c r="BDG29" s="387">
        <f t="shared" ref="BDG29" si="742">BDE29*$C$29</f>
        <v>5088432.1544112777</v>
      </c>
      <c r="BDI29" s="387">
        <f t="shared" ref="BDI29" si="743">BDG29*$C$29</f>
        <v>5139316.4759553904</v>
      </c>
      <c r="BDK29" s="387">
        <f t="shared" ref="BDK29" si="744">BDI29*$C$29</f>
        <v>5190709.6407149443</v>
      </c>
      <c r="BDM29" s="387">
        <f t="shared" ref="BDM29" si="745">BDK29*$C$29</f>
        <v>5242616.7371220943</v>
      </c>
      <c r="BDO29" s="387">
        <f t="shared" ref="BDO29" si="746">BDM29*$C$29</f>
        <v>5295042.9044933151</v>
      </c>
      <c r="BDQ29" s="387">
        <f t="shared" ref="BDQ29" si="747">BDO29*$C$29</f>
        <v>5347993.3335382482</v>
      </c>
      <c r="BDS29" s="387">
        <f t="shared" ref="BDS29" si="748">BDQ29*$C$29</f>
        <v>5401473.2668736307</v>
      </c>
      <c r="BDU29" s="387">
        <f t="shared" ref="BDU29" si="749">BDS29*$C$29</f>
        <v>5455487.9995423667</v>
      </c>
      <c r="BDW29" s="387">
        <f t="shared" ref="BDW29" si="750">BDU29*$C$29</f>
        <v>5510042.8795377901</v>
      </c>
      <c r="BDY29" s="387">
        <f t="shared" ref="BDY29" si="751">BDW29*$C$29</f>
        <v>5565143.3083331678</v>
      </c>
      <c r="BEA29" s="387">
        <f t="shared" ref="BEA29" si="752">BDY29*$C$29</f>
        <v>5620794.7414164999</v>
      </c>
      <c r="BEC29" s="387">
        <f t="shared" ref="BEC29" si="753">BEA29*$C$29</f>
        <v>5677002.6888306653</v>
      </c>
      <c r="BEE29" s="387">
        <f t="shared" ref="BEE29" si="754">BEC29*$C$29</f>
        <v>5733772.7157189716</v>
      </c>
      <c r="BEG29" s="387">
        <f t="shared" ref="BEG29" si="755">BEE29*$C$29</f>
        <v>5791110.4428761611</v>
      </c>
      <c r="BEI29" s="387">
        <f t="shared" ref="BEI29" si="756">BEG29*$C$29</f>
        <v>5849021.5473049227</v>
      </c>
      <c r="BEK29" s="387">
        <f t="shared" ref="BEK29" si="757">BEI29*$C$29</f>
        <v>5907511.762777972</v>
      </c>
      <c r="BEM29" s="387">
        <f t="shared" ref="BEM29" si="758">BEK29*$C$29</f>
        <v>5966586.880405752</v>
      </c>
      <c r="BEO29" s="387">
        <f t="shared" ref="BEO29" si="759">BEM29*$C$29</f>
        <v>6026252.7492098091</v>
      </c>
      <c r="BEQ29" s="387">
        <f t="shared" ref="BEQ29" si="760">BEO29*$C$29</f>
        <v>6086515.2767019076</v>
      </c>
      <c r="BES29" s="387">
        <f t="shared" ref="BES29" si="761">BEQ29*$C$29</f>
        <v>6147380.429468927</v>
      </c>
      <c r="BEU29" s="387">
        <f t="shared" ref="BEU29" si="762">BES29*$C$29</f>
        <v>6208854.2337636165</v>
      </c>
      <c r="BEW29" s="387">
        <f t="shared" ref="BEW29" si="763">BEU29*$C$29</f>
        <v>6270942.776101253</v>
      </c>
      <c r="BEY29" s="387">
        <f t="shared" ref="BEY29" si="764">BEW29*$C$29</f>
        <v>6333652.2038622657</v>
      </c>
      <c r="BFA29" s="387">
        <f t="shared" ref="BFA29" si="765">BEY29*$C$29</f>
        <v>6396988.7259008884</v>
      </c>
      <c r="BFC29" s="387">
        <f t="shared" ref="BFC29" si="766">BFA29*$C$29</f>
        <v>6460958.6131598977</v>
      </c>
      <c r="BFE29" s="387">
        <f t="shared" ref="BFE29" si="767">BFC29*$C$29</f>
        <v>6525568.1992914965</v>
      </c>
      <c r="BFG29" s="387">
        <f t="shared" ref="BFG29" si="768">BFE29*$C$29</f>
        <v>6590823.881284412</v>
      </c>
      <c r="BFI29" s="387">
        <f t="shared" ref="BFI29" si="769">BFG29*$C$29</f>
        <v>6656732.1200972563</v>
      </c>
      <c r="BFK29" s="387">
        <f t="shared" ref="BFK29" si="770">BFI29*$C$29</f>
        <v>6723299.4412982287</v>
      </c>
      <c r="BFM29" s="387">
        <f t="shared" ref="BFM29" si="771">BFK29*$C$29</f>
        <v>6790532.4357112106</v>
      </c>
      <c r="BFO29" s="387">
        <f t="shared" ref="BFO29" si="772">BFM29*$C$29</f>
        <v>6858437.7600683225</v>
      </c>
      <c r="BFQ29" s="387">
        <f t="shared" ref="BFQ29" si="773">BFO29*$C$29</f>
        <v>6927022.1376690054</v>
      </c>
      <c r="BFS29" s="387">
        <f t="shared" ref="BFS29" si="774">BFQ29*$C$29</f>
        <v>6996292.3590456955</v>
      </c>
      <c r="BFU29" s="387">
        <f t="shared" ref="BFU29" si="775">BFS29*$C$29</f>
        <v>7066255.2826361526</v>
      </c>
      <c r="BFW29" s="387">
        <f t="shared" ref="BFW29" si="776">BFU29*$C$29</f>
        <v>7136917.8354625143</v>
      </c>
      <c r="BFY29" s="387">
        <f t="shared" ref="BFY29" si="777">BFW29*$C$29</f>
        <v>7208287.0138171399</v>
      </c>
      <c r="BGA29" s="387">
        <f t="shared" ref="BGA29" si="778">BFY29*$C$29</f>
        <v>7280369.883955311</v>
      </c>
      <c r="BGC29" s="387">
        <f t="shared" ref="BGC29" si="779">BGA29*$C$29</f>
        <v>7353173.5827948647</v>
      </c>
      <c r="BGE29" s="387">
        <f t="shared" ref="BGE29" si="780">BGC29*$C$29</f>
        <v>7426705.3186228136</v>
      </c>
      <c r="BGG29" s="387">
        <f t="shared" ref="BGG29" si="781">BGE29*$C$29</f>
        <v>7500972.3718090421</v>
      </c>
      <c r="BGI29" s="387">
        <f t="shared" ref="BGI29" si="782">BGG29*$C$29</f>
        <v>7575982.095527133</v>
      </c>
      <c r="BGK29" s="387">
        <f t="shared" ref="BGK29" si="783">BGI29*$C$29</f>
        <v>7651741.9164824048</v>
      </c>
      <c r="BGM29" s="387">
        <f t="shared" ref="BGM29" si="784">BGK29*$C$29</f>
        <v>7728259.3356472291</v>
      </c>
      <c r="BGO29" s="387">
        <f t="shared" ref="BGO29" si="785">BGM29*$C$29</f>
        <v>7805541.9290037015</v>
      </c>
      <c r="BGQ29" s="387">
        <f t="shared" ref="BGQ29" si="786">BGO29*$C$29</f>
        <v>7883597.3482937384</v>
      </c>
      <c r="BGS29" s="387">
        <f t="shared" ref="BGS29" si="787">BGQ29*$C$29</f>
        <v>7962433.321776676</v>
      </c>
      <c r="BGU29" s="387">
        <f t="shared" ref="BGU29" si="788">BGS29*$C$29</f>
        <v>8042057.6549944431</v>
      </c>
      <c r="BGW29" s="387">
        <f t="shared" ref="BGW29" si="789">BGU29*$C$29</f>
        <v>8122478.2315443875</v>
      </c>
      <c r="BGY29" s="387">
        <f t="shared" ref="BGY29" si="790">BGW29*$C$29</f>
        <v>8203703.0138598317</v>
      </c>
      <c r="BHA29" s="387">
        <f t="shared" ref="BHA29" si="791">BGY29*$C$29</f>
        <v>8285740.0439984305</v>
      </c>
      <c r="BHC29" s="387">
        <f t="shared" ref="BHC29" si="792">BHA29*$C$29</f>
        <v>8368597.4444384146</v>
      </c>
      <c r="BHE29" s="387">
        <f t="shared" ref="BHE29" si="793">BHC29*$C$29</f>
        <v>8452283.4188827984</v>
      </c>
      <c r="BHG29" s="387">
        <f t="shared" ref="BHG29" si="794">BHE29*$C$29</f>
        <v>8536806.2530716266</v>
      </c>
      <c r="BHI29" s="387">
        <f t="shared" ref="BHI29" si="795">BHG29*$C$29</f>
        <v>8622174.3156023435</v>
      </c>
      <c r="BHK29" s="387">
        <f t="shared" ref="BHK29" si="796">BHI29*$C$29</f>
        <v>8708396.0587583669</v>
      </c>
      <c r="BHM29" s="387">
        <f t="shared" ref="BHM29" si="797">BHK29*$C$29</f>
        <v>8795480.0193459503</v>
      </c>
      <c r="BHO29" s="387">
        <f t="shared" ref="BHO29" si="798">BHM29*$C$29</f>
        <v>8883434.8195394091</v>
      </c>
      <c r="BHQ29" s="387">
        <f t="shared" ref="BHQ29" si="799">BHO29*$C$29</f>
        <v>8972269.1677348036</v>
      </c>
      <c r="BHS29" s="387">
        <f t="shared" ref="BHS29" si="800">BHQ29*$C$29</f>
        <v>9061991.8594121523</v>
      </c>
      <c r="BHU29" s="387">
        <f t="shared" ref="BHU29" si="801">BHS29*$C$29</f>
        <v>9152611.7780062743</v>
      </c>
      <c r="BHW29" s="387">
        <f t="shared" ref="BHW29" si="802">BHU29*$C$29</f>
        <v>9244137.8957863376</v>
      </c>
      <c r="BHY29" s="387">
        <f t="shared" ref="BHY29" si="803">BHW29*$C$29</f>
        <v>9336579.2747442015</v>
      </c>
      <c r="BIA29" s="387">
        <f t="shared" ref="BIA29" si="804">BHY29*$C$29</f>
        <v>9429945.0674916431</v>
      </c>
      <c r="BIC29" s="387">
        <f t="shared" ref="BIC29" si="805">BIA29*$C$29</f>
        <v>9524244.5181665588</v>
      </c>
      <c r="BIE29" s="387">
        <f t="shared" ref="BIE29" si="806">BIC29*$C$29</f>
        <v>9619486.9633482248</v>
      </c>
      <c r="BIG29" s="387">
        <f t="shared" ref="BIG29" si="807">BIE29*$C$29</f>
        <v>9715681.8329817075</v>
      </c>
      <c r="BII29" s="387">
        <f t="shared" ref="BII29" si="808">BIG29*$C$29</f>
        <v>9812838.6513115242</v>
      </c>
      <c r="BIK29" s="387">
        <f t="shared" ref="BIK29" si="809">BII29*$C$29</f>
        <v>9910967.0378246401</v>
      </c>
      <c r="BIM29" s="387">
        <f t="shared" ref="BIM29" si="810">BIK29*$C$29</f>
        <v>10010076.708202887</v>
      </c>
      <c r="BIO29" s="387">
        <f t="shared" ref="BIO29" si="811">BIM29*$C$29</f>
        <v>10110177.475284915</v>
      </c>
      <c r="BIQ29" s="387">
        <f t="shared" ref="BIQ29" si="812">BIO29*$C$29</f>
        <v>10211279.250037765</v>
      </c>
      <c r="BIS29" s="387">
        <f t="shared" ref="BIS29" si="813">BIQ29*$C$29</f>
        <v>10313392.042538144</v>
      </c>
      <c r="BIU29" s="387">
        <f t="shared" ref="BIU29" si="814">BIS29*$C$29</f>
        <v>10416525.962963525</v>
      </c>
      <c r="BIW29" s="387">
        <f t="shared" ref="BIW29" si="815">BIU29*$C$29</f>
        <v>10520691.22259316</v>
      </c>
      <c r="BIY29" s="387">
        <f t="shared" ref="BIY29" si="816">BIW29*$C$29</f>
        <v>10625898.134819092</v>
      </c>
      <c r="BJA29" s="387">
        <f t="shared" ref="BJA29" si="817">BIY29*$C$29</f>
        <v>10732157.116167283</v>
      </c>
      <c r="BJC29" s="387">
        <f t="shared" ref="BJC29" si="818">BJA29*$C$29</f>
        <v>10839478.687328955</v>
      </c>
      <c r="BJE29" s="387">
        <f t="shared" ref="BJE29" si="819">BJC29*$C$29</f>
        <v>10947873.474202245</v>
      </c>
      <c r="BJG29" s="387">
        <f t="shared" ref="BJG29" si="820">BJE29*$C$29</f>
        <v>11057352.208944269</v>
      </c>
      <c r="BJI29" s="387">
        <f t="shared" ref="BJI29" si="821">BJG29*$C$29</f>
        <v>11167925.731033711</v>
      </c>
      <c r="BJK29" s="387">
        <f t="shared" ref="BJK29" si="822">BJI29*$C$29</f>
        <v>11279604.988344047</v>
      </c>
      <c r="BJM29" s="387">
        <f t="shared" ref="BJM29" si="823">BJK29*$C$29</f>
        <v>11392401.038227487</v>
      </c>
      <c r="BJO29" s="387">
        <f t="shared" ref="BJO29" si="824">BJM29*$C$29</f>
        <v>11506325.048609762</v>
      </c>
      <c r="BJQ29" s="387">
        <f t="shared" ref="BJQ29" si="825">BJO29*$C$29</f>
        <v>11621388.29909586</v>
      </c>
      <c r="BJS29" s="387">
        <f t="shared" ref="BJS29" si="826">BJQ29*$C$29</f>
        <v>11737602.182086818</v>
      </c>
      <c r="BJU29" s="387">
        <f t="shared" ref="BJU29" si="827">BJS29*$C$29</f>
        <v>11854978.203907685</v>
      </c>
      <c r="BJW29" s="387">
        <f t="shared" ref="BJW29" si="828">BJU29*$C$29</f>
        <v>11973527.985946761</v>
      </c>
      <c r="BJY29" s="387">
        <f t="shared" ref="BJY29" si="829">BJW29*$C$29</f>
        <v>12093263.26580623</v>
      </c>
      <c r="BKA29" s="387">
        <f t="shared" ref="BKA29" si="830">BJY29*$C$29</f>
        <v>12214195.898464292</v>
      </c>
      <c r="BKC29" s="387">
        <f t="shared" ref="BKC29" si="831">BKA29*$C$29</f>
        <v>12336337.857448936</v>
      </c>
      <c r="BKE29" s="387">
        <f t="shared" ref="BKE29" si="832">BKC29*$C$29</f>
        <v>12459701.236023424</v>
      </c>
      <c r="BKG29" s="387">
        <f t="shared" ref="BKG29" si="833">BKE29*$C$29</f>
        <v>12584298.248383658</v>
      </c>
      <c r="BKI29" s="387">
        <f t="shared" ref="BKI29" si="834">BKG29*$C$29</f>
        <v>12710141.230867494</v>
      </c>
      <c r="BKK29" s="387">
        <f t="shared" ref="BKK29" si="835">BKI29*$C$29</f>
        <v>12837242.643176168</v>
      </c>
      <c r="BKM29" s="387">
        <f t="shared" ref="BKM29" si="836">BKK29*$C$29</f>
        <v>12965615.06960793</v>
      </c>
      <c r="BKO29" s="387">
        <f t="shared" ref="BKO29" si="837">BKM29*$C$29</f>
        <v>13095271.22030401</v>
      </c>
      <c r="BKQ29" s="387">
        <f t="shared" ref="BKQ29" si="838">BKO29*$C$29</f>
        <v>13226223.932507051</v>
      </c>
      <c r="BKS29" s="387">
        <f t="shared" ref="BKS29" si="839">BKQ29*$C$29</f>
        <v>13358486.171832122</v>
      </c>
      <c r="BKU29" s="387">
        <f t="shared" ref="BKU29" si="840">BKS29*$C$29</f>
        <v>13492071.033550443</v>
      </c>
      <c r="BKW29" s="387">
        <f t="shared" ref="BKW29" si="841">BKU29*$C$29</f>
        <v>13626991.743885947</v>
      </c>
      <c r="BKY29" s="387">
        <f t="shared" ref="BKY29" si="842">BKW29*$C$29</f>
        <v>13763261.661324807</v>
      </c>
      <c r="BLA29" s="387">
        <f t="shared" ref="BLA29" si="843">BKY29*$C$29</f>
        <v>13900894.277938055</v>
      </c>
      <c r="BLC29" s="387">
        <f t="shared" ref="BLC29" si="844">BLA29*$C$29</f>
        <v>14039903.220717436</v>
      </c>
      <c r="BLE29" s="387">
        <f t="shared" ref="BLE29" si="845">BLC29*$C$29</f>
        <v>14180302.25292461</v>
      </c>
      <c r="BLG29" s="387">
        <f t="shared" ref="BLG29" si="846">BLE29*$C$29</f>
        <v>14322105.275453856</v>
      </c>
      <c r="BLI29" s="387">
        <f t="shared" ref="BLI29" si="847">BLG29*$C$29</f>
        <v>14465326.328208394</v>
      </c>
      <c r="BLK29" s="387">
        <f t="shared" ref="BLK29" si="848">BLI29*$C$29</f>
        <v>14609979.591490479</v>
      </c>
      <c r="BLM29" s="387">
        <f t="shared" ref="BLM29" si="849">BLK29*$C$29</f>
        <v>14756079.387405384</v>
      </c>
      <c r="BLO29" s="387">
        <f t="shared" ref="BLO29" si="850">BLM29*$C$29</f>
        <v>14903640.181279438</v>
      </c>
      <c r="BLQ29" s="387">
        <f t="shared" ref="BLQ29" si="851">BLO29*$C$29</f>
        <v>15052676.583092231</v>
      </c>
      <c r="BLS29" s="387">
        <f t="shared" ref="BLS29" si="852">BLQ29*$C$29</f>
        <v>15203203.348923154</v>
      </c>
      <c r="BLU29" s="387">
        <f t="shared" ref="BLU29" si="853">BLS29*$C$29</f>
        <v>15355235.382412385</v>
      </c>
      <c r="BLW29" s="387">
        <f t="shared" ref="BLW29" si="854">BLU29*$C$29</f>
        <v>15508787.736236509</v>
      </c>
      <c r="BLY29" s="387">
        <f t="shared" ref="BLY29" si="855">BLW29*$C$29</f>
        <v>15663875.613598874</v>
      </c>
      <c r="BMA29" s="387">
        <f t="shared" ref="BMA29" si="856">BLY29*$C$29</f>
        <v>15820514.369734863</v>
      </c>
      <c r="BMC29" s="387">
        <f t="shared" ref="BMC29" si="857">BMA29*$C$29</f>
        <v>15978719.513432212</v>
      </c>
      <c r="BME29" s="387">
        <f t="shared" ref="BME29" si="858">BMC29*$C$29</f>
        <v>16138506.708566535</v>
      </c>
      <c r="BMG29" s="387">
        <f t="shared" ref="BMG29" si="859">BME29*$C$29</f>
        <v>16299891.7756522</v>
      </c>
      <c r="BMI29" s="387">
        <f t="shared" ref="BMI29" si="860">BMG29*$C$29</f>
        <v>16462890.693408722</v>
      </c>
      <c r="BMK29" s="387">
        <f t="shared" ref="BMK29" si="861">BMI29*$C$29</f>
        <v>16627519.60034281</v>
      </c>
      <c r="BMM29" s="387">
        <f t="shared" ref="BMM29" si="862">BMK29*$C$29</f>
        <v>16793794.79634624</v>
      </c>
      <c r="BMO29" s="387">
        <f t="shared" ref="BMO29" si="863">BMM29*$C$29</f>
        <v>16961732.744309701</v>
      </c>
      <c r="BMQ29" s="387">
        <f t="shared" ref="BMQ29" si="864">BMO29*$C$29</f>
        <v>17131350.071752798</v>
      </c>
      <c r="BMS29" s="387">
        <f t="shared" ref="BMS29" si="865">BMQ29*$C$29</f>
        <v>17302663.572470326</v>
      </c>
      <c r="BMU29" s="387">
        <f t="shared" ref="BMU29" si="866">BMS29*$C$29</f>
        <v>17475690.208195031</v>
      </c>
      <c r="BMW29" s="387">
        <f t="shared" ref="BMW29" si="867">BMU29*$C$29</f>
        <v>17650447.110276982</v>
      </c>
      <c r="BMY29" s="387">
        <f t="shared" ref="BMY29" si="868">BMW29*$C$29</f>
        <v>17826951.581379753</v>
      </c>
      <c r="BNA29" s="387">
        <f t="shared" ref="BNA29" si="869">BMY29*$C$29</f>
        <v>18005221.09719355</v>
      </c>
      <c r="BNC29" s="387">
        <f t="shared" ref="BNC29" si="870">BNA29*$C$29</f>
        <v>18185273.308165487</v>
      </c>
      <c r="BNE29" s="387">
        <f t="shared" ref="BNE29" si="871">BNC29*$C$29</f>
        <v>18367126.041247141</v>
      </c>
      <c r="BNG29" s="387">
        <f t="shared" ref="BNG29" si="872">BNE29*$C$29</f>
        <v>18550797.301659614</v>
      </c>
      <c r="BNI29" s="387">
        <f t="shared" ref="BNI29" si="873">BNG29*$C$29</f>
        <v>18736305.274676211</v>
      </c>
      <c r="BNK29" s="387">
        <f t="shared" ref="BNK29" si="874">BNI29*$C$29</f>
        <v>18923668.327422973</v>
      </c>
      <c r="BNM29" s="387">
        <f t="shared" ref="BNM29" si="875">BNK29*$C$29</f>
        <v>19112905.010697201</v>
      </c>
      <c r="BNO29" s="387">
        <f t="shared" ref="BNO29" si="876">BNM29*$C$29</f>
        <v>19304034.060804173</v>
      </c>
      <c r="BNQ29" s="387">
        <f t="shared" ref="BNQ29" si="877">BNO29*$C$29</f>
        <v>19497074.401412215</v>
      </c>
      <c r="BNS29" s="387">
        <f t="shared" ref="BNS29" si="878">BNQ29*$C$29</f>
        <v>19692045.145426337</v>
      </c>
      <c r="BNU29" s="387">
        <f t="shared" ref="BNU29" si="879">BNS29*$C$29</f>
        <v>19888965.5968806</v>
      </c>
      <c r="BNW29" s="387">
        <f t="shared" ref="BNW29" si="880">BNU29*$C$29</f>
        <v>20087855.252849407</v>
      </c>
      <c r="BNY29" s="387">
        <f t="shared" ref="BNY29" si="881">BNW29*$C$29</f>
        <v>20288733.805377901</v>
      </c>
      <c r="BOA29" s="387">
        <f t="shared" ref="BOA29" si="882">BNY29*$C$29</f>
        <v>20491621.143431678</v>
      </c>
      <c r="BOC29" s="387">
        <f t="shared" ref="BOC29" si="883">BOA29*$C$29</f>
        <v>20696537.354865994</v>
      </c>
      <c r="BOE29" s="387">
        <f t="shared" ref="BOE29" si="884">BOC29*$C$29</f>
        <v>20903502.728414655</v>
      </c>
      <c r="BOG29" s="387">
        <f t="shared" ref="BOG29" si="885">BOE29*$C$29</f>
        <v>21112537.7556988</v>
      </c>
      <c r="BOI29" s="387">
        <f t="shared" ref="BOI29" si="886">BOG29*$C$29</f>
        <v>21323663.133255787</v>
      </c>
      <c r="BOK29" s="387">
        <f t="shared" ref="BOK29" si="887">BOI29*$C$29</f>
        <v>21536899.764588345</v>
      </c>
      <c r="BOM29" s="387">
        <f t="shared" ref="BOM29" si="888">BOK29*$C$29</f>
        <v>21752268.76223423</v>
      </c>
      <c r="BOO29" s="387">
        <f t="shared" ref="BOO29" si="889">BOM29*$C$29</f>
        <v>21969791.449856572</v>
      </c>
      <c r="BOQ29" s="387">
        <f t="shared" ref="BOQ29" si="890">BOO29*$C$29</f>
        <v>22189489.364355139</v>
      </c>
      <c r="BOS29" s="387">
        <f t="shared" ref="BOS29" si="891">BOQ29*$C$29</f>
        <v>22411384.25799869</v>
      </c>
      <c r="BOU29" s="387">
        <f t="shared" ref="BOU29" si="892">BOS29*$C$29</f>
        <v>22635498.100578677</v>
      </c>
      <c r="BOW29" s="387">
        <f t="shared" ref="BOW29" si="893">BOU29*$C$29</f>
        <v>22861853.081584465</v>
      </c>
      <c r="BOY29" s="387">
        <f t="shared" ref="BOY29" si="894">BOW29*$C$29</f>
        <v>23090471.612400308</v>
      </c>
      <c r="BPA29" s="387">
        <f t="shared" ref="BPA29" si="895">BOY29*$C$29</f>
        <v>23321376.32852431</v>
      </c>
      <c r="BPC29" s="387">
        <f t="shared" ref="BPC29" si="896">BPA29*$C$29</f>
        <v>23554590.091809552</v>
      </c>
      <c r="BPE29" s="387">
        <f t="shared" ref="BPE29" si="897">BPC29*$C$29</f>
        <v>23790135.992727648</v>
      </c>
      <c r="BPG29" s="387">
        <f t="shared" ref="BPG29" si="898">BPE29*$C$29</f>
        <v>24028037.352654926</v>
      </c>
      <c r="BPI29" s="387">
        <f t="shared" ref="BPI29" si="899">BPG29*$C$29</f>
        <v>24268317.726181477</v>
      </c>
      <c r="BPK29" s="387">
        <f t="shared" ref="BPK29" si="900">BPI29*$C$29</f>
        <v>24511000.903443292</v>
      </c>
      <c r="BPM29" s="387">
        <f t="shared" ref="BPM29" si="901">BPK29*$C$29</f>
        <v>24756110.912477724</v>
      </c>
      <c r="BPO29" s="387">
        <f t="shared" ref="BPO29" si="902">BPM29*$C$29</f>
        <v>25003672.0216025</v>
      </c>
      <c r="BPQ29" s="387">
        <f t="shared" ref="BPQ29" si="903">BPO29*$C$29</f>
        <v>25253708.741818525</v>
      </c>
      <c r="BPS29" s="387">
        <f t="shared" ref="BPS29" si="904">BPQ29*$C$29</f>
        <v>25506245.829236709</v>
      </c>
      <c r="BPU29" s="387">
        <f t="shared" ref="BPU29" si="905">BPS29*$C$29</f>
        <v>25761308.287529077</v>
      </c>
      <c r="BPW29" s="387">
        <f t="shared" ref="BPW29" si="906">BPU29*$C$29</f>
        <v>26018921.37040437</v>
      </c>
      <c r="BPY29" s="387">
        <f t="shared" ref="BPY29" si="907">BPW29*$C$29</f>
        <v>26279110.584108412</v>
      </c>
      <c r="BQA29" s="387">
        <f t="shared" ref="BQA29" si="908">BPY29*$C$29</f>
        <v>26541901.689949498</v>
      </c>
      <c r="BQC29" s="387">
        <f t="shared" ref="BQC29" si="909">BQA29*$C$29</f>
        <v>26807320.706848994</v>
      </c>
      <c r="BQE29" s="387">
        <f t="shared" ref="BQE29" si="910">BQC29*$C$29</f>
        <v>27075393.913917486</v>
      </c>
      <c r="BQG29" s="387">
        <f t="shared" ref="BQG29" si="911">BQE29*$C$29</f>
        <v>27346147.853056662</v>
      </c>
      <c r="BQI29" s="387">
        <f t="shared" ref="BQI29" si="912">BQG29*$C$29</f>
        <v>27619609.331587229</v>
      </c>
      <c r="BQK29" s="387">
        <f t="shared" ref="BQK29" si="913">BQI29*$C$29</f>
        <v>27895805.424903102</v>
      </c>
      <c r="BQM29" s="387">
        <f t="shared" ref="BQM29" si="914">BQK29*$C$29</f>
        <v>28174763.479152132</v>
      </c>
      <c r="BQO29" s="387">
        <f t="shared" ref="BQO29" si="915">BQM29*$C$29</f>
        <v>28456511.113943655</v>
      </c>
      <c r="BQQ29" s="387">
        <f t="shared" ref="BQQ29" si="916">BQO29*$C$29</f>
        <v>28741076.22508309</v>
      </c>
      <c r="BQS29" s="387">
        <f t="shared" ref="BQS29" si="917">BQQ29*$C$29</f>
        <v>29028486.98733392</v>
      </c>
      <c r="BQU29" s="387">
        <f t="shared" ref="BQU29" si="918">BQS29*$C$29</f>
        <v>29318771.857207261</v>
      </c>
      <c r="BQW29" s="387">
        <f t="shared" ref="BQW29" si="919">BQU29*$C$29</f>
        <v>29611959.575779334</v>
      </c>
      <c r="BQY29" s="387">
        <f t="shared" ref="BQY29" si="920">BQW29*$C$29</f>
        <v>29908079.171537127</v>
      </c>
      <c r="BRA29" s="387">
        <f t="shared" ref="BRA29" si="921">BQY29*$C$29</f>
        <v>30207159.9632525</v>
      </c>
      <c r="BRC29" s="387">
        <f t="shared" ref="BRC29" si="922">BRA29*$C$29</f>
        <v>30509231.562885024</v>
      </c>
      <c r="BRE29" s="387">
        <f t="shared" ref="BRE29" si="923">BRC29*$C$29</f>
        <v>30814323.878513873</v>
      </c>
      <c r="BRG29" s="387">
        <f t="shared" ref="BRG29" si="924">BRE29*$C$29</f>
        <v>31122467.117299013</v>
      </c>
      <c r="BRI29" s="387">
        <f t="shared" ref="BRI29" si="925">BRG29*$C$29</f>
        <v>31433691.788472004</v>
      </c>
      <c r="BRK29" s="387">
        <f t="shared" ref="BRK29" si="926">BRI29*$C$29</f>
        <v>31748028.706356723</v>
      </c>
      <c r="BRM29" s="387">
        <f t="shared" ref="BRM29" si="927">BRK29*$C$29</f>
        <v>32065508.993420292</v>
      </c>
      <c r="BRO29" s="387">
        <f t="shared" ref="BRO29" si="928">BRM29*$C$29</f>
        <v>32386164.083354495</v>
      </c>
      <c r="BRQ29" s="387">
        <f t="shared" ref="BRQ29" si="929">BRO29*$C$29</f>
        <v>32710025.724188041</v>
      </c>
      <c r="BRS29" s="387">
        <f t="shared" ref="BRS29" si="930">BRQ29*$C$29</f>
        <v>33037125.981429923</v>
      </c>
      <c r="BRU29" s="387">
        <f t="shared" ref="BRU29" si="931">BRS29*$C$29</f>
        <v>33367497.241244223</v>
      </c>
      <c r="BRW29" s="387">
        <f t="shared" ref="BRW29" si="932">BRU29*$C$29</f>
        <v>33701172.213656664</v>
      </c>
      <c r="BRY29" s="387">
        <f t="shared" ref="BRY29" si="933">BRW29*$C$29</f>
        <v>34038183.935793228</v>
      </c>
      <c r="BSA29" s="387">
        <f t="shared" ref="BSA29" si="934">BRY29*$C$29</f>
        <v>34378565.775151163</v>
      </c>
      <c r="BSC29" s="387">
        <f t="shared" ref="BSC29" si="935">BSA29*$C$29</f>
        <v>34722351.432902679</v>
      </c>
      <c r="BSE29" s="387">
        <f t="shared" ref="BSE29" si="936">BSC29*$C$29</f>
        <v>35069574.947231703</v>
      </c>
      <c r="BSG29" s="387">
        <f t="shared" ref="BSG29" si="937">BSE29*$C$29</f>
        <v>35420270.696704023</v>
      </c>
      <c r="BSI29" s="387">
        <f t="shared" ref="BSI29" si="938">BSG29*$C$29</f>
        <v>35774473.403671063</v>
      </c>
      <c r="BSK29" s="387">
        <f t="shared" ref="BSK29" si="939">BSI29*$C$29</f>
        <v>36132218.137707777</v>
      </c>
      <c r="BSM29" s="387">
        <f t="shared" ref="BSM29" si="940">BSK29*$C$29</f>
        <v>36493540.319084853</v>
      </c>
      <c r="BSO29" s="387">
        <f t="shared" ref="BSO29" si="941">BSM29*$C$29</f>
        <v>36858475.722275704</v>
      </c>
      <c r="BSQ29" s="387">
        <f t="shared" ref="BSQ29" si="942">BSO29*$C$29</f>
        <v>37227060.479498461</v>
      </c>
      <c r="BSS29" s="387">
        <f t="shared" ref="BSS29" si="943">BSQ29*$C$29</f>
        <v>37599331.084293447</v>
      </c>
      <c r="BSU29" s="387">
        <f t="shared" ref="BSU29" si="944">BSS29*$C$29</f>
        <v>37975324.395136379</v>
      </c>
      <c r="BSW29" s="387">
        <f t="shared" ref="BSW29" si="945">BSU29*$C$29</f>
        <v>38355077.639087744</v>
      </c>
      <c r="BSY29" s="387">
        <f t="shared" ref="BSY29" si="946">BSW29*$C$29</f>
        <v>38738628.415478624</v>
      </c>
      <c r="BTA29" s="387">
        <f t="shared" ref="BTA29" si="947">BSY29*$C$29</f>
        <v>39126014.699633412</v>
      </c>
      <c r="BTC29" s="387">
        <f t="shared" ref="BTC29" si="948">BTA29*$C$29</f>
        <v>39517274.846629746</v>
      </c>
      <c r="BTE29" s="387">
        <f t="shared" ref="BTE29" si="949">BTC29*$C$29</f>
        <v>39912447.595096044</v>
      </c>
      <c r="BTG29" s="387">
        <f t="shared" ref="BTG29" si="950">BTE29*$C$29</f>
        <v>40311572.071047008</v>
      </c>
      <c r="BTI29" s="387">
        <f t="shared" ref="BTI29" si="951">BTG29*$C$29</f>
        <v>40714687.791757479</v>
      </c>
      <c r="BTK29" s="387">
        <f t="shared" ref="BTK29" si="952">BTI29*$C$29</f>
        <v>41121834.669675052</v>
      </c>
      <c r="BTM29" s="387">
        <f t="shared" ref="BTM29" si="953">BTK29*$C$29</f>
        <v>41533053.016371801</v>
      </c>
      <c r="BTO29" s="387">
        <f t="shared" ref="BTO29" si="954">BTM29*$C$29</f>
        <v>41948383.546535522</v>
      </c>
      <c r="BTQ29" s="387">
        <f t="shared" ref="BTQ29" si="955">BTO29*$C$29</f>
        <v>42367867.382000878</v>
      </c>
      <c r="BTS29" s="387">
        <f t="shared" ref="BTS29" si="956">BTQ29*$C$29</f>
        <v>42791546.05582089</v>
      </c>
      <c r="BTU29" s="387">
        <f t="shared" ref="BTU29" si="957">BTS29*$C$29</f>
        <v>43219461.516379096</v>
      </c>
      <c r="BTW29" s="387">
        <f t="shared" ref="BTW29" si="958">BTU29*$C$29</f>
        <v>43651656.131542884</v>
      </c>
      <c r="BTY29" s="387">
        <f t="shared" ref="BTY29" si="959">BTW29*$C$29</f>
        <v>44088172.692858316</v>
      </c>
      <c r="BUA29" s="387">
        <f t="shared" ref="BUA29" si="960">BTY29*$C$29</f>
        <v>44529054.4197869</v>
      </c>
      <c r="BUC29" s="387">
        <f t="shared" ref="BUC29" si="961">BUA29*$C$29</f>
        <v>44974344.963984773</v>
      </c>
      <c r="BUE29" s="387">
        <f t="shared" ref="BUE29" si="962">BUC29*$C$29</f>
        <v>45424088.413624622</v>
      </c>
      <c r="BUG29" s="387">
        <f t="shared" ref="BUG29" si="963">BUE29*$C$29</f>
        <v>45878329.297760867</v>
      </c>
      <c r="BUI29" s="387">
        <f t="shared" ref="BUI29" si="964">BUG29*$C$29</f>
        <v>46337112.590738475</v>
      </c>
      <c r="BUK29" s="387">
        <f t="shared" ref="BUK29" si="965">BUI29*$C$29</f>
        <v>46800483.716645859</v>
      </c>
      <c r="BUM29" s="387">
        <f t="shared" ref="BUM29" si="966">BUK29*$C$29</f>
        <v>47268488.553812318</v>
      </c>
      <c r="BUO29" s="387">
        <f t="shared" ref="BUO29" si="967">BUM29*$C$29</f>
        <v>47741173.439350441</v>
      </c>
      <c r="BUQ29" s="387">
        <f t="shared" ref="BUQ29" si="968">BUO29*$C$29</f>
        <v>48218585.173743948</v>
      </c>
      <c r="BUS29" s="387">
        <f t="shared" ref="BUS29" si="969">BUQ29*$C$29</f>
        <v>48700771.025481388</v>
      </c>
      <c r="BUU29" s="387">
        <f t="shared" ref="BUU29" si="970">BUS29*$C$29</f>
        <v>49187778.735736199</v>
      </c>
      <c r="BUW29" s="387">
        <f t="shared" ref="BUW29" si="971">BUU29*$C$29</f>
        <v>49679656.523093559</v>
      </c>
      <c r="BUY29" s="387">
        <f t="shared" ref="BUY29" si="972">BUW29*$C$29</f>
        <v>50176453.088324495</v>
      </c>
      <c r="BVA29" s="387">
        <f t="shared" ref="BVA29" si="973">BUY29*$C$29</f>
        <v>50678217.61920774</v>
      </c>
      <c r="BVC29" s="387">
        <f t="shared" ref="BVC29" si="974">BVA29*$C$29</f>
        <v>51184999.795399815</v>
      </c>
      <c r="BVE29" s="387">
        <f t="shared" ref="BVE29" si="975">BVC29*$C$29</f>
        <v>51696849.793353811</v>
      </c>
      <c r="BVG29" s="387">
        <f t="shared" ref="BVG29" si="976">BVE29*$C$29</f>
        <v>52213818.291287348</v>
      </c>
      <c r="BVI29" s="387">
        <f t="shared" ref="BVI29" si="977">BVG29*$C$29</f>
        <v>52735956.474200219</v>
      </c>
      <c r="BVK29" s="387">
        <f t="shared" ref="BVK29" si="978">BVI29*$C$29</f>
        <v>53263316.038942225</v>
      </c>
      <c r="BVM29" s="387">
        <f t="shared" ref="BVM29" si="979">BVK29*$C$29</f>
        <v>53795949.199331649</v>
      </c>
      <c r="BVO29" s="387">
        <f t="shared" ref="BVO29" si="980">BVM29*$C$29</f>
        <v>54333908.691324964</v>
      </c>
      <c r="BVQ29" s="387">
        <f t="shared" ref="BVQ29" si="981">BVO29*$C$29</f>
        <v>54877247.778238215</v>
      </c>
      <c r="BVS29" s="387">
        <f t="shared" ref="BVS29" si="982">BVQ29*$C$29</f>
        <v>55426020.256020598</v>
      </c>
      <c r="BVU29" s="387">
        <f t="shared" ref="BVU29" si="983">BVS29*$C$29</f>
        <v>55980280.458580807</v>
      </c>
      <c r="BVW29" s="387">
        <f t="shared" ref="BVW29" si="984">BVU29*$C$29</f>
        <v>56540083.263166614</v>
      </c>
      <c r="BVY29" s="387">
        <f t="shared" ref="BVY29" si="985">BVW29*$C$29</f>
        <v>57105484.095798284</v>
      </c>
      <c r="BWA29" s="387">
        <f t="shared" ref="BWA29" si="986">BVY29*$C$29</f>
        <v>57676538.936756268</v>
      </c>
      <c r="BWC29" s="387">
        <f t="shared" ref="BWC29" si="987">BWA29*$C$29</f>
        <v>58253304.326123834</v>
      </c>
      <c r="BWE29" s="387">
        <f t="shared" ref="BWE29" si="988">BWC29*$C$29</f>
        <v>58835837.369385071</v>
      </c>
      <c r="BWG29" s="387">
        <f t="shared" ref="BWG29" si="989">BWE29*$C$29</f>
        <v>59424195.743078925</v>
      </c>
      <c r="BWI29" s="387">
        <f t="shared" ref="BWI29" si="990">BWG29*$C$29</f>
        <v>60018437.700509712</v>
      </c>
      <c r="BWK29" s="387">
        <f t="shared" ref="BWK29" si="991">BWI29*$C$29</f>
        <v>60618622.077514812</v>
      </c>
      <c r="BWM29" s="387">
        <f t="shared" ref="BWM29" si="992">BWK29*$C$29</f>
        <v>61224808.298289962</v>
      </c>
      <c r="BWO29" s="387">
        <f t="shared" ref="BWO29" si="993">BWM29*$C$29</f>
        <v>61837056.38127286</v>
      </c>
      <c r="BWQ29" s="387">
        <f t="shared" ref="BWQ29" si="994">BWO29*$C$29</f>
        <v>62455426.945085593</v>
      </c>
      <c r="BWS29" s="387">
        <f t="shared" ref="BWS29" si="995">BWQ29*$C$29</f>
        <v>63079981.214536451</v>
      </c>
      <c r="BWU29" s="387">
        <f t="shared" ref="BWU29" si="996">BWS29*$C$29</f>
        <v>63710781.026681818</v>
      </c>
      <c r="BWW29" s="387">
        <f t="shared" ref="BWW29" si="997">BWU29*$C$29</f>
        <v>64347888.836948633</v>
      </c>
      <c r="BWY29" s="387">
        <f t="shared" ref="BWY29" si="998">BWW29*$C$29</f>
        <v>64991367.725318119</v>
      </c>
      <c r="BXA29" s="387">
        <f t="shared" ref="BXA29" si="999">BWY29*$C$29</f>
        <v>65641281.402571298</v>
      </c>
      <c r="BXC29" s="387">
        <f t="shared" ref="BXC29" si="1000">BXA29*$C$29</f>
        <v>66297694.216597013</v>
      </c>
      <c r="BXE29" s="387">
        <f t="shared" ref="BXE29" si="1001">BXC29*$C$29</f>
        <v>66960671.158762984</v>
      </c>
      <c r="BXG29" s="387">
        <f t="shared" ref="BXG29" si="1002">BXE29*$C$29</f>
        <v>67630277.870350614</v>
      </c>
      <c r="BXI29" s="387">
        <f t="shared" ref="BXI29" si="1003">BXG29*$C$29</f>
        <v>68306580.649054125</v>
      </c>
      <c r="BXK29" s="387">
        <f t="shared" ref="BXK29" si="1004">BXI29*$C$29</f>
        <v>68989646.455544665</v>
      </c>
      <c r="BXM29" s="387">
        <f t="shared" ref="BXM29" si="1005">BXK29*$C$29</f>
        <v>69679542.920100108</v>
      </c>
      <c r="BXO29" s="387">
        <f t="shared" ref="BXO29" si="1006">BXM29*$C$29</f>
        <v>70376338.349301115</v>
      </c>
      <c r="BXQ29" s="387">
        <f t="shared" ref="BXQ29" si="1007">BXO29*$C$29</f>
        <v>71080101.732794121</v>
      </c>
      <c r="BXS29" s="387">
        <f t="shared" ref="BXS29" si="1008">BXQ29*$C$29</f>
        <v>71790902.750122055</v>
      </c>
      <c r="BXU29" s="387">
        <f t="shared" ref="BXU29" si="1009">BXS29*$C$29</f>
        <v>72508811.777623281</v>
      </c>
      <c r="BXW29" s="387">
        <f t="shared" ref="BXW29" si="1010">BXU29*$C$29</f>
        <v>73233899.895399511</v>
      </c>
      <c r="BXY29" s="387">
        <f t="shared" ref="BXY29" si="1011">BXW29*$C$29</f>
        <v>73966238.894353509</v>
      </c>
      <c r="BYA29" s="387">
        <f t="shared" ref="BYA29" si="1012">BXY29*$C$29</f>
        <v>74705901.283297047</v>
      </c>
      <c r="BYC29" s="387">
        <f t="shared" ref="BYC29" si="1013">BYA29*$C$29</f>
        <v>75452960.296130016</v>
      </c>
      <c r="BYE29" s="387">
        <f t="shared" ref="BYE29" si="1014">BYC29*$C$29</f>
        <v>76207489.899091318</v>
      </c>
      <c r="BYG29" s="387">
        <f t="shared" ref="BYG29" si="1015">BYE29*$C$29</f>
        <v>76969564.798082232</v>
      </c>
      <c r="BYI29" s="387">
        <f t="shared" ref="BYI29" si="1016">BYG29*$C$29</f>
        <v>77739260.446063057</v>
      </c>
      <c r="BYK29" s="387">
        <f t="shared" ref="BYK29" si="1017">BYI29*$C$29</f>
        <v>78516653.050523683</v>
      </c>
      <c r="BYM29" s="387">
        <f t="shared" ref="BYM29" si="1018">BYK29*$C$29</f>
        <v>79301819.581028923</v>
      </c>
      <c r="BYO29" s="387">
        <f t="shared" ref="BYO29" si="1019">BYM29*$C$29</f>
        <v>80094837.776839212</v>
      </c>
      <c r="BYQ29" s="387">
        <f t="shared" ref="BYQ29" si="1020">BYO29*$C$29</f>
        <v>80895786.154607609</v>
      </c>
      <c r="BYS29" s="387">
        <f t="shared" ref="BYS29" si="1021">BYQ29*$C$29</f>
        <v>81704744.016153678</v>
      </c>
      <c r="BYU29" s="387">
        <f t="shared" ref="BYU29" si="1022">BYS29*$C$29</f>
        <v>82521791.456315219</v>
      </c>
      <c r="BYW29" s="387">
        <f t="shared" ref="BYW29" si="1023">BYU29*$C$29</f>
        <v>83347009.370878369</v>
      </c>
      <c r="BYY29" s="387">
        <f t="shared" ref="BYY29" si="1024">BYW29*$C$29</f>
        <v>84180479.464587152</v>
      </c>
      <c r="BZA29" s="387">
        <f t="shared" ref="BZA29" si="1025">BYY29*$C$29</f>
        <v>85022284.259233028</v>
      </c>
      <c r="BZC29" s="387">
        <f t="shared" ref="BZC29" si="1026">BZA29*$C$29</f>
        <v>85872507.101825356</v>
      </c>
      <c r="BZE29" s="387">
        <f t="shared" ref="BZE29" si="1027">BZC29*$C$29</f>
        <v>86731232.172843605</v>
      </c>
      <c r="BZG29" s="387">
        <f t="shared" ref="BZG29" si="1028">BZE29*$C$29</f>
        <v>87598544.494572043</v>
      </c>
      <c r="BZI29" s="387">
        <f t="shared" ref="BZI29" si="1029">BZG29*$C$29</f>
        <v>88474529.939517766</v>
      </c>
      <c r="BZK29" s="387">
        <f t="shared" ref="BZK29" si="1030">BZI29*$C$29</f>
        <v>89359275.23891294</v>
      </c>
      <c r="BZM29" s="387">
        <f t="shared" ref="BZM29" si="1031">BZK29*$C$29</f>
        <v>90252867.991302073</v>
      </c>
      <c r="BZO29" s="387">
        <f t="shared" ref="BZO29" si="1032">BZM29*$C$29</f>
        <v>91155396.671215087</v>
      </c>
      <c r="BZQ29" s="387">
        <f t="shared" ref="BZQ29" si="1033">BZO29*$C$29</f>
        <v>92066950.637927234</v>
      </c>
      <c r="BZS29" s="387">
        <f t="shared" ref="BZS29" si="1034">BZQ29*$C$29</f>
        <v>92987620.144306511</v>
      </c>
      <c r="BZU29" s="387">
        <f t="shared" ref="BZU29" si="1035">BZS29*$C$29</f>
        <v>93917496.345749572</v>
      </c>
      <c r="BZW29" s="387">
        <f t="shared" ref="BZW29" si="1036">BZU29*$C$29</f>
        <v>94856671.309207067</v>
      </c>
      <c r="BZY29" s="387">
        <f t="shared" ref="BZY29" si="1037">BZW29*$C$29</f>
        <v>95805238.022299141</v>
      </c>
      <c r="CAA29" s="387">
        <f t="shared" ref="CAA29" si="1038">BZY29*$C$29</f>
        <v>96763290.402522132</v>
      </c>
      <c r="CAC29" s="387">
        <f t="shared" ref="CAC29" si="1039">CAA29*$C$29</f>
        <v>97730923.306547359</v>
      </c>
      <c r="CAE29" s="387">
        <f t="shared" ref="CAE29" si="1040">CAC29*$C$29</f>
        <v>98708232.53961283</v>
      </c>
      <c r="CAG29" s="387">
        <f t="shared" ref="CAG29" si="1041">CAE29*$C$29</f>
        <v>99695314.865008965</v>
      </c>
      <c r="CAI29" s="387">
        <f t="shared" ref="CAI29" si="1042">CAG29*$C$29</f>
        <v>100692268.01365906</v>
      </c>
      <c r="CAK29" s="387">
        <f t="shared" ref="CAK29" si="1043">CAI29*$C$29</f>
        <v>101699190.69379565</v>
      </c>
      <c r="CAM29" s="387">
        <f t="shared" ref="CAM29" si="1044">CAK29*$C$29</f>
        <v>102716182.60073361</v>
      </c>
      <c r="CAO29" s="387">
        <f t="shared" ref="CAO29" si="1045">CAM29*$C$29</f>
        <v>103743344.42674094</v>
      </c>
      <c r="CAQ29" s="387">
        <f t="shared" ref="CAQ29" si="1046">CAO29*$C$29</f>
        <v>104780777.87100835</v>
      </c>
      <c r="CAS29" s="387">
        <f t="shared" ref="CAS29" si="1047">CAQ29*$C$29</f>
        <v>105828585.64971843</v>
      </c>
      <c r="CAU29" s="387">
        <f t="shared" ref="CAU29" si="1048">CAS29*$C$29</f>
        <v>106886871.50621562</v>
      </c>
      <c r="CAW29" s="387">
        <f t="shared" ref="CAW29" si="1049">CAU29*$C$29</f>
        <v>107955740.22127777</v>
      </c>
      <c r="CAY29" s="387">
        <f t="shared" ref="CAY29" si="1050">CAW29*$C$29</f>
        <v>109035297.62349056</v>
      </c>
      <c r="CBA29" s="387">
        <f t="shared" ref="CBA29" si="1051">CAY29*$C$29</f>
        <v>110125650.59972547</v>
      </c>
      <c r="CBC29" s="387">
        <f t="shared" ref="CBC29" si="1052">CBA29*$C$29</f>
        <v>111226907.10572273</v>
      </c>
      <c r="CBE29" s="387">
        <f t="shared" ref="CBE29" si="1053">CBC29*$C$29</f>
        <v>112339176.17677996</v>
      </c>
      <c r="CBG29" s="387">
        <f t="shared" ref="CBG29" si="1054">CBE29*$C$29</f>
        <v>113462567.93854776</v>
      </c>
      <c r="CBI29" s="387">
        <f t="shared" ref="CBI29" si="1055">CBG29*$C$29</f>
        <v>114597193.61793324</v>
      </c>
      <c r="CBK29" s="387">
        <f t="shared" ref="CBK29" si="1056">CBI29*$C$29</f>
        <v>115743165.55411258</v>
      </c>
      <c r="CBM29" s="387">
        <f t="shared" ref="CBM29" si="1057">CBK29*$C$29</f>
        <v>116900597.20965371</v>
      </c>
      <c r="CBO29" s="387">
        <f t="shared" ref="CBO29" si="1058">CBM29*$C$29</f>
        <v>118069603.18175024</v>
      </c>
      <c r="CBQ29" s="387">
        <f t="shared" ref="CBQ29" si="1059">CBO29*$C$29</f>
        <v>119250299.21356775</v>
      </c>
      <c r="CBS29" s="387">
        <f t="shared" ref="CBS29" si="1060">CBQ29*$C$29</f>
        <v>120442802.20570342</v>
      </c>
      <c r="CBU29" s="387">
        <f t="shared" ref="CBU29" si="1061">CBS29*$C$29</f>
        <v>121647230.22776046</v>
      </c>
      <c r="CBW29" s="387">
        <f t="shared" ref="CBW29" si="1062">CBU29*$C$29</f>
        <v>122863702.53003807</v>
      </c>
      <c r="CBY29" s="387">
        <f t="shared" ref="CBY29" si="1063">CBW29*$C$29</f>
        <v>124092339.55533846</v>
      </c>
      <c r="CCA29" s="387">
        <f t="shared" ref="CCA29" si="1064">CBY29*$C$29</f>
        <v>125333262.95089184</v>
      </c>
      <c r="CCC29" s="387">
        <f t="shared" ref="CCC29" si="1065">CCA29*$C$29</f>
        <v>126586595.58040075</v>
      </c>
      <c r="CCE29" s="387">
        <f t="shared" ref="CCE29" si="1066">CCC29*$C$29</f>
        <v>127852461.53620476</v>
      </c>
      <c r="CCG29" s="387">
        <f t="shared" ref="CCG29" si="1067">CCE29*$C$29</f>
        <v>129130986.1515668</v>
      </c>
      <c r="CCI29" s="387">
        <f t="shared" ref="CCI29" si="1068">CCG29*$C$29</f>
        <v>130422296.01308247</v>
      </c>
      <c r="CCK29" s="387">
        <f t="shared" ref="CCK29" si="1069">CCI29*$C$29</f>
        <v>131726518.9732133</v>
      </c>
      <c r="CCM29" s="387">
        <f t="shared" ref="CCM29" si="1070">CCK29*$C$29</f>
        <v>133043784.16294543</v>
      </c>
      <c r="CCO29" s="387">
        <f t="shared" ref="CCO29" si="1071">CCM29*$C$29</f>
        <v>134374222.00457489</v>
      </c>
      <c r="CCQ29" s="387">
        <f t="shared" ref="CCQ29" si="1072">CCO29*$C$29</f>
        <v>135717964.22462064</v>
      </c>
      <c r="CCS29" s="387">
        <f t="shared" ref="CCS29" si="1073">CCQ29*$C$29</f>
        <v>137075143.86686686</v>
      </c>
      <c r="CCU29" s="387">
        <f t="shared" ref="CCU29" si="1074">CCS29*$C$29</f>
        <v>138445895.30553553</v>
      </c>
      <c r="CCW29" s="387">
        <f t="shared" ref="CCW29" si="1075">CCU29*$C$29</f>
        <v>139830354.25859088</v>
      </c>
      <c r="CCY29" s="387">
        <f t="shared" ref="CCY29" si="1076">CCW29*$C$29</f>
        <v>141228657.80117679</v>
      </c>
      <c r="CDA29" s="387">
        <f t="shared" ref="CDA29" si="1077">CCY29*$C$29</f>
        <v>142640944.37918857</v>
      </c>
      <c r="CDC29" s="387">
        <f t="shared" ref="CDC29" si="1078">CDA29*$C$29</f>
        <v>144067353.82298046</v>
      </c>
      <c r="CDE29" s="387">
        <f t="shared" ref="CDE29" si="1079">CDC29*$C$29</f>
        <v>145508027.36121026</v>
      </c>
      <c r="CDG29" s="387">
        <f t="shared" ref="CDG29" si="1080">CDE29*$C$29</f>
        <v>146963107.63482237</v>
      </c>
      <c r="CDI29" s="387">
        <f t="shared" ref="CDI29" si="1081">CDG29*$C$29</f>
        <v>148432738.71117058</v>
      </c>
      <c r="CDK29" s="387">
        <f t="shared" ref="CDK29" si="1082">CDI29*$C$29</f>
        <v>149917066.09828228</v>
      </c>
      <c r="CDM29" s="387">
        <f t="shared" ref="CDM29" si="1083">CDK29*$C$29</f>
        <v>151416236.75926509</v>
      </c>
      <c r="CDO29" s="387">
        <f t="shared" ref="CDO29" si="1084">CDM29*$C$29</f>
        <v>152930399.12685776</v>
      </c>
      <c r="CDQ29" s="387">
        <f t="shared" ref="CDQ29" si="1085">CDO29*$C$29</f>
        <v>154459703.11812633</v>
      </c>
      <c r="CDS29" s="387">
        <f t="shared" ref="CDS29" si="1086">CDQ29*$C$29</f>
        <v>156004300.14930761</v>
      </c>
      <c r="CDU29" s="387">
        <f t="shared" ref="CDU29" si="1087">CDS29*$C$29</f>
        <v>157564343.15080068</v>
      </c>
      <c r="CDW29" s="387">
        <f t="shared" ref="CDW29" si="1088">CDU29*$C$29</f>
        <v>159139986.58230868</v>
      </c>
      <c r="CDY29" s="387">
        <f t="shared" ref="CDY29" si="1089">CDW29*$C$29</f>
        <v>160731386.44813177</v>
      </c>
      <c r="CEA29" s="387">
        <f t="shared" ref="CEA29" si="1090">CDY29*$C$29</f>
        <v>162338700.3126131</v>
      </c>
      <c r="CEC29" s="387">
        <f t="shared" ref="CEC29" si="1091">CEA29*$C$29</f>
        <v>163962087.31573924</v>
      </c>
      <c r="CEE29" s="387">
        <f t="shared" ref="CEE29" si="1092">CEC29*$C$29</f>
        <v>165601708.18889663</v>
      </c>
      <c r="CEG29" s="387">
        <f t="shared" ref="CEG29" si="1093">CEE29*$C$29</f>
        <v>167257725.2707856</v>
      </c>
      <c r="CEI29" s="387">
        <f t="shared" ref="CEI29" si="1094">CEG29*$C$29</f>
        <v>168930302.52349347</v>
      </c>
      <c r="CEK29" s="387">
        <f t="shared" ref="CEK29" si="1095">CEI29*$C$29</f>
        <v>170619605.54872841</v>
      </c>
      <c r="CEM29" s="387">
        <f t="shared" ref="CEM29" si="1096">CEK29*$C$29</f>
        <v>172325801.60421568</v>
      </c>
      <c r="CEO29" s="387">
        <f t="shared" ref="CEO29" si="1097">CEM29*$C$29</f>
        <v>174049059.62025785</v>
      </c>
      <c r="CEQ29" s="387">
        <f t="shared" ref="CEQ29" si="1098">CEO29*$C$29</f>
        <v>175789550.21646044</v>
      </c>
      <c r="CES29" s="387">
        <f t="shared" ref="CES29" si="1099">CEQ29*$C$29</f>
        <v>177547445.71862504</v>
      </c>
      <c r="CEU29" s="387">
        <f t="shared" ref="CEU29" si="1100">CES29*$C$29</f>
        <v>179322920.17581129</v>
      </c>
      <c r="CEW29" s="387">
        <f t="shared" ref="CEW29" si="1101">CEU29*$C$29</f>
        <v>181116149.37756941</v>
      </c>
      <c r="CEY29" s="387">
        <f t="shared" ref="CEY29" si="1102">CEW29*$C$29</f>
        <v>182927310.8713451</v>
      </c>
      <c r="CFA29" s="387">
        <f t="shared" ref="CFA29" si="1103">CEY29*$C$29</f>
        <v>184756583.98005855</v>
      </c>
      <c r="CFC29" s="387">
        <f t="shared" ref="CFC29" si="1104">CFA29*$C$29</f>
        <v>186604149.81985915</v>
      </c>
      <c r="CFE29" s="387">
        <f t="shared" ref="CFE29" si="1105">CFC29*$C$29</f>
        <v>188470191.31805775</v>
      </c>
      <c r="CFG29" s="387">
        <f t="shared" ref="CFG29" si="1106">CFE29*$C$29</f>
        <v>190354893.23123834</v>
      </c>
      <c r="CFI29" s="387">
        <f t="shared" ref="CFI29" si="1107">CFG29*$C$29</f>
        <v>192258442.16355073</v>
      </c>
      <c r="CFK29" s="387">
        <f t="shared" ref="CFK29" si="1108">CFI29*$C$29</f>
        <v>194181026.58518624</v>
      </c>
      <c r="CFM29" s="387">
        <f t="shared" ref="CFM29" si="1109">CFK29*$C$29</f>
        <v>196122836.8510381</v>
      </c>
      <c r="CFO29" s="387">
        <f t="shared" ref="CFO29" si="1110">CFM29*$C$29</f>
        <v>198084065.21954849</v>
      </c>
      <c r="CFQ29" s="387">
        <f t="shared" ref="CFQ29" si="1111">CFO29*$C$29</f>
        <v>200064905.87174398</v>
      </c>
      <c r="CFS29" s="387">
        <f t="shared" ref="CFS29" si="1112">CFQ29*$C$29</f>
        <v>202065554.93046141</v>
      </c>
      <c r="CFU29" s="387">
        <f t="shared" ref="CFU29" si="1113">CFS29*$C$29</f>
        <v>204086210.47976601</v>
      </c>
      <c r="CFW29" s="387">
        <f t="shared" ref="CFW29" si="1114">CFU29*$C$29</f>
        <v>206127072.58456367</v>
      </c>
      <c r="CFY29" s="387">
        <f t="shared" ref="CFY29" si="1115">CFW29*$C$29</f>
        <v>208188343.31040931</v>
      </c>
      <c r="CGA29" s="387">
        <f t="shared" ref="CGA29" si="1116">CFY29*$C$29</f>
        <v>210270226.74351341</v>
      </c>
      <c r="CGC29" s="387">
        <f t="shared" ref="CGC29" si="1117">CGA29*$C$29</f>
        <v>212372929.01094854</v>
      </c>
      <c r="CGE29" s="387">
        <f t="shared" ref="CGE29" si="1118">CGC29*$C$29</f>
        <v>214496658.30105802</v>
      </c>
      <c r="CGG29" s="387">
        <f t="shared" ref="CGG29" si="1119">CGE29*$C$29</f>
        <v>216641624.88406861</v>
      </c>
      <c r="CGI29" s="387">
        <f t="shared" ref="CGI29" si="1120">CGG29*$C$29</f>
        <v>218808041.1329093</v>
      </c>
      <c r="CGK29" s="387">
        <f t="shared" ref="CGK29" si="1121">CGI29*$C$29</f>
        <v>220996121.54423839</v>
      </c>
      <c r="CGM29" s="387">
        <f t="shared" ref="CGM29" si="1122">CGK29*$C$29</f>
        <v>223206082.75968078</v>
      </c>
      <c r="CGO29" s="387">
        <f t="shared" ref="CGO29" si="1123">CGM29*$C$29</f>
        <v>225438143.58727759</v>
      </c>
      <c r="CGQ29" s="387">
        <f t="shared" ref="CGQ29" si="1124">CGO29*$C$29</f>
        <v>227692525.02315035</v>
      </c>
      <c r="CGS29" s="387">
        <f t="shared" ref="CGS29" si="1125">CGQ29*$C$29</f>
        <v>229969450.27338186</v>
      </c>
      <c r="CGU29" s="387">
        <f t="shared" ref="CGU29" si="1126">CGS29*$C$29</f>
        <v>232269144.77611569</v>
      </c>
      <c r="CGW29" s="387">
        <f t="shared" ref="CGW29" si="1127">CGU29*$C$29</f>
        <v>234591836.22387683</v>
      </c>
      <c r="CGY29" s="387">
        <f t="shared" ref="CGY29" si="1128">CGW29*$C$29</f>
        <v>236937754.5861156</v>
      </c>
      <c r="CHA29" s="387">
        <f t="shared" ref="CHA29" si="1129">CGY29*$C$29</f>
        <v>239307132.13197675</v>
      </c>
      <c r="CHC29" s="387">
        <f t="shared" ref="CHC29" si="1130">CHA29*$C$29</f>
        <v>241700203.45329651</v>
      </c>
      <c r="CHE29" s="387">
        <f t="shared" ref="CHE29" si="1131">CHC29*$C$29</f>
        <v>244117205.48782948</v>
      </c>
      <c r="CHG29" s="387">
        <f t="shared" ref="CHG29" si="1132">CHE29*$C$29</f>
        <v>246558377.54270777</v>
      </c>
      <c r="CHI29" s="387">
        <f t="shared" ref="CHI29" si="1133">CHG29*$C$29</f>
        <v>249023961.31813484</v>
      </c>
      <c r="CHK29" s="387">
        <f t="shared" ref="CHK29" si="1134">CHI29*$C$29</f>
        <v>251514200.9313162</v>
      </c>
      <c r="CHM29" s="387">
        <f t="shared" ref="CHM29" si="1135">CHK29*$C$29</f>
        <v>254029342.94062936</v>
      </c>
      <c r="CHO29" s="387">
        <f t="shared" ref="CHO29" si="1136">CHM29*$C$29</f>
        <v>256569636.37003565</v>
      </c>
      <c r="CHQ29" s="387">
        <f t="shared" ref="CHQ29" si="1137">CHO29*$C$29</f>
        <v>259135332.73373601</v>
      </c>
      <c r="CHS29" s="387">
        <f t="shared" ref="CHS29" si="1138">CHQ29*$C$29</f>
        <v>261726686.06107336</v>
      </c>
      <c r="CHU29" s="387">
        <f t="shared" ref="CHU29" si="1139">CHS29*$C$29</f>
        <v>264343952.92168409</v>
      </c>
      <c r="CHW29" s="387">
        <f t="shared" ref="CHW29" si="1140">CHU29*$C$29</f>
        <v>266987392.45090094</v>
      </c>
      <c r="CHY29" s="387">
        <f t="shared" ref="CHY29" si="1141">CHW29*$C$29</f>
        <v>269657266.37540996</v>
      </c>
      <c r="CIA29" s="387">
        <f t="shared" ref="CIA29" si="1142">CHY29*$C$29</f>
        <v>272353839.03916407</v>
      </c>
      <c r="CIC29" s="387">
        <f t="shared" ref="CIC29" si="1143">CIA29*$C$29</f>
        <v>275077377.42955571</v>
      </c>
      <c r="CIE29" s="387">
        <f t="shared" ref="CIE29" si="1144">CIC29*$C$29</f>
        <v>277828151.20385128</v>
      </c>
      <c r="CIG29" s="387">
        <f t="shared" ref="CIG29" si="1145">CIE29*$C$29</f>
        <v>280606432.71588981</v>
      </c>
      <c r="CII29" s="387">
        <f t="shared" ref="CII29" si="1146">CIG29*$C$29</f>
        <v>283412497.04304874</v>
      </c>
      <c r="CIK29" s="387">
        <f t="shared" ref="CIK29" si="1147">CII29*$C$29</f>
        <v>286246622.01347923</v>
      </c>
      <c r="CIM29" s="387">
        <f t="shared" ref="CIM29" si="1148">CIK29*$C$29</f>
        <v>289109088.23361403</v>
      </c>
      <c r="CIO29" s="387">
        <f t="shared" ref="CIO29" si="1149">CIM29*$C$29</f>
        <v>292000179.11595017</v>
      </c>
      <c r="CIQ29" s="387">
        <f t="shared" ref="CIQ29" si="1150">CIO29*$C$29</f>
        <v>294920180.90710968</v>
      </c>
      <c r="CIS29" s="387">
        <f t="shared" ref="CIS29" si="1151">CIQ29*$C$29</f>
        <v>297869382.7161808</v>
      </c>
      <c r="CIU29" s="387">
        <f t="shared" ref="CIU29" si="1152">CIS29*$C$29</f>
        <v>300848076.54334259</v>
      </c>
      <c r="CIW29" s="387">
        <f t="shared" ref="CIW29" si="1153">CIU29*$C$29</f>
        <v>303856557.30877602</v>
      </c>
      <c r="CIY29" s="387">
        <f t="shared" ref="CIY29" si="1154">CIW29*$C$29</f>
        <v>306895122.88186377</v>
      </c>
      <c r="CJA29" s="387">
        <f t="shared" ref="CJA29" si="1155">CIY29*$C$29</f>
        <v>309964074.11068243</v>
      </c>
      <c r="CJC29" s="387">
        <f t="shared" ref="CJC29" si="1156">CJA29*$C$29</f>
        <v>313063714.85178924</v>
      </c>
      <c r="CJE29" s="387">
        <f t="shared" ref="CJE29" si="1157">CJC29*$C$29</f>
        <v>316194352.00030714</v>
      </c>
      <c r="CJG29" s="387">
        <f t="shared" ref="CJG29" si="1158">CJE29*$C$29</f>
        <v>319356295.52031022</v>
      </c>
      <c r="CJI29" s="387">
        <f t="shared" ref="CJI29" si="1159">CJG29*$C$29</f>
        <v>322549858.47551334</v>
      </c>
      <c r="CJK29" s="387">
        <f t="shared" ref="CJK29" si="1160">CJI29*$C$29</f>
        <v>325775357.06026846</v>
      </c>
      <c r="CJM29" s="387">
        <f t="shared" ref="CJM29" si="1161">CJK29*$C$29</f>
        <v>329033110.63087118</v>
      </c>
      <c r="CJO29" s="387">
        <f t="shared" ref="CJO29" si="1162">CJM29*$C$29</f>
        <v>332323441.73717988</v>
      </c>
      <c r="CJQ29" s="387">
        <f t="shared" ref="CJQ29" si="1163">CJO29*$C$29</f>
        <v>335646676.15455168</v>
      </c>
      <c r="CJS29" s="387">
        <f t="shared" ref="CJS29" si="1164">CJQ29*$C$29</f>
        <v>339003142.91609722</v>
      </c>
      <c r="CJU29" s="387">
        <f t="shared" ref="CJU29" si="1165">CJS29*$C$29</f>
        <v>342393174.34525818</v>
      </c>
      <c r="CJW29" s="387">
        <f t="shared" ref="CJW29" si="1166">CJU29*$C$29</f>
        <v>345817106.08871078</v>
      </c>
      <c r="CJY29" s="387">
        <f t="shared" ref="CJY29" si="1167">CJW29*$C$29</f>
        <v>349275277.14959788</v>
      </c>
      <c r="CKA29" s="387">
        <f t="shared" ref="CKA29" si="1168">CJY29*$C$29</f>
        <v>352768029.92109388</v>
      </c>
      <c r="CKC29" s="387">
        <f t="shared" ref="CKC29" si="1169">CKA29*$C$29</f>
        <v>356295710.22030485</v>
      </c>
      <c r="CKE29" s="387">
        <f t="shared" ref="CKE29" si="1170">CKC29*$C$29</f>
        <v>359858667.32250792</v>
      </c>
      <c r="CKG29" s="387">
        <f t="shared" ref="CKG29" si="1171">CKE29*$C$29</f>
        <v>363457253.99573302</v>
      </c>
      <c r="CKI29" s="387">
        <f t="shared" ref="CKI29" si="1172">CKG29*$C$29</f>
        <v>367091826.53569037</v>
      </c>
      <c r="CKK29" s="387">
        <f t="shared" ref="CKK29" si="1173">CKI29*$C$29</f>
        <v>370762744.80104727</v>
      </c>
      <c r="CKM29" s="387">
        <f t="shared" ref="CKM29" si="1174">CKK29*$C$29</f>
        <v>374470372.24905777</v>
      </c>
      <c r="CKO29" s="387">
        <f t="shared" ref="CKO29" si="1175">CKM29*$C$29</f>
        <v>378215075.97154838</v>
      </c>
      <c r="CKQ29" s="387">
        <f t="shared" ref="CKQ29" si="1176">CKO29*$C$29</f>
        <v>381997226.73126388</v>
      </c>
      <c r="CKS29" s="387">
        <f t="shared" ref="CKS29" si="1177">CKQ29*$C$29</f>
        <v>385817198.99857652</v>
      </c>
      <c r="CKU29" s="387">
        <f t="shared" ref="CKU29" si="1178">CKS29*$C$29</f>
        <v>389675370.98856229</v>
      </c>
      <c r="CKW29" s="387">
        <f t="shared" ref="CKW29" si="1179">CKU29*$C$29</f>
        <v>393572124.69844788</v>
      </c>
      <c r="CKY29" s="387">
        <f t="shared" ref="CKY29" si="1180">CKW29*$C$29</f>
        <v>397507845.94543236</v>
      </c>
      <c r="CLA29" s="387">
        <f t="shared" ref="CLA29" si="1181">CKY29*$C$29</f>
        <v>401482924.40488666</v>
      </c>
      <c r="CLC29" s="387">
        <f t="shared" ref="CLC29" si="1182">CLA29*$C$29</f>
        <v>405497753.64893556</v>
      </c>
      <c r="CLE29" s="387">
        <f t="shared" ref="CLE29" si="1183">CLC29*$C$29</f>
        <v>409552731.18542492</v>
      </c>
      <c r="CLG29" s="387">
        <f t="shared" ref="CLG29" si="1184">CLE29*$C$29</f>
        <v>413648258.49727917</v>
      </c>
      <c r="CLI29" s="387">
        <f t="shared" ref="CLI29" si="1185">CLG29*$C$29</f>
        <v>417784741.08225197</v>
      </c>
      <c r="CLK29" s="387">
        <f t="shared" ref="CLK29" si="1186">CLI29*$C$29</f>
        <v>421962588.49307448</v>
      </c>
      <c r="CLM29" s="387">
        <f t="shared" ref="CLM29" si="1187">CLK29*$C$29</f>
        <v>426182214.37800521</v>
      </c>
      <c r="CLO29" s="387">
        <f t="shared" ref="CLO29" si="1188">CLM29*$C$29</f>
        <v>430444036.52178526</v>
      </c>
      <c r="CLQ29" s="387">
        <f t="shared" ref="CLQ29" si="1189">CLO29*$C$29</f>
        <v>434748476.88700312</v>
      </c>
      <c r="CLS29" s="387">
        <f t="shared" ref="CLS29" si="1190">CLQ29*$C$29</f>
        <v>439095961.65587318</v>
      </c>
      <c r="CLU29" s="387">
        <f t="shared" ref="CLU29" si="1191">CLS29*$C$29</f>
        <v>443486921.27243191</v>
      </c>
      <c r="CLW29" s="387">
        <f t="shared" ref="CLW29" si="1192">CLU29*$C$29</f>
        <v>447921790.48515624</v>
      </c>
      <c r="CLY29" s="387">
        <f t="shared" ref="CLY29" si="1193">CLW29*$C$29</f>
        <v>452401008.39000779</v>
      </c>
      <c r="CMA29" s="387">
        <f t="shared" ref="CMA29" si="1194">CLY29*$C$29</f>
        <v>456925018.47390789</v>
      </c>
      <c r="CMC29" s="387">
        <f t="shared" ref="CMC29" si="1195">CMA29*$C$29</f>
        <v>461494268.65864694</v>
      </c>
      <c r="CME29" s="387">
        <f t="shared" ref="CME29" si="1196">CMC29*$C$29</f>
        <v>466109211.34523344</v>
      </c>
      <c r="CMG29" s="387">
        <f t="shared" ref="CMG29" si="1197">CME29*$C$29</f>
        <v>470770303.45868576</v>
      </c>
      <c r="CMI29" s="387">
        <f t="shared" ref="CMI29" si="1198">CMG29*$C$29</f>
        <v>475478006.4932726</v>
      </c>
      <c r="CMK29" s="387">
        <f t="shared" ref="CMK29" si="1199">CMI29*$C$29</f>
        <v>480232786.55820531</v>
      </c>
      <c r="CMM29" s="387">
        <f t="shared" ref="CMM29" si="1200">CMK29*$C$29</f>
        <v>485035114.42378736</v>
      </c>
      <c r="CMO29" s="387">
        <f t="shared" ref="CMO29" si="1201">CMM29*$C$29</f>
        <v>489885465.56802523</v>
      </c>
      <c r="CMQ29" s="387">
        <f t="shared" ref="CMQ29" si="1202">CMO29*$C$29</f>
        <v>494784320.22370547</v>
      </c>
      <c r="CMS29" s="387">
        <f t="shared" ref="CMS29" si="1203">CMQ29*$C$29</f>
        <v>499732163.42594254</v>
      </c>
      <c r="CMU29" s="387">
        <f t="shared" ref="CMU29" si="1204">CMS29*$C$29</f>
        <v>504729485.06020194</v>
      </c>
      <c r="CMW29" s="387">
        <f t="shared" ref="CMW29" si="1205">CMU29*$C$29</f>
        <v>509776779.91080397</v>
      </c>
      <c r="CMY29" s="387">
        <f t="shared" ref="CMY29" si="1206">CMW29*$C$29</f>
        <v>514874547.709912</v>
      </c>
      <c r="CNA29" s="387">
        <f t="shared" ref="CNA29" si="1207">CMY29*$C$29</f>
        <v>520023293.18701112</v>
      </c>
      <c r="CNC29" s="387">
        <f t="shared" ref="CNC29" si="1208">CNA29*$C$29</f>
        <v>525223526.11888123</v>
      </c>
      <c r="CNE29" s="387">
        <f t="shared" ref="CNE29" si="1209">CNC29*$C$29</f>
        <v>530475761.38007003</v>
      </c>
      <c r="CNG29" s="387">
        <f t="shared" ref="CNG29" si="1210">CNE29*$C$29</f>
        <v>535780518.99387074</v>
      </c>
      <c r="CNI29" s="387">
        <f t="shared" ref="CNI29" si="1211">CNG29*$C$29</f>
        <v>541138324.1838094</v>
      </c>
      <c r="CNK29" s="387">
        <f t="shared" ref="CNK29" si="1212">CNI29*$C$29</f>
        <v>546549707.4256475</v>
      </c>
      <c r="CNM29" s="387">
        <f t="shared" ref="CNM29" si="1213">CNK29*$C$29</f>
        <v>552015204.49990404</v>
      </c>
      <c r="CNO29" s="387">
        <f t="shared" ref="CNO29" si="1214">CNM29*$C$29</f>
        <v>557535356.54490304</v>
      </c>
      <c r="CNQ29" s="387">
        <f t="shared" ref="CNQ29" si="1215">CNO29*$C$29</f>
        <v>563110710.11035204</v>
      </c>
      <c r="CNS29" s="387">
        <f t="shared" ref="CNS29" si="1216">CNQ29*$C$29</f>
        <v>568741817.21145558</v>
      </c>
      <c r="CNU29" s="387">
        <f t="shared" ref="CNU29" si="1217">CNS29*$C$29</f>
        <v>574429235.38357019</v>
      </c>
      <c r="CNW29" s="387">
        <f t="shared" ref="CNW29" si="1218">CNU29*$C$29</f>
        <v>580173527.7374059</v>
      </c>
      <c r="CNY29" s="387">
        <f t="shared" ref="CNY29" si="1219">CNW29*$C$29</f>
        <v>585975263.01477993</v>
      </c>
      <c r="COA29" s="387">
        <f t="shared" ref="COA29" si="1220">CNY29*$C$29</f>
        <v>591835015.64492774</v>
      </c>
      <c r="COC29" s="387">
        <f t="shared" ref="COC29" si="1221">COA29*$C$29</f>
        <v>597753365.80137706</v>
      </c>
      <c r="COE29" s="387">
        <f t="shared" ref="COE29" si="1222">COC29*$C$29</f>
        <v>603730899.45939088</v>
      </c>
      <c r="COG29" s="387">
        <f t="shared" ref="COG29" si="1223">COE29*$C$29</f>
        <v>609768208.45398474</v>
      </c>
      <c r="COI29" s="387">
        <f t="shared" ref="COI29" si="1224">COG29*$C$29</f>
        <v>615865890.53852463</v>
      </c>
      <c r="COK29" s="387">
        <f t="shared" ref="COK29" si="1225">COI29*$C$29</f>
        <v>622024549.44390988</v>
      </c>
      <c r="COM29" s="387">
        <f t="shared" ref="COM29" si="1226">COK29*$C$29</f>
        <v>628244794.93834901</v>
      </c>
      <c r="COO29" s="387">
        <f t="shared" ref="COO29" si="1227">COM29*$C$29</f>
        <v>634527242.88773251</v>
      </c>
      <c r="COQ29" s="387">
        <f t="shared" ref="COQ29" si="1228">COO29*$C$29</f>
        <v>640872515.31660986</v>
      </c>
      <c r="COS29" s="387">
        <f t="shared" ref="COS29" si="1229">COQ29*$C$29</f>
        <v>647281240.46977592</v>
      </c>
      <c r="COU29" s="387">
        <f t="shared" ref="COU29" si="1230">COS29*$C$29</f>
        <v>653754052.87447369</v>
      </c>
      <c r="COW29" s="387">
        <f t="shared" ref="COW29" si="1231">COU29*$C$29</f>
        <v>660291593.40321839</v>
      </c>
      <c r="COY29" s="387">
        <f t="shared" ref="COY29" si="1232">COW29*$C$29</f>
        <v>666894509.33725059</v>
      </c>
      <c r="CPA29" s="387">
        <f t="shared" ref="CPA29" si="1233">COY29*$C$29</f>
        <v>673563454.43062305</v>
      </c>
      <c r="CPC29" s="387">
        <f t="shared" ref="CPC29" si="1234">CPA29*$C$29</f>
        <v>680299088.97492933</v>
      </c>
      <c r="CPE29" s="387">
        <f t="shared" ref="CPE29" si="1235">CPC29*$C$29</f>
        <v>687102079.86467862</v>
      </c>
      <c r="CPG29" s="387">
        <f t="shared" ref="CPG29" si="1236">CPE29*$C$29</f>
        <v>693973100.66332543</v>
      </c>
      <c r="CPI29" s="387">
        <f t="shared" ref="CPI29" si="1237">CPG29*$C$29</f>
        <v>700912831.66995871</v>
      </c>
      <c r="CPK29" s="387">
        <f t="shared" ref="CPK29" si="1238">CPI29*$C$29</f>
        <v>707921959.98665833</v>
      </c>
      <c r="CPM29" s="387">
        <f t="shared" ref="CPM29" si="1239">CPK29*$C$29</f>
        <v>715001179.58652496</v>
      </c>
      <c r="CPO29" s="387">
        <f t="shared" ref="CPO29" si="1240">CPM29*$C$29</f>
        <v>722151191.38239026</v>
      </c>
      <c r="CPQ29" s="387">
        <f t="shared" ref="CPQ29" si="1241">CPO29*$C$29</f>
        <v>729372703.29621422</v>
      </c>
      <c r="CPS29" s="387">
        <f t="shared" ref="CPS29" si="1242">CPQ29*$C$29</f>
        <v>736666430.32917643</v>
      </c>
      <c r="CPU29" s="387">
        <f t="shared" ref="CPU29" si="1243">CPS29*$C$29</f>
        <v>744033094.63246822</v>
      </c>
      <c r="CPW29" s="387">
        <f t="shared" ref="CPW29" si="1244">CPU29*$C$29</f>
        <v>751473425.57879293</v>
      </c>
      <c r="CPY29" s="387">
        <f t="shared" ref="CPY29" si="1245">CPW29*$C$29</f>
        <v>758988159.8345809</v>
      </c>
      <c r="CQA29" s="387">
        <f t="shared" ref="CQA29" si="1246">CPY29*$C$29</f>
        <v>766578041.43292665</v>
      </c>
      <c r="CQC29" s="387">
        <f t="shared" ref="CQC29" si="1247">CQA29*$C$29</f>
        <v>774243821.84725595</v>
      </c>
      <c r="CQE29" s="387">
        <f t="shared" ref="CQE29" si="1248">CQC29*$C$29</f>
        <v>781986260.06572855</v>
      </c>
      <c r="CQG29" s="387">
        <f t="shared" ref="CQG29" si="1249">CQE29*$C$29</f>
        <v>789806122.66638589</v>
      </c>
      <c r="CQI29" s="387">
        <f t="shared" ref="CQI29" si="1250">CQG29*$C$29</f>
        <v>797704183.89304972</v>
      </c>
      <c r="CQK29" s="387">
        <f t="shared" ref="CQK29" si="1251">CQI29*$C$29</f>
        <v>805681225.7319802</v>
      </c>
      <c r="CQM29" s="387">
        <f t="shared" ref="CQM29" si="1252">CQK29*$C$29</f>
        <v>813738037.98930001</v>
      </c>
      <c r="CQO29" s="387">
        <f t="shared" ref="CQO29" si="1253">CQM29*$C$29</f>
        <v>821875418.36919308</v>
      </c>
      <c r="CQQ29" s="387">
        <f t="shared" ref="CQQ29" si="1254">CQO29*$C$29</f>
        <v>830094172.55288506</v>
      </c>
      <c r="CQS29" s="387">
        <f t="shared" ref="CQS29" si="1255">CQQ29*$C$29</f>
        <v>838395114.27841389</v>
      </c>
      <c r="CQU29" s="387">
        <f t="shared" ref="CQU29" si="1256">CQS29*$C$29</f>
        <v>846779065.42119801</v>
      </c>
      <c r="CQW29" s="387">
        <f t="shared" ref="CQW29" si="1257">CQU29*$C$29</f>
        <v>855246856.07541001</v>
      </c>
      <c r="CQY29" s="387">
        <f t="shared" ref="CQY29" si="1258">CQW29*$C$29</f>
        <v>863799324.63616407</v>
      </c>
      <c r="CRA29" s="387">
        <f t="shared" ref="CRA29" si="1259">CQY29*$C$29</f>
        <v>872437317.88252568</v>
      </c>
      <c r="CRC29" s="387">
        <f t="shared" ref="CRC29" si="1260">CRA29*$C$29</f>
        <v>881161691.06135094</v>
      </c>
      <c r="CRE29" s="387">
        <f t="shared" ref="CRE29" si="1261">CRC29*$C$29</f>
        <v>889973307.97196448</v>
      </c>
      <c r="CRG29" s="387">
        <f t="shared" ref="CRG29" si="1262">CRE29*$C$29</f>
        <v>898873041.05168414</v>
      </c>
      <c r="CRI29" s="387">
        <f t="shared" ref="CRI29" si="1263">CRG29*$C$29</f>
        <v>907861771.462201</v>
      </c>
      <c r="CRK29" s="387">
        <f t="shared" ref="CRK29" si="1264">CRI29*$C$29</f>
        <v>916940389.17682302</v>
      </c>
      <c r="CRM29" s="387">
        <f t="shared" ref="CRM29" si="1265">CRK29*$C$29</f>
        <v>926109793.06859124</v>
      </c>
      <c r="CRO29" s="387">
        <f t="shared" ref="CRO29" si="1266">CRM29*$C$29</f>
        <v>935370890.99927711</v>
      </c>
      <c r="CRQ29" s="387">
        <f t="shared" ref="CRQ29" si="1267">CRO29*$C$29</f>
        <v>944724599.90926993</v>
      </c>
      <c r="CRS29" s="387">
        <f t="shared" ref="CRS29" si="1268">CRQ29*$C$29</f>
        <v>954171845.90836263</v>
      </c>
      <c r="CRU29" s="387">
        <f t="shared" ref="CRU29" si="1269">CRS29*$C$29</f>
        <v>963713564.3674463</v>
      </c>
      <c r="CRW29" s="387">
        <f t="shared" ref="CRW29" si="1270">CRU29*$C$29</f>
        <v>973350700.0111208</v>
      </c>
      <c r="CRY29" s="387">
        <f t="shared" ref="CRY29" si="1271">CRW29*$C$29</f>
        <v>983084207.01123202</v>
      </c>
      <c r="CSA29" s="387">
        <f t="shared" ref="CSA29" si="1272">CRY29*$C$29</f>
        <v>992915049.08134437</v>
      </c>
      <c r="CSC29" s="387">
        <f t="shared" ref="CSC29" si="1273">CSA29*$C$29</f>
        <v>1002844199.5721579</v>
      </c>
      <c r="CSE29" s="387">
        <f t="shared" ref="CSE29" si="1274">CSC29*$C$29</f>
        <v>1012872641.5678794</v>
      </c>
      <c r="CSG29" s="387">
        <f t="shared" ref="CSG29" si="1275">CSE29*$C$29</f>
        <v>1023001367.9835583</v>
      </c>
      <c r="CSI29" s="387">
        <f t="shared" ref="CSI29" si="1276">CSG29*$C$29</f>
        <v>1033231381.6633939</v>
      </c>
      <c r="CSK29" s="387">
        <f t="shared" ref="CSK29" si="1277">CSI29*$C$29</f>
        <v>1043563695.4800278</v>
      </c>
      <c r="CSM29" s="387">
        <f t="shared" ref="CSM29" si="1278">CSK29*$C$29</f>
        <v>1053999332.434828</v>
      </c>
      <c r="CSO29" s="387">
        <f t="shared" ref="CSO29" si="1279">CSM29*$C$29</f>
        <v>1064539325.7591764</v>
      </c>
      <c r="CSQ29" s="387">
        <f t="shared" ref="CSQ29" si="1280">CSO29*$C$29</f>
        <v>1075184719.0167682</v>
      </c>
      <c r="CSS29" s="387">
        <f t="shared" ref="CSS29" si="1281">CSQ29*$C$29</f>
        <v>1085936566.2069359</v>
      </c>
      <c r="CSU29" s="387">
        <f t="shared" ref="CSU29" si="1282">CSS29*$C$29</f>
        <v>1096795931.8690052</v>
      </c>
      <c r="CSW29" s="387">
        <f t="shared" ref="CSW29" si="1283">CSU29*$C$29</f>
        <v>1107763891.1876953</v>
      </c>
      <c r="CSY29" s="387">
        <f t="shared" ref="CSY29" si="1284">CSW29*$C$29</f>
        <v>1118841530.0995722</v>
      </c>
      <c r="CTA29" s="387">
        <f t="shared" ref="CTA29" si="1285">CSY29*$C$29</f>
        <v>1130029945.400568</v>
      </c>
      <c r="CTC29" s="387">
        <f t="shared" ref="CTC29" si="1286">CTA29*$C$29</f>
        <v>1141330244.8545737</v>
      </c>
      <c r="CTE29" s="387">
        <f t="shared" ref="CTE29" si="1287">CTC29*$C$29</f>
        <v>1152743547.3031194</v>
      </c>
      <c r="CTG29" s="387">
        <f t="shared" ref="CTG29" si="1288">CTE29*$C$29</f>
        <v>1164270982.7761507</v>
      </c>
      <c r="CTI29" s="387">
        <f t="shared" ref="CTI29" si="1289">CTG29*$C$29</f>
        <v>1175913692.6039121</v>
      </c>
      <c r="CTK29" s="387">
        <f t="shared" ref="CTK29" si="1290">CTI29*$C$29</f>
        <v>1187672829.5299513</v>
      </c>
      <c r="CTM29" s="387">
        <f t="shared" ref="CTM29" si="1291">CTK29*$C$29</f>
        <v>1199549557.8252509</v>
      </c>
      <c r="CTO29" s="387">
        <f t="shared" ref="CTO29" si="1292">CTM29*$C$29</f>
        <v>1211545053.4035034</v>
      </c>
      <c r="CTQ29" s="387">
        <f t="shared" ref="CTQ29" si="1293">CTO29*$C$29</f>
        <v>1223660503.9375384</v>
      </c>
      <c r="CTS29" s="387">
        <f t="shared" ref="CTS29" si="1294">CTQ29*$C$29</f>
        <v>1235897108.9769137</v>
      </c>
      <c r="CTU29" s="387">
        <f t="shared" ref="CTU29" si="1295">CTS29*$C$29</f>
        <v>1248256080.0666828</v>
      </c>
      <c r="CTW29" s="387">
        <f t="shared" ref="CTW29" si="1296">CTU29*$C$29</f>
        <v>1260738640.8673496</v>
      </c>
      <c r="CTY29" s="387">
        <f t="shared" ref="CTY29" si="1297">CTW29*$C$29</f>
        <v>1273346027.2760231</v>
      </c>
      <c r="CUA29" s="387">
        <f t="shared" ref="CUA29" si="1298">CTY29*$C$29</f>
        <v>1286079487.5487833</v>
      </c>
      <c r="CUC29" s="387">
        <f t="shared" ref="CUC29" si="1299">CUA29*$C$29</f>
        <v>1298940282.4242711</v>
      </c>
      <c r="CUE29" s="387">
        <f t="shared" ref="CUE29" si="1300">CUC29*$C$29</f>
        <v>1311929685.2485139</v>
      </c>
      <c r="CUG29" s="387">
        <f t="shared" ref="CUG29" si="1301">CUE29*$C$29</f>
        <v>1325048982.1009991</v>
      </c>
      <c r="CUI29" s="387">
        <f t="shared" ref="CUI29" si="1302">CUG29*$C$29</f>
        <v>1338299471.9220092</v>
      </c>
      <c r="CUK29" s="387">
        <f t="shared" ref="CUK29" si="1303">CUI29*$C$29</f>
        <v>1351682466.6412294</v>
      </c>
      <c r="CUM29" s="387">
        <f t="shared" ref="CUM29" si="1304">CUK29*$C$29</f>
        <v>1365199291.3076417</v>
      </c>
      <c r="CUO29" s="387">
        <f t="shared" ref="CUO29" si="1305">CUM29*$C$29</f>
        <v>1378851284.2207181</v>
      </c>
      <c r="CUQ29" s="387">
        <f t="shared" ref="CUQ29" si="1306">CUO29*$C$29</f>
        <v>1392639797.0629253</v>
      </c>
      <c r="CUS29" s="387">
        <f t="shared" ref="CUS29" si="1307">CUQ29*$C$29</f>
        <v>1406566195.0335546</v>
      </c>
      <c r="CUU29" s="387">
        <f t="shared" ref="CUU29" si="1308">CUS29*$C$29</f>
        <v>1420631856.9838901</v>
      </c>
      <c r="CUW29" s="387">
        <f t="shared" ref="CUW29" si="1309">CUU29*$C$29</f>
        <v>1434838175.5537291</v>
      </c>
      <c r="CUY29" s="387">
        <f t="shared" ref="CUY29" si="1310">CUW29*$C$29</f>
        <v>1449186557.3092663</v>
      </c>
      <c r="CVA29" s="387">
        <f t="shared" ref="CVA29" si="1311">CUY29*$C$29</f>
        <v>1463678422.882359</v>
      </c>
      <c r="CVC29" s="387">
        <f t="shared" ref="CVC29" si="1312">CVA29*$C$29</f>
        <v>1478315207.1111827</v>
      </c>
      <c r="CVE29" s="387">
        <f t="shared" ref="CVE29" si="1313">CVC29*$C$29</f>
        <v>1493098359.1822946</v>
      </c>
      <c r="CVG29" s="387">
        <f t="shared" ref="CVG29" si="1314">CVE29*$C$29</f>
        <v>1508029342.7741175</v>
      </c>
      <c r="CVI29" s="387">
        <f t="shared" ref="CVI29" si="1315">CVG29*$C$29</f>
        <v>1523109636.2018588</v>
      </c>
      <c r="CVK29" s="387">
        <f t="shared" ref="CVK29" si="1316">CVI29*$C$29</f>
        <v>1538340732.5638773</v>
      </c>
      <c r="CVM29" s="387">
        <f t="shared" ref="CVM29" si="1317">CVK29*$C$29</f>
        <v>1553724139.8895161</v>
      </c>
      <c r="CVO29" s="387">
        <f t="shared" ref="CVO29" si="1318">CVM29*$C$29</f>
        <v>1569261381.2884114</v>
      </c>
      <c r="CVQ29" s="387">
        <f t="shared" ref="CVQ29" si="1319">CVO29*$C$29</f>
        <v>1584953995.1012955</v>
      </c>
      <c r="CVS29" s="387">
        <f t="shared" ref="CVS29" si="1320">CVQ29*$C$29</f>
        <v>1600803535.0523083</v>
      </c>
      <c r="CVU29" s="387">
        <f t="shared" ref="CVU29" si="1321">CVS29*$C$29</f>
        <v>1616811570.4028313</v>
      </c>
      <c r="CVW29" s="387">
        <f t="shared" ref="CVW29" si="1322">CVU29*$C$29</f>
        <v>1632979686.1068597</v>
      </c>
      <c r="CVY29" s="387">
        <f t="shared" ref="CVY29" si="1323">CVW29*$C$29</f>
        <v>1649309482.9679284</v>
      </c>
      <c r="CWA29" s="387">
        <f t="shared" ref="CWA29" si="1324">CVY29*$C$29</f>
        <v>1665802577.7976077</v>
      </c>
      <c r="CWC29" s="387">
        <f t="shared" ref="CWC29" si="1325">CWA29*$C$29</f>
        <v>1682460603.5755837</v>
      </c>
      <c r="CWE29" s="387">
        <f t="shared" ref="CWE29" si="1326">CWC29*$C$29</f>
        <v>1699285209.6113396</v>
      </c>
      <c r="CWG29" s="387">
        <f t="shared" ref="CWG29" si="1327">CWE29*$C$29</f>
        <v>1716278061.707453</v>
      </c>
      <c r="CWI29" s="387">
        <f t="shared" ref="CWI29" si="1328">CWG29*$C$29</f>
        <v>1733440842.3245275</v>
      </c>
      <c r="CWK29" s="387">
        <f t="shared" ref="CWK29" si="1329">CWI29*$C$29</f>
        <v>1750775250.7477727</v>
      </c>
      <c r="CWM29" s="387">
        <f t="shared" ref="CWM29" si="1330">CWK29*$C$29</f>
        <v>1768283003.2552505</v>
      </c>
      <c r="CWO29" s="387">
        <f t="shared" ref="CWO29" si="1331">CWM29*$C$29</f>
        <v>1785965833.2878029</v>
      </c>
      <c r="CWQ29" s="387">
        <f t="shared" ref="CWQ29" si="1332">CWO29*$C$29</f>
        <v>1803825491.620681</v>
      </c>
      <c r="CWS29" s="387">
        <f t="shared" ref="CWS29" si="1333">CWQ29*$C$29</f>
        <v>1821863746.5368879</v>
      </c>
      <c r="CWU29" s="387">
        <f t="shared" ref="CWU29" si="1334">CWS29*$C$29</f>
        <v>1840082384.0022569</v>
      </c>
      <c r="CWW29" s="387">
        <f t="shared" ref="CWW29" si="1335">CWU29*$C$29</f>
        <v>1858483207.8422794</v>
      </c>
      <c r="CWY29" s="387">
        <f t="shared" ref="CWY29" si="1336">CWW29*$C$29</f>
        <v>1877068039.9207022</v>
      </c>
      <c r="CXA29" s="387">
        <f t="shared" ref="CXA29" si="1337">CWY29*$C$29</f>
        <v>1895838720.3199093</v>
      </c>
      <c r="CXC29" s="387">
        <f t="shared" ref="CXC29" si="1338">CXA29*$C$29</f>
        <v>1914797107.5231085</v>
      </c>
      <c r="CXE29" s="387">
        <f t="shared" ref="CXE29" si="1339">CXC29*$C$29</f>
        <v>1933945078.5983396</v>
      </c>
      <c r="CXG29" s="387">
        <f t="shared" ref="CXG29" si="1340">CXE29*$C$29</f>
        <v>1953284529.3843229</v>
      </c>
      <c r="CXI29" s="387">
        <f t="shared" ref="CXI29" si="1341">CXG29*$C$29</f>
        <v>1972817374.6781662</v>
      </c>
      <c r="CXK29" s="387">
        <f t="shared" ref="CXK29" si="1342">CXI29*$C$29</f>
        <v>1992545548.4249477</v>
      </c>
      <c r="CXM29" s="387">
        <f t="shared" ref="CXM29" si="1343">CXK29*$C$29</f>
        <v>2012471003.9091973</v>
      </c>
      <c r="CXO29" s="387">
        <f t="shared" ref="CXO29" si="1344">CXM29*$C$29</f>
        <v>2032595713.9482894</v>
      </c>
      <c r="CXQ29" s="387">
        <f t="shared" ref="CXQ29" si="1345">CXO29*$C$29</f>
        <v>2052921671.0877724</v>
      </c>
      <c r="CXS29" s="387">
        <f t="shared" ref="CXS29" si="1346">CXQ29*$C$29</f>
        <v>2073450887.79865</v>
      </c>
      <c r="CXU29" s="387">
        <f t="shared" ref="CXU29" si="1347">CXS29*$C$29</f>
        <v>2094185396.6766365</v>
      </c>
      <c r="CXW29" s="387">
        <f t="shared" ref="CXW29" si="1348">CXU29*$C$29</f>
        <v>2115127250.6434028</v>
      </c>
      <c r="CXY29" s="387">
        <f t="shared" ref="CXY29" si="1349">CXW29*$C$29</f>
        <v>2136278523.1498368</v>
      </c>
      <c r="CYA29" s="387">
        <f t="shared" ref="CYA29" si="1350">CXY29*$C$29</f>
        <v>2157641308.3813353</v>
      </c>
      <c r="CYC29" s="387">
        <f t="shared" ref="CYC29" si="1351">CYA29*$C$29</f>
        <v>2179217721.4651484</v>
      </c>
      <c r="CYE29" s="387">
        <f t="shared" ref="CYE29" si="1352">CYC29*$C$29</f>
        <v>2201009898.6798</v>
      </c>
      <c r="CYG29" s="387">
        <f t="shared" ref="CYG29" si="1353">CYE29*$C$29</f>
        <v>2223019997.6665978</v>
      </c>
      <c r="CYI29" s="387">
        <f t="shared" ref="CYI29" si="1354">CYG29*$C$29</f>
        <v>2245250197.6432638</v>
      </c>
      <c r="CYK29" s="387">
        <f t="shared" ref="CYK29" si="1355">CYI29*$C$29</f>
        <v>2267702699.6196966</v>
      </c>
      <c r="CYM29" s="387">
        <f t="shared" ref="CYM29" si="1356">CYK29*$C$29</f>
        <v>2290379726.6158938</v>
      </c>
      <c r="CYO29" s="387">
        <f t="shared" ref="CYO29" si="1357">CYM29*$C$29</f>
        <v>2313283523.8820529</v>
      </c>
      <c r="CYQ29" s="387">
        <f t="shared" ref="CYQ29" si="1358">CYO29*$C$29</f>
        <v>2336416359.1208735</v>
      </c>
      <c r="CYS29" s="387">
        <f t="shared" ref="CYS29" si="1359">CYQ29*$C$29</f>
        <v>2359780522.7120824</v>
      </c>
      <c r="CYU29" s="387">
        <f t="shared" ref="CYU29" si="1360">CYS29*$C$29</f>
        <v>2383378327.9392033</v>
      </c>
      <c r="CYW29" s="387">
        <f t="shared" ref="CYW29" si="1361">CYU29*$C$29</f>
        <v>2407212111.2185955</v>
      </c>
      <c r="CYY29" s="387">
        <f t="shared" ref="CYY29" si="1362">CYW29*$C$29</f>
        <v>2431284232.3307815</v>
      </c>
      <c r="CZA29" s="387">
        <f t="shared" ref="CZA29" si="1363">CYY29*$C$29</f>
        <v>2455597074.6540895</v>
      </c>
      <c r="CZC29" s="387">
        <f t="shared" ref="CZC29" si="1364">CZA29*$C$29</f>
        <v>2480153045.4006305</v>
      </c>
      <c r="CZE29" s="387">
        <f t="shared" ref="CZE29" si="1365">CZC29*$C$29</f>
        <v>2504954575.8546367</v>
      </c>
      <c r="CZG29" s="387">
        <f t="shared" ref="CZG29" si="1366">CZE29*$C$29</f>
        <v>2530004121.613183</v>
      </c>
      <c r="CZI29" s="387">
        <f t="shared" ref="CZI29" si="1367">CZG29*$C$29</f>
        <v>2555304162.8293147</v>
      </c>
      <c r="CZK29" s="387">
        <f t="shared" ref="CZK29" si="1368">CZI29*$C$29</f>
        <v>2580857204.4576077</v>
      </c>
      <c r="CZM29" s="387">
        <f t="shared" ref="CZM29" si="1369">CZK29*$C$29</f>
        <v>2606665776.5021839</v>
      </c>
      <c r="CZO29" s="387">
        <f t="shared" ref="CZO29" si="1370">CZM29*$C$29</f>
        <v>2632732434.2672057</v>
      </c>
      <c r="CZQ29" s="387">
        <f t="shared" ref="CZQ29" si="1371">CZO29*$C$29</f>
        <v>2659059758.6098776</v>
      </c>
      <c r="CZS29" s="387">
        <f t="shared" ref="CZS29" si="1372">CZQ29*$C$29</f>
        <v>2685650356.1959763</v>
      </c>
      <c r="CZU29" s="387">
        <f t="shared" ref="CZU29" si="1373">CZS29*$C$29</f>
        <v>2712506859.757936</v>
      </c>
      <c r="CZW29" s="387">
        <f t="shared" ref="CZW29" si="1374">CZU29*$C$29</f>
        <v>2739631928.3555155</v>
      </c>
      <c r="CZY29" s="387">
        <f t="shared" ref="CZY29" si="1375">CZW29*$C$29</f>
        <v>2767028247.6390705</v>
      </c>
      <c r="DAA29" s="387">
        <f t="shared" ref="DAA29" si="1376">CZY29*$C$29</f>
        <v>2794698530.1154613</v>
      </c>
      <c r="DAC29" s="387">
        <f t="shared" ref="DAC29" si="1377">DAA29*$C$29</f>
        <v>2822645515.416616</v>
      </c>
      <c r="DAE29" s="387">
        <f t="shared" ref="DAE29" si="1378">DAC29*$C$29</f>
        <v>2850871970.5707822</v>
      </c>
      <c r="DAG29" s="387">
        <f t="shared" ref="DAG29" si="1379">DAE29*$C$29</f>
        <v>2879380690.2764902</v>
      </c>
      <c r="DAI29" s="387">
        <f t="shared" ref="DAI29" si="1380">DAG29*$C$29</f>
        <v>2908174497.179255</v>
      </c>
      <c r="DAK29" s="387">
        <f t="shared" ref="DAK29" si="1381">DAI29*$C$29</f>
        <v>2937256242.1510477</v>
      </c>
      <c r="DAM29" s="387">
        <f t="shared" ref="DAM29" si="1382">DAK29*$C$29</f>
        <v>2966628804.5725584</v>
      </c>
      <c r="DAO29" s="387">
        <f t="shared" ref="DAO29" si="1383">DAM29*$C$29</f>
        <v>2996295092.6182842</v>
      </c>
      <c r="DAQ29" s="387">
        <f t="shared" ref="DAQ29" si="1384">DAO29*$C$29</f>
        <v>3026258043.544467</v>
      </c>
      <c r="DAS29" s="387">
        <f t="shared" ref="DAS29" si="1385">DAQ29*$C$29</f>
        <v>3056520623.9799118</v>
      </c>
      <c r="DAU29" s="387">
        <f t="shared" ref="DAU29" si="1386">DAS29*$C$29</f>
        <v>3087085830.2197108</v>
      </c>
      <c r="DAW29" s="387">
        <f t="shared" ref="DAW29" si="1387">DAU29*$C$29</f>
        <v>3117956688.5219078</v>
      </c>
      <c r="DAY29" s="387">
        <f t="shared" ref="DAY29" si="1388">DAW29*$C$29</f>
        <v>3149136255.4071269</v>
      </c>
      <c r="DBA29" s="387">
        <f t="shared" ref="DBA29" si="1389">DAY29*$C$29</f>
        <v>3180627617.9611983</v>
      </c>
      <c r="DBC29" s="387">
        <f t="shared" ref="DBC29" si="1390">DBA29*$C$29</f>
        <v>3212433894.1408105</v>
      </c>
      <c r="DBE29" s="387">
        <f t="shared" ref="DBE29" si="1391">DBC29*$C$29</f>
        <v>3244558233.0822186</v>
      </c>
      <c r="DBG29" s="387">
        <f t="shared" ref="DBG29" si="1392">DBE29*$C$29</f>
        <v>3277003815.4130406</v>
      </c>
      <c r="DBI29" s="387">
        <f t="shared" ref="DBI29" si="1393">DBG29*$C$29</f>
        <v>3309773853.5671711</v>
      </c>
      <c r="DBK29" s="387">
        <f t="shared" ref="DBK29" si="1394">DBI29*$C$29</f>
        <v>3342871592.1028428</v>
      </c>
      <c r="DBM29" s="387">
        <f t="shared" ref="DBM29" si="1395">DBK29*$C$29</f>
        <v>3376300308.0238714</v>
      </c>
      <c r="DBO29" s="387">
        <f t="shared" ref="DBO29" si="1396">DBM29*$C$29</f>
        <v>3410063311.1041102</v>
      </c>
      <c r="DBQ29" s="387">
        <f t="shared" ref="DBQ29" si="1397">DBO29*$C$29</f>
        <v>3444163944.2151513</v>
      </c>
      <c r="DBS29" s="387">
        <f t="shared" ref="DBS29" si="1398">DBQ29*$C$29</f>
        <v>3478605583.6573029</v>
      </c>
      <c r="DBU29" s="387">
        <f t="shared" ref="DBU29" si="1399">DBS29*$C$29</f>
        <v>3513391639.493876</v>
      </c>
      <c r="DBW29" s="387">
        <f t="shared" ref="DBW29" si="1400">DBU29*$C$29</f>
        <v>3548525555.8888149</v>
      </c>
      <c r="DBY29" s="387">
        <f t="shared" ref="DBY29" si="1401">DBW29*$C$29</f>
        <v>3584010811.4477029</v>
      </c>
      <c r="DCA29" s="387">
        <f t="shared" ref="DCA29" si="1402">DBY29*$C$29</f>
        <v>3619850919.56218</v>
      </c>
      <c r="DCC29" s="387">
        <f t="shared" ref="DCC29" si="1403">DCA29*$C$29</f>
        <v>3656049428.757802</v>
      </c>
      <c r="DCE29" s="387">
        <f t="shared" ref="DCE29" si="1404">DCC29*$C$29</f>
        <v>3692609923.0453801</v>
      </c>
      <c r="DCG29" s="387">
        <f t="shared" ref="DCG29" si="1405">DCE29*$C$29</f>
        <v>3729536022.2758341</v>
      </c>
      <c r="DCI29" s="387">
        <f t="shared" ref="DCI29" si="1406">DCG29*$C$29</f>
        <v>3766831382.4985924</v>
      </c>
      <c r="DCK29" s="387">
        <f t="shared" ref="DCK29" si="1407">DCI29*$C$29</f>
        <v>3804499696.3235784</v>
      </c>
      <c r="DCM29" s="387">
        <f t="shared" ref="DCM29" si="1408">DCK29*$C$29</f>
        <v>3842544693.2868142</v>
      </c>
      <c r="DCO29" s="387">
        <f t="shared" ref="DCO29" si="1409">DCM29*$C$29</f>
        <v>3880970140.2196822</v>
      </c>
      <c r="DCQ29" s="387">
        <f t="shared" ref="DCQ29" si="1410">DCO29*$C$29</f>
        <v>3919779841.6218791</v>
      </c>
      <c r="DCS29" s="387">
        <f t="shared" ref="DCS29" si="1411">DCQ29*$C$29</f>
        <v>3958977640.0380979</v>
      </c>
      <c r="DCU29" s="387">
        <f t="shared" ref="DCU29" si="1412">DCS29*$C$29</f>
        <v>3998567416.4384789</v>
      </c>
      <c r="DCW29" s="387">
        <f t="shared" ref="DCW29" si="1413">DCU29*$C$29</f>
        <v>4038553090.6028638</v>
      </c>
      <c r="DCY29" s="387">
        <f t="shared" ref="DCY29" si="1414">DCW29*$C$29</f>
        <v>4078938621.5088925</v>
      </c>
      <c r="DDA29" s="387">
        <f t="shared" ref="DDA29" si="1415">DCY29*$C$29</f>
        <v>4119728007.7239814</v>
      </c>
      <c r="DDC29" s="387">
        <f t="shared" ref="DDC29" si="1416">DDA29*$C$29</f>
        <v>4160925287.8012214</v>
      </c>
      <c r="DDE29" s="387">
        <f t="shared" ref="DDE29" si="1417">DDC29*$C$29</f>
        <v>4202534540.6792336</v>
      </c>
      <c r="DDG29" s="387">
        <f t="shared" ref="DDG29" si="1418">DDE29*$C$29</f>
        <v>4244559886.0860257</v>
      </c>
      <c r="DDI29" s="387">
        <f t="shared" ref="DDI29" si="1419">DDG29*$C$29</f>
        <v>4287005484.9468861</v>
      </c>
      <c r="DDK29" s="387">
        <f t="shared" ref="DDK29" si="1420">DDI29*$C$29</f>
        <v>4329875539.7963552</v>
      </c>
      <c r="DDM29" s="387">
        <f t="shared" ref="DDM29" si="1421">DDK29*$C$29</f>
        <v>4373174295.1943188</v>
      </c>
      <c r="DDO29" s="387">
        <f t="shared" ref="DDO29" si="1422">DDM29*$C$29</f>
        <v>4416906038.1462622</v>
      </c>
      <c r="DDQ29" s="387">
        <f t="shared" ref="DDQ29" si="1423">DDO29*$C$29</f>
        <v>4461075098.5277252</v>
      </c>
      <c r="DDS29" s="387">
        <f t="shared" ref="DDS29" si="1424">DDQ29*$C$29</f>
        <v>4505685849.5130024</v>
      </c>
      <c r="DDU29" s="387">
        <f t="shared" ref="DDU29" si="1425">DDS29*$C$29</f>
        <v>4550742708.0081329</v>
      </c>
      <c r="DDW29" s="387">
        <f t="shared" ref="DDW29" si="1426">DDU29*$C$29</f>
        <v>4596250135.0882139</v>
      </c>
      <c r="DDY29" s="387">
        <f t="shared" ref="DDY29" si="1427">DDW29*$C$29</f>
        <v>4642212636.4390965</v>
      </c>
      <c r="DEA29" s="387">
        <f t="shared" ref="DEA29" si="1428">DDY29*$C$29</f>
        <v>4688634762.8034878</v>
      </c>
      <c r="DEC29" s="387">
        <f t="shared" ref="DEC29" si="1429">DEA29*$C$29</f>
        <v>4735521110.4315224</v>
      </c>
      <c r="DEE29" s="387">
        <f t="shared" ref="DEE29" si="1430">DEC29*$C$29</f>
        <v>4782876321.5358372</v>
      </c>
      <c r="DEG29" s="387">
        <f t="shared" ref="DEG29" si="1431">DEE29*$C$29</f>
        <v>4830705084.7511959</v>
      </c>
      <c r="DEI29" s="387">
        <f t="shared" ref="DEI29" si="1432">DEG29*$C$29</f>
        <v>4879012135.5987082</v>
      </c>
      <c r="DEK29" s="387">
        <f t="shared" ref="DEK29" si="1433">DEI29*$C$29</f>
        <v>4927802256.9546957</v>
      </c>
      <c r="DEM29" s="387">
        <f t="shared" ref="DEM29" si="1434">DEK29*$C$29</f>
        <v>4977080279.5242424</v>
      </c>
      <c r="DEO29" s="387">
        <f t="shared" ref="DEO29" si="1435">DEM29*$C$29</f>
        <v>5026851082.3194847</v>
      </c>
      <c r="DEQ29" s="387">
        <f t="shared" ref="DEQ29" si="1436">DEO29*$C$29</f>
        <v>5077119593.1426792</v>
      </c>
      <c r="DES29" s="387">
        <f t="shared" ref="DES29" si="1437">DEQ29*$C$29</f>
        <v>5127890789.0741062</v>
      </c>
      <c r="DEU29" s="387">
        <f t="shared" ref="DEU29" si="1438">DES29*$C$29</f>
        <v>5179169696.9648476</v>
      </c>
      <c r="DEW29" s="387">
        <f t="shared" ref="DEW29" si="1439">DEU29*$C$29</f>
        <v>5230961393.9344959</v>
      </c>
      <c r="DEY29" s="387">
        <f t="shared" ref="DEY29" si="1440">DEW29*$C$29</f>
        <v>5283271007.8738413</v>
      </c>
      <c r="DFA29" s="387">
        <f t="shared" ref="DFA29" si="1441">DEY29*$C$29</f>
        <v>5336103717.9525795</v>
      </c>
      <c r="DFC29" s="387">
        <f t="shared" ref="DFC29" si="1442">DFA29*$C$29</f>
        <v>5389464755.1321049</v>
      </c>
      <c r="DFE29" s="387">
        <f t="shared" ref="DFE29" si="1443">DFC29*$C$29</f>
        <v>5443359402.6834259</v>
      </c>
      <c r="DFG29" s="387">
        <f t="shared" ref="DFG29" si="1444">DFE29*$C$29</f>
        <v>5497792996.7102604</v>
      </c>
      <c r="DFI29" s="387">
        <f t="shared" ref="DFI29" si="1445">DFG29*$C$29</f>
        <v>5552770926.6773634</v>
      </c>
      <c r="DFK29" s="387">
        <f t="shared" ref="DFK29" si="1446">DFI29*$C$29</f>
        <v>5608298635.9441366</v>
      </c>
      <c r="DFM29" s="387">
        <f t="shared" ref="DFM29" si="1447">DFK29*$C$29</f>
        <v>5664381622.3035784</v>
      </c>
      <c r="DFO29" s="387">
        <f t="shared" ref="DFO29" si="1448">DFM29*$C$29</f>
        <v>5721025438.5266142</v>
      </c>
      <c r="DFQ29" s="387">
        <f t="shared" ref="DFQ29" si="1449">DFO29*$C$29</f>
        <v>5778235692.9118805</v>
      </c>
      <c r="DFS29" s="387">
        <f t="shared" ref="DFS29" si="1450">DFQ29*$C$29</f>
        <v>5836018049.8409996</v>
      </c>
      <c r="DFU29" s="387">
        <f t="shared" ref="DFU29" si="1451">DFS29*$C$29</f>
        <v>5894378230.3394098</v>
      </c>
      <c r="DFW29" s="387">
        <f t="shared" ref="DFW29" si="1452">DFU29*$C$29</f>
        <v>5953322012.6428041</v>
      </c>
      <c r="DFY29" s="387">
        <f t="shared" ref="DFY29" si="1453">DFW29*$C$29</f>
        <v>6012855232.7692318</v>
      </c>
      <c r="DGA29" s="387">
        <f t="shared" ref="DGA29" si="1454">DFY29*$C$29</f>
        <v>6072983785.0969238</v>
      </c>
      <c r="DGC29" s="387">
        <f t="shared" ref="DGC29" si="1455">DGA29*$C$29</f>
        <v>6133713622.9478931</v>
      </c>
      <c r="DGE29" s="387">
        <f t="shared" ref="DGE29" si="1456">DGC29*$C$29</f>
        <v>6195050759.177372</v>
      </c>
      <c r="DGG29" s="387">
        <f t="shared" ref="DGG29" si="1457">DGE29*$C$29</f>
        <v>6257001266.769146</v>
      </c>
      <c r="DGI29" s="387">
        <f t="shared" ref="DGI29" si="1458">DGG29*$C$29</f>
        <v>6319571279.4368372</v>
      </c>
      <c r="DGK29" s="387">
        <f t="shared" ref="DGK29" si="1459">DGI29*$C$29</f>
        <v>6382766992.2312059</v>
      </c>
      <c r="DGM29" s="387">
        <f t="shared" ref="DGM29" si="1460">DGK29*$C$29</f>
        <v>6446594662.1535177</v>
      </c>
      <c r="DGO29" s="387">
        <f t="shared" ref="DGO29" si="1461">DGM29*$C$29</f>
        <v>6511060608.775053</v>
      </c>
      <c r="DGQ29" s="387">
        <f t="shared" ref="DGQ29" si="1462">DGO29*$C$29</f>
        <v>6576171214.8628035</v>
      </c>
      <c r="DGS29" s="387">
        <f t="shared" ref="DGS29" si="1463">DGQ29*$C$29</f>
        <v>6641932927.0114317</v>
      </c>
      <c r="DGU29" s="387">
        <f t="shared" ref="DGU29" si="1464">DGS29*$C$29</f>
        <v>6708352256.2815456</v>
      </c>
      <c r="DGW29" s="387">
        <f t="shared" ref="DGW29" si="1465">DGU29*$C$29</f>
        <v>6775435778.8443613</v>
      </c>
      <c r="DGY29" s="387">
        <f t="shared" ref="DGY29" si="1466">DGW29*$C$29</f>
        <v>6843190136.6328049</v>
      </c>
      <c r="DHA29" s="387">
        <f t="shared" ref="DHA29" si="1467">DGY29*$C$29</f>
        <v>6911622037.9991331</v>
      </c>
      <c r="DHC29" s="387">
        <f t="shared" ref="DHC29" si="1468">DHA29*$C$29</f>
        <v>6980738258.3791246</v>
      </c>
      <c r="DHE29" s="387">
        <f t="shared" ref="DHE29" si="1469">DHC29*$C$29</f>
        <v>7050545640.9629164</v>
      </c>
      <c r="DHG29" s="387">
        <f t="shared" ref="DHG29" si="1470">DHE29*$C$29</f>
        <v>7121051097.3725452</v>
      </c>
      <c r="DHI29" s="387">
        <f t="shared" ref="DHI29" si="1471">DHG29*$C$29</f>
        <v>7192261608.3462706</v>
      </c>
      <c r="DHK29" s="387">
        <f t="shared" ref="DHK29" si="1472">DHI29*$C$29</f>
        <v>7264184224.4297333</v>
      </c>
      <c r="DHM29" s="387">
        <f t="shared" ref="DHM29" si="1473">DHK29*$C$29</f>
        <v>7336826066.6740303</v>
      </c>
      <c r="DHO29" s="387">
        <f t="shared" ref="DHO29" si="1474">DHM29*$C$29</f>
        <v>7410194327.3407707</v>
      </c>
      <c r="DHQ29" s="387">
        <f t="shared" ref="DHQ29" si="1475">DHO29*$C$29</f>
        <v>7484296270.6141787</v>
      </c>
      <c r="DHS29" s="387">
        <f t="shared" ref="DHS29" si="1476">DHQ29*$C$29</f>
        <v>7559139233.3203201</v>
      </c>
      <c r="DHU29" s="387">
        <f t="shared" ref="DHU29" si="1477">DHS29*$C$29</f>
        <v>7634730625.6535234</v>
      </c>
      <c r="DHW29" s="387">
        <f t="shared" ref="DHW29" si="1478">DHU29*$C$29</f>
        <v>7711077931.910059</v>
      </c>
      <c r="DHY29" s="387">
        <f t="shared" ref="DHY29" si="1479">DHW29*$C$29</f>
        <v>7788188711.2291594</v>
      </c>
      <c r="DIA29" s="387">
        <f t="shared" ref="DIA29" si="1480">DHY29*$C$29</f>
        <v>7866070598.3414507</v>
      </c>
      <c r="DIC29" s="387">
        <f t="shared" ref="DIC29" si="1481">DIA29*$C$29</f>
        <v>7944731304.3248653</v>
      </c>
      <c r="DIE29" s="387">
        <f t="shared" ref="DIE29" si="1482">DIC29*$C$29</f>
        <v>8024178617.3681145</v>
      </c>
      <c r="DIG29" s="387">
        <f t="shared" ref="DIG29" si="1483">DIE29*$C$29</f>
        <v>8104420403.5417957</v>
      </c>
      <c r="DII29" s="387">
        <f t="shared" ref="DII29" si="1484">DIG29*$C$29</f>
        <v>8185464607.5772133</v>
      </c>
      <c r="DIK29" s="387">
        <f t="shared" ref="DIK29" si="1485">DII29*$C$29</f>
        <v>8267319253.6529856</v>
      </c>
      <c r="DIM29" s="387">
        <f t="shared" ref="DIM29" si="1486">DIK29*$C$29</f>
        <v>8349992446.1895151</v>
      </c>
      <c r="DIO29" s="387">
        <f t="shared" ref="DIO29" si="1487">DIM29*$C$29</f>
        <v>8433492370.6514101</v>
      </c>
      <c r="DIQ29" s="387">
        <f t="shared" ref="DIQ29" si="1488">DIO29*$C$29</f>
        <v>8517827294.3579245</v>
      </c>
      <c r="DIS29" s="387">
        <f t="shared" ref="DIS29" si="1489">DIQ29*$C$29</f>
        <v>8603005567.3015041</v>
      </c>
      <c r="DIU29" s="387">
        <f t="shared" ref="DIU29" si="1490">DIS29*$C$29</f>
        <v>8689035622.9745197</v>
      </c>
      <c r="DIW29" s="387">
        <f t="shared" ref="DIW29" si="1491">DIU29*$C$29</f>
        <v>8775925979.2042656</v>
      </c>
      <c r="DIY29" s="387">
        <f t="shared" ref="DIY29" si="1492">DIW29*$C$29</f>
        <v>8863685238.9963093</v>
      </c>
      <c r="DJA29" s="387">
        <f t="shared" ref="DJA29" si="1493">DIY29*$C$29</f>
        <v>8952322091.3862724</v>
      </c>
      <c r="DJC29" s="387">
        <f t="shared" ref="DJC29" si="1494">DJA29*$C$29</f>
        <v>9041845312.3001347</v>
      </c>
      <c r="DJE29" s="387">
        <f t="shared" ref="DJE29" si="1495">DJC29*$C$29</f>
        <v>9132263765.4231358</v>
      </c>
      <c r="DJG29" s="387">
        <f t="shared" ref="DJG29" si="1496">DJE29*$C$29</f>
        <v>9223586403.0773678</v>
      </c>
      <c r="DJI29" s="387">
        <f t="shared" ref="DJI29" si="1497">DJG29*$C$29</f>
        <v>9315822267.1081409</v>
      </c>
      <c r="DJK29" s="387">
        <f t="shared" ref="DJK29" si="1498">DJI29*$C$29</f>
        <v>9408980489.7792225</v>
      </c>
      <c r="DJM29" s="387">
        <f t="shared" ref="DJM29" si="1499">DJK29*$C$29</f>
        <v>9503070294.6770153</v>
      </c>
      <c r="DJO29" s="387">
        <f t="shared" ref="DJO29" si="1500">DJM29*$C$29</f>
        <v>9598100997.623785</v>
      </c>
      <c r="DJQ29" s="387">
        <f t="shared" ref="DJQ29" si="1501">DJO29*$C$29</f>
        <v>9694082007.6000233</v>
      </c>
      <c r="DJS29" s="387">
        <f t="shared" ref="DJS29" si="1502">DJQ29*$C$29</f>
        <v>9791022827.6760235</v>
      </c>
      <c r="DJU29" s="387">
        <f t="shared" ref="DJU29" si="1503">DJS29*$C$29</f>
        <v>9888933055.9527836</v>
      </c>
      <c r="DJW29" s="387">
        <f t="shared" ref="DJW29" si="1504">DJU29*$C$29</f>
        <v>9987822386.5123119</v>
      </c>
      <c r="DJY29" s="387">
        <f t="shared" ref="DJY29" si="1505">DJW29*$C$29</f>
        <v>10087700610.377436</v>
      </c>
      <c r="DKA29" s="387">
        <f t="shared" ref="DKA29" si="1506">DJY29*$C$29</f>
        <v>10188577616.481211</v>
      </c>
      <c r="DKC29" s="387">
        <f t="shared" ref="DKC29" si="1507">DKA29*$C$29</f>
        <v>10290463392.646023</v>
      </c>
      <c r="DKE29" s="387">
        <f t="shared" ref="DKE29" si="1508">DKC29*$C$29</f>
        <v>10393368026.572483</v>
      </c>
      <c r="DKG29" s="387">
        <f t="shared" ref="DKG29" si="1509">DKE29*$C$29</f>
        <v>10497301706.838207</v>
      </c>
      <c r="DKI29" s="387">
        <f t="shared" ref="DKI29" si="1510">DKG29*$C$29</f>
        <v>10602274723.90659</v>
      </c>
      <c r="DKK29" s="387">
        <f t="shared" ref="DKK29" si="1511">DKI29*$C$29</f>
        <v>10708297471.145655</v>
      </c>
      <c r="DKM29" s="387">
        <f t="shared" ref="DKM29" si="1512">DKK29*$C$29</f>
        <v>10815380445.857111</v>
      </c>
      <c r="DKO29" s="387">
        <f t="shared" ref="DKO29" si="1513">DKM29*$C$29</f>
        <v>10923534250.315681</v>
      </c>
      <c r="DKQ29" s="387">
        <f t="shared" ref="DKQ29" si="1514">DKO29*$C$29</f>
        <v>11032769592.818838</v>
      </c>
      <c r="DKS29" s="387">
        <f t="shared" ref="DKS29" si="1515">DKQ29*$C$29</f>
        <v>11143097288.747026</v>
      </c>
      <c r="DKU29" s="387">
        <f t="shared" ref="DKU29" si="1516">DKS29*$C$29</f>
        <v>11254528261.634497</v>
      </c>
      <c r="DKW29" s="387">
        <f t="shared" ref="DKW29" si="1517">DKU29*$C$29</f>
        <v>11367073544.250841</v>
      </c>
      <c r="DKY29" s="387">
        <f t="shared" ref="DKY29" si="1518">DKW29*$C$29</f>
        <v>11480744279.69335</v>
      </c>
      <c r="DLA29" s="387">
        <f t="shared" ref="DLA29" si="1519">DKY29*$C$29</f>
        <v>11595551722.490284</v>
      </c>
      <c r="DLC29" s="387">
        <f t="shared" ref="DLC29" si="1520">DLA29*$C$29</f>
        <v>11711507239.715187</v>
      </c>
      <c r="DLE29" s="387">
        <f t="shared" ref="DLE29" si="1521">DLC29*$C$29</f>
        <v>11828622312.112339</v>
      </c>
      <c r="DLG29" s="387">
        <f t="shared" ref="DLG29" si="1522">DLE29*$C$29</f>
        <v>11946908535.233463</v>
      </c>
      <c r="DLI29" s="387">
        <f t="shared" ref="DLI29" si="1523">DLG29*$C$29</f>
        <v>12066377620.585798</v>
      </c>
      <c r="DLK29" s="387">
        <f t="shared" ref="DLK29" si="1524">DLI29*$C$29</f>
        <v>12187041396.791656</v>
      </c>
      <c r="DLM29" s="387">
        <f t="shared" ref="DLM29" si="1525">DLK29*$C$29</f>
        <v>12308911810.759573</v>
      </c>
      <c r="DLO29" s="387">
        <f t="shared" ref="DLO29" si="1526">DLM29*$C$29</f>
        <v>12432000928.867168</v>
      </c>
      <c r="DLQ29" s="387">
        <f t="shared" ref="DLQ29" si="1527">DLO29*$C$29</f>
        <v>12556320938.15584</v>
      </c>
      <c r="DLS29" s="387">
        <f t="shared" ref="DLS29" si="1528">DLQ29*$C$29</f>
        <v>12681884147.537399</v>
      </c>
      <c r="DLU29" s="387">
        <f t="shared" ref="DLU29" si="1529">DLS29*$C$29</f>
        <v>12808702989.012774</v>
      </c>
      <c r="DLW29" s="387">
        <f t="shared" ref="DLW29" si="1530">DLU29*$C$29</f>
        <v>12936790018.902901</v>
      </c>
      <c r="DLY29" s="387">
        <f t="shared" ref="DLY29" si="1531">DLW29*$C$29</f>
        <v>13066157919.09193</v>
      </c>
      <c r="DMA29" s="387">
        <f t="shared" ref="DMA29" si="1532">DLY29*$C$29</f>
        <v>13196819498.28285</v>
      </c>
      <c r="DMC29" s="387">
        <f t="shared" ref="DMC29" si="1533">DMA29*$C$29</f>
        <v>13328787693.265678</v>
      </c>
      <c r="DME29" s="387">
        <f t="shared" ref="DME29" si="1534">DMC29*$C$29</f>
        <v>13462075570.198336</v>
      </c>
      <c r="DMG29" s="387">
        <f t="shared" ref="DMG29" si="1535">DME29*$C$29</f>
        <v>13596696325.90032</v>
      </c>
      <c r="DMI29" s="387">
        <f t="shared" ref="DMI29" si="1536">DMG29*$C$29</f>
        <v>13732663289.159323</v>
      </c>
      <c r="DMK29" s="387">
        <f t="shared" ref="DMK29" si="1537">DMI29*$C$29</f>
        <v>13869989922.050917</v>
      </c>
      <c r="DMM29" s="387">
        <f t="shared" ref="DMM29" si="1538">DMK29*$C$29</f>
        <v>14008689821.271425</v>
      </c>
      <c r="DMO29" s="387">
        <f t="shared" ref="DMO29" si="1539">DMM29*$C$29</f>
        <v>14148776719.48414</v>
      </c>
      <c r="DMQ29" s="387">
        <f t="shared" ref="DMQ29" si="1540">DMO29*$C$29</f>
        <v>14290264486.678982</v>
      </c>
      <c r="DMS29" s="387">
        <f t="shared" ref="DMS29" si="1541">DMQ29*$C$29</f>
        <v>14433167131.545773</v>
      </c>
      <c r="DMU29" s="387">
        <f t="shared" ref="DMU29" si="1542">DMS29*$C$29</f>
        <v>14577498802.861231</v>
      </c>
      <c r="DMW29" s="387">
        <f t="shared" ref="DMW29" si="1543">DMU29*$C$29</f>
        <v>14723273790.889843</v>
      </c>
      <c r="DMY29" s="387">
        <f t="shared" ref="DMY29" si="1544">DMW29*$C$29</f>
        <v>14870506528.798742</v>
      </c>
      <c r="DNA29" s="387">
        <f t="shared" ref="DNA29" si="1545">DMY29*$C$29</f>
        <v>15019211594.086729</v>
      </c>
      <c r="DNC29" s="387">
        <f t="shared" ref="DNC29" si="1546">DNA29*$C$29</f>
        <v>15169403710.027596</v>
      </c>
      <c r="DNE29" s="387">
        <f t="shared" ref="DNE29" si="1547">DNC29*$C$29</f>
        <v>15321097747.127872</v>
      </c>
      <c r="DNG29" s="387">
        <f t="shared" ref="DNG29" si="1548">DNE29*$C$29</f>
        <v>15474308724.599152</v>
      </c>
      <c r="DNI29" s="387">
        <f t="shared" ref="DNI29" si="1549">DNG29*$C$29</f>
        <v>15629051811.845142</v>
      </c>
      <c r="DNK29" s="387">
        <f t="shared" ref="DNK29" si="1550">DNI29*$C$29</f>
        <v>15785342329.963594</v>
      </c>
      <c r="DNM29" s="387">
        <f t="shared" ref="DNM29" si="1551">DNK29*$C$29</f>
        <v>15943195753.263231</v>
      </c>
      <c r="DNO29" s="387">
        <f t="shared" ref="DNO29" si="1552">DNM29*$C$29</f>
        <v>16102627710.795864</v>
      </c>
      <c r="DNQ29" s="387">
        <f t="shared" ref="DNQ29" si="1553">DNO29*$C$29</f>
        <v>16263653987.903822</v>
      </c>
      <c r="DNS29" s="387">
        <f t="shared" ref="DNS29" si="1554">DNQ29*$C$29</f>
        <v>16426290527.78286</v>
      </c>
      <c r="DNU29" s="387">
        <f t="shared" ref="DNU29" si="1555">DNS29*$C$29</f>
        <v>16590553433.060688</v>
      </c>
      <c r="DNW29" s="387">
        <f t="shared" ref="DNW29" si="1556">DNU29*$C$29</f>
        <v>16756458967.391294</v>
      </c>
      <c r="DNY29" s="387">
        <f t="shared" ref="DNY29" si="1557">DNW29*$C$29</f>
        <v>16924023557.065208</v>
      </c>
      <c r="DOA29" s="387">
        <f t="shared" ref="DOA29" si="1558">DNY29*$C$29</f>
        <v>17093263792.63586</v>
      </c>
      <c r="DOC29" s="387">
        <f t="shared" ref="DOC29" si="1559">DOA29*$C$29</f>
        <v>17264196430.562218</v>
      </c>
      <c r="DOE29" s="387">
        <f t="shared" ref="DOE29" si="1560">DOC29*$C$29</f>
        <v>17436838394.86784</v>
      </c>
      <c r="DOG29" s="387">
        <f t="shared" ref="DOG29" si="1561">DOE29*$C$29</f>
        <v>17611206778.816517</v>
      </c>
      <c r="DOI29" s="387">
        <f t="shared" ref="DOI29" si="1562">DOG29*$C$29</f>
        <v>17787318846.604683</v>
      </c>
      <c r="DOK29" s="387">
        <f t="shared" ref="DOK29" si="1563">DOI29*$C$29</f>
        <v>17965192035.070728</v>
      </c>
      <c r="DOM29" s="387">
        <f t="shared" ref="DOM29" si="1564">DOK29*$C$29</f>
        <v>18144843955.421436</v>
      </c>
      <c r="DOO29" s="387">
        <f t="shared" ref="DOO29" si="1565">DOM29*$C$29</f>
        <v>18326292394.975651</v>
      </c>
      <c r="DOQ29" s="387">
        <f t="shared" ref="DOQ29" si="1566">DOO29*$C$29</f>
        <v>18509555318.925407</v>
      </c>
      <c r="DOS29" s="387">
        <f t="shared" ref="DOS29" si="1567">DOQ29*$C$29</f>
        <v>18694650872.114662</v>
      </c>
      <c r="DOU29" s="387">
        <f t="shared" ref="DOU29" si="1568">DOS29*$C$29</f>
        <v>18881597380.835808</v>
      </c>
      <c r="DOW29" s="387">
        <f t="shared" ref="DOW29" si="1569">DOU29*$C$29</f>
        <v>19070413354.644165</v>
      </c>
      <c r="DOY29" s="387">
        <f t="shared" ref="DOY29" si="1570">DOW29*$C$29</f>
        <v>19261117488.190605</v>
      </c>
      <c r="DPA29" s="387">
        <f t="shared" ref="DPA29" si="1571">DOY29*$C$29</f>
        <v>19453728663.07251</v>
      </c>
      <c r="DPC29" s="387">
        <f t="shared" ref="DPC29" si="1572">DPA29*$C$29</f>
        <v>19648265949.703236</v>
      </c>
      <c r="DPE29" s="387">
        <f t="shared" ref="DPE29" si="1573">DPC29*$C$29</f>
        <v>19844748609.200268</v>
      </c>
      <c r="DPG29" s="387">
        <f t="shared" ref="DPG29" si="1574">DPE29*$C$29</f>
        <v>20043196095.292271</v>
      </c>
      <c r="DPI29" s="387">
        <f t="shared" ref="DPI29" si="1575">DPG29*$C$29</f>
        <v>20243628056.245193</v>
      </c>
      <c r="DPK29" s="387">
        <f t="shared" ref="DPK29" si="1576">DPI29*$C$29</f>
        <v>20446064336.807644</v>
      </c>
      <c r="DPM29" s="387">
        <f t="shared" ref="DPM29" si="1577">DPK29*$C$29</f>
        <v>20650524980.17572</v>
      </c>
      <c r="DPO29" s="387">
        <f t="shared" ref="DPO29" si="1578">DPM29*$C$29</f>
        <v>20857030229.977478</v>
      </c>
      <c r="DPQ29" s="387">
        <f t="shared" ref="DPQ29" si="1579">DPO29*$C$29</f>
        <v>21065600532.277252</v>
      </c>
      <c r="DPS29" s="387">
        <f t="shared" ref="DPS29" si="1580">DPQ29*$C$29</f>
        <v>21276256537.600025</v>
      </c>
      <c r="DPU29" s="387">
        <f t="shared" ref="DPU29" si="1581">DPS29*$C$29</f>
        <v>21489019102.976025</v>
      </c>
      <c r="DPW29" s="387">
        <f t="shared" ref="DPW29" si="1582">DPU29*$C$29</f>
        <v>21703909294.005787</v>
      </c>
      <c r="DPY29" s="387">
        <f t="shared" ref="DPY29" si="1583">DPW29*$C$29</f>
        <v>21920948386.945847</v>
      </c>
      <c r="DQA29" s="387">
        <f t="shared" ref="DQA29" si="1584">DPY29*$C$29</f>
        <v>22140157870.815304</v>
      </c>
      <c r="DQC29" s="387">
        <f t="shared" ref="DQC29" si="1585">DQA29*$C$29</f>
        <v>22361559449.523457</v>
      </c>
      <c r="DQE29" s="387">
        <f t="shared" ref="DQE29" si="1586">DQC29*$C$29</f>
        <v>22585175044.018692</v>
      </c>
      <c r="DQG29" s="387">
        <f t="shared" ref="DQG29" si="1587">DQE29*$C$29</f>
        <v>22811026794.458878</v>
      </c>
      <c r="DQI29" s="387">
        <f t="shared" ref="DQI29" si="1588">DQG29*$C$29</f>
        <v>23039137062.403465</v>
      </c>
      <c r="DQK29" s="387">
        <f t="shared" ref="DQK29" si="1589">DQI29*$C$29</f>
        <v>23269528433.0275</v>
      </c>
      <c r="DQM29" s="387">
        <f t="shared" ref="DQM29" si="1590">DQK29*$C$29</f>
        <v>23502223717.357777</v>
      </c>
      <c r="DQO29" s="387">
        <f t="shared" ref="DQO29" si="1591">DQM29*$C$29</f>
        <v>23737245954.531353</v>
      </c>
      <c r="DQQ29" s="387">
        <f t="shared" ref="DQQ29" si="1592">DQO29*$C$29</f>
        <v>23974618414.076668</v>
      </c>
      <c r="DQS29" s="387">
        <f t="shared" ref="DQS29" si="1593">DQQ29*$C$29</f>
        <v>24214364598.217434</v>
      </c>
      <c r="DQU29" s="387">
        <f t="shared" ref="DQU29" si="1594">DQS29*$C$29</f>
        <v>24456508244.199608</v>
      </c>
      <c r="DQW29" s="387">
        <f t="shared" ref="DQW29" si="1595">DQU29*$C$29</f>
        <v>24701073326.641605</v>
      </c>
      <c r="DQY29" s="387">
        <f t="shared" ref="DQY29" si="1596">DQW29*$C$29</f>
        <v>24948084059.90802</v>
      </c>
      <c r="DRA29" s="387">
        <f t="shared" ref="DRA29" si="1597">DQY29*$C$29</f>
        <v>25197564900.507099</v>
      </c>
      <c r="DRC29" s="387">
        <f t="shared" ref="DRC29" si="1598">DRA29*$C$29</f>
        <v>25449540549.512169</v>
      </c>
      <c r="DRE29" s="387">
        <f t="shared" ref="DRE29" si="1599">DRC29*$C$29</f>
        <v>25704035955.00729</v>
      </c>
      <c r="DRG29" s="387">
        <f t="shared" ref="DRG29" si="1600">DRE29*$C$29</f>
        <v>25961076314.557362</v>
      </c>
      <c r="DRI29" s="387">
        <f t="shared" ref="DRI29" si="1601">DRG29*$C$29</f>
        <v>26220687077.702934</v>
      </c>
      <c r="DRK29" s="387">
        <f t="shared" ref="DRK29" si="1602">DRI29*$C$29</f>
        <v>26482893948.479965</v>
      </c>
      <c r="DRM29" s="387">
        <f t="shared" ref="DRM29" si="1603">DRK29*$C$29</f>
        <v>26747722887.964764</v>
      </c>
      <c r="DRO29" s="387">
        <f t="shared" ref="DRO29" si="1604">DRM29*$C$29</f>
        <v>27015200116.84441</v>
      </c>
      <c r="DRQ29" s="387">
        <f t="shared" ref="DRQ29" si="1605">DRO29*$C$29</f>
        <v>27285352118.012856</v>
      </c>
      <c r="DRS29" s="387">
        <f t="shared" ref="DRS29" si="1606">DRQ29*$C$29</f>
        <v>27558205639.192986</v>
      </c>
      <c r="DRU29" s="387">
        <f t="shared" ref="DRU29" si="1607">DRS29*$C$29</f>
        <v>27833787695.584915</v>
      </c>
      <c r="DRW29" s="387">
        <f t="shared" ref="DRW29" si="1608">DRU29*$C$29</f>
        <v>28112125572.540764</v>
      </c>
      <c r="DRY29" s="387">
        <f t="shared" ref="DRY29" si="1609">DRW29*$C$29</f>
        <v>28393246828.266171</v>
      </c>
      <c r="DSA29" s="387">
        <f t="shared" ref="DSA29" si="1610">DRY29*$C$29</f>
        <v>28677179296.548832</v>
      </c>
      <c r="DSC29" s="387">
        <f t="shared" ref="DSC29" si="1611">DSA29*$C$29</f>
        <v>28963951089.51432</v>
      </c>
      <c r="DSE29" s="387">
        <f t="shared" ref="DSE29" si="1612">DSC29*$C$29</f>
        <v>29253590600.409462</v>
      </c>
      <c r="DSG29" s="387">
        <f t="shared" ref="DSG29" si="1613">DSE29*$C$29</f>
        <v>29546126506.413555</v>
      </c>
      <c r="DSI29" s="387">
        <f t="shared" ref="DSI29" si="1614">DSG29*$C$29</f>
        <v>29841587771.477692</v>
      </c>
      <c r="DSK29" s="387">
        <f t="shared" ref="DSK29" si="1615">DSI29*$C$29</f>
        <v>30140003649.192471</v>
      </c>
      <c r="DSM29" s="387">
        <f t="shared" ref="DSM29" si="1616">DSK29*$C$29</f>
        <v>30441403685.684395</v>
      </c>
      <c r="DSO29" s="387">
        <f t="shared" ref="DSO29" si="1617">DSM29*$C$29</f>
        <v>30745817722.541241</v>
      </c>
      <c r="DSQ29" s="387">
        <f t="shared" ref="DSQ29" si="1618">DSO29*$C$29</f>
        <v>31053275899.766655</v>
      </c>
      <c r="DSS29" s="387">
        <f t="shared" ref="DSS29" si="1619">DSQ29*$C$29</f>
        <v>31363808658.76432</v>
      </c>
      <c r="DSU29" s="387">
        <f t="shared" ref="DSU29" si="1620">DSS29*$C$29</f>
        <v>31677446745.351963</v>
      </c>
      <c r="DSW29" s="387">
        <f t="shared" ref="DSW29" si="1621">DSU29*$C$29</f>
        <v>31994221212.805485</v>
      </c>
      <c r="DSY29" s="387">
        <f t="shared" ref="DSY29" si="1622">DSW29*$C$29</f>
        <v>32314163424.93354</v>
      </c>
      <c r="DTA29" s="387">
        <f t="shared" ref="DTA29" si="1623">DSY29*$C$29</f>
        <v>32637305059.182877</v>
      </c>
      <c r="DTC29" s="387">
        <f t="shared" ref="DTC29" si="1624">DTA29*$C$29</f>
        <v>32963678109.774704</v>
      </c>
      <c r="DTE29" s="387">
        <f t="shared" ref="DTE29" si="1625">DTC29*$C$29</f>
        <v>33293314890.872452</v>
      </c>
      <c r="DTG29" s="387">
        <f t="shared" ref="DTG29" si="1626">DTE29*$C$29</f>
        <v>33626248039.781178</v>
      </c>
      <c r="DTI29" s="387">
        <f t="shared" ref="DTI29" si="1627">DTG29*$C$29</f>
        <v>33962510520.178989</v>
      </c>
      <c r="DTK29" s="387">
        <f t="shared" ref="DTK29" si="1628">DTI29*$C$29</f>
        <v>34302135625.380779</v>
      </c>
      <c r="DTM29" s="387">
        <f t="shared" ref="DTM29" si="1629">DTK29*$C$29</f>
        <v>34645156981.63459</v>
      </c>
      <c r="DTO29" s="387">
        <f t="shared" ref="DTO29" si="1630">DTM29*$C$29</f>
        <v>34991608551.450935</v>
      </c>
      <c r="DTQ29" s="387">
        <f t="shared" ref="DTQ29" si="1631">DTO29*$C$29</f>
        <v>35341524636.965446</v>
      </c>
      <c r="DTS29" s="387">
        <f t="shared" ref="DTS29" si="1632">DTQ29*$C$29</f>
        <v>35694939883.335098</v>
      </c>
      <c r="DTU29" s="387">
        <f t="shared" ref="DTU29" si="1633">DTS29*$C$29</f>
        <v>36051889282.168449</v>
      </c>
      <c r="DTW29" s="387">
        <f t="shared" ref="DTW29" si="1634">DTU29*$C$29</f>
        <v>36412408174.990135</v>
      </c>
      <c r="DTY29" s="387">
        <f t="shared" ref="DTY29" si="1635">DTW29*$C$29</f>
        <v>36776532256.740036</v>
      </c>
      <c r="DUA29" s="387">
        <f t="shared" ref="DUA29" si="1636">DTY29*$C$29</f>
        <v>37144297579.307434</v>
      </c>
      <c r="DUC29" s="387">
        <f t="shared" ref="DUC29" si="1637">DUA29*$C$29</f>
        <v>37515740555.10051</v>
      </c>
      <c r="DUE29" s="387">
        <f t="shared" ref="DUE29" si="1638">DUC29*$C$29</f>
        <v>37890897960.651512</v>
      </c>
      <c r="DUG29" s="387">
        <f t="shared" ref="DUG29" si="1639">DUE29*$C$29</f>
        <v>38269806940.258026</v>
      </c>
      <c r="DUI29" s="387">
        <f t="shared" ref="DUI29" si="1640">DUG29*$C$29</f>
        <v>38652505009.660606</v>
      </c>
      <c r="DUK29" s="387">
        <f t="shared" ref="DUK29" si="1641">DUI29*$C$29</f>
        <v>39039030059.75721</v>
      </c>
      <c r="DUM29" s="387">
        <f t="shared" ref="DUM29" si="1642">DUK29*$C$29</f>
        <v>39429420360.354782</v>
      </c>
      <c r="DUO29" s="387">
        <f t="shared" ref="DUO29" si="1643">DUM29*$C$29</f>
        <v>39823714563.958328</v>
      </c>
      <c r="DUQ29" s="387">
        <f t="shared" ref="DUQ29" si="1644">DUO29*$C$29</f>
        <v>40221951709.597916</v>
      </c>
      <c r="DUS29" s="387">
        <f t="shared" ref="DUS29" si="1645">DUQ29*$C$29</f>
        <v>40624171226.693893</v>
      </c>
      <c r="DUU29" s="387">
        <f t="shared" ref="DUU29" si="1646">DUS29*$C$29</f>
        <v>41030412938.960831</v>
      </c>
      <c r="DUW29" s="387">
        <f t="shared" ref="DUW29" si="1647">DUU29*$C$29</f>
        <v>41440717068.350441</v>
      </c>
      <c r="DUY29" s="387">
        <f t="shared" ref="DUY29" si="1648">DUW29*$C$29</f>
        <v>41855124239.033943</v>
      </c>
      <c r="DVA29" s="387">
        <f t="shared" ref="DVA29" si="1649">DUY29*$C$29</f>
        <v>42273675481.424286</v>
      </c>
      <c r="DVC29" s="387">
        <f t="shared" ref="DVC29" si="1650">DVA29*$C$29</f>
        <v>42696412236.238525</v>
      </c>
      <c r="DVE29" s="387">
        <f t="shared" ref="DVE29" si="1651">DVC29*$C$29</f>
        <v>43123376358.600914</v>
      </c>
      <c r="DVG29" s="387">
        <f t="shared" ref="DVG29" si="1652">DVE29*$C$29</f>
        <v>43554610122.18692</v>
      </c>
      <c r="DVI29" s="387">
        <f t="shared" ref="DVI29" si="1653">DVG29*$C$29</f>
        <v>43990156223.408791</v>
      </c>
      <c r="DVK29" s="387">
        <f t="shared" ref="DVK29" si="1654">DVI29*$C$29</f>
        <v>44430057785.642876</v>
      </c>
      <c r="DVM29" s="387">
        <f t="shared" ref="DVM29" si="1655">DVK29*$C$29</f>
        <v>44874358363.499306</v>
      </c>
      <c r="DVO29" s="387">
        <f t="shared" ref="DVO29" si="1656">DVM29*$C$29</f>
        <v>45323101947.1343</v>
      </c>
      <c r="DVQ29" s="387">
        <f t="shared" ref="DVQ29" si="1657">DVO29*$C$29</f>
        <v>45776332966.605644</v>
      </c>
      <c r="DVS29" s="387">
        <f t="shared" ref="DVS29" si="1658">DVQ29*$C$29</f>
        <v>46234096296.271698</v>
      </c>
      <c r="DVU29" s="387">
        <f t="shared" ref="DVU29" si="1659">DVS29*$C$29</f>
        <v>46696437259.234413</v>
      </c>
      <c r="DVW29" s="387">
        <f t="shared" ref="DVW29" si="1660">DVU29*$C$29</f>
        <v>47163401631.826759</v>
      </c>
      <c r="DVY29" s="387">
        <f t="shared" ref="DVY29" si="1661">DVW29*$C$29</f>
        <v>47635035648.145027</v>
      </c>
      <c r="DWA29" s="387">
        <f t="shared" ref="DWA29" si="1662">DVY29*$C$29</f>
        <v>48111386004.62648</v>
      </c>
      <c r="DWC29" s="387">
        <f t="shared" ref="DWC29" si="1663">DWA29*$C$29</f>
        <v>48592499864.672745</v>
      </c>
      <c r="DWE29" s="387">
        <f t="shared" ref="DWE29" si="1664">DWC29*$C$29</f>
        <v>49078424863.319473</v>
      </c>
      <c r="DWG29" s="387">
        <f t="shared" ref="DWG29" si="1665">DWE29*$C$29</f>
        <v>49569209111.952667</v>
      </c>
      <c r="DWI29" s="387">
        <f t="shared" ref="DWI29" si="1666">DWG29*$C$29</f>
        <v>50064901203.072197</v>
      </c>
      <c r="DWK29" s="387">
        <f t="shared" ref="DWK29" si="1667">DWI29*$C$29</f>
        <v>50565550215.102921</v>
      </c>
      <c r="DWM29" s="387">
        <f t="shared" ref="DWM29" si="1668">DWK29*$C$29</f>
        <v>51071205717.253952</v>
      </c>
      <c r="DWO29" s="387">
        <f t="shared" ref="DWO29" si="1669">DWM29*$C$29</f>
        <v>51581917774.426491</v>
      </c>
      <c r="DWQ29" s="387">
        <f t="shared" ref="DWQ29" si="1670">DWO29*$C$29</f>
        <v>52097736952.170753</v>
      </c>
      <c r="DWS29" s="387">
        <f t="shared" ref="DWS29" si="1671">DWQ29*$C$29</f>
        <v>52618714321.692459</v>
      </c>
      <c r="DWU29" s="387">
        <f t="shared" ref="DWU29" si="1672">DWS29*$C$29</f>
        <v>53144901464.909386</v>
      </c>
      <c r="DWW29" s="387">
        <f t="shared" ref="DWW29" si="1673">DWU29*$C$29</f>
        <v>53676350479.558479</v>
      </c>
      <c r="DWY29" s="387">
        <f t="shared" ref="DWY29" si="1674">DWW29*$C$29</f>
        <v>54213113984.354065</v>
      </c>
      <c r="DXA29" s="387">
        <f t="shared" ref="DXA29" si="1675">DWY29*$C$29</f>
        <v>54755245124.197609</v>
      </c>
      <c r="DXC29" s="387">
        <f t="shared" ref="DXC29" si="1676">DXA29*$C$29</f>
        <v>55302797575.439583</v>
      </c>
      <c r="DXE29" s="387">
        <f t="shared" ref="DXE29" si="1677">DXC29*$C$29</f>
        <v>55855825551.193977</v>
      </c>
      <c r="DXG29" s="387">
        <f t="shared" ref="DXG29" si="1678">DXE29*$C$29</f>
        <v>56414383806.705917</v>
      </c>
      <c r="DXI29" s="387">
        <f t="shared" ref="DXI29" si="1679">DXG29*$C$29</f>
        <v>56978527644.77298</v>
      </c>
      <c r="DXK29" s="387">
        <f t="shared" ref="DXK29" si="1680">DXI29*$C$29</f>
        <v>57548312921.220711</v>
      </c>
      <c r="DXM29" s="387">
        <f t="shared" ref="DXM29" si="1681">DXK29*$C$29</f>
        <v>58123796050.432915</v>
      </c>
      <c r="DXO29" s="387">
        <f t="shared" ref="DXO29" si="1682">DXM29*$C$29</f>
        <v>58705034010.937241</v>
      </c>
      <c r="DXQ29" s="387">
        <f t="shared" ref="DXQ29" si="1683">DXO29*$C$29</f>
        <v>59292084351.046616</v>
      </c>
      <c r="DXS29" s="387">
        <f t="shared" ref="DXS29" si="1684">DXQ29*$C$29</f>
        <v>59885005194.557083</v>
      </c>
      <c r="DXU29" s="387">
        <f t="shared" ref="DXU29" si="1685">DXS29*$C$29</f>
        <v>60483855246.502655</v>
      </c>
      <c r="DXW29" s="387">
        <f t="shared" ref="DXW29" si="1686">DXU29*$C$29</f>
        <v>61088693798.967682</v>
      </c>
      <c r="DXY29" s="387">
        <f t="shared" ref="DXY29" si="1687">DXW29*$C$29</f>
        <v>61699580736.957359</v>
      </c>
      <c r="DYA29" s="387">
        <f t="shared" ref="DYA29" si="1688">DXY29*$C$29</f>
        <v>62316576544.326935</v>
      </c>
      <c r="DYC29" s="387">
        <f t="shared" ref="DYC29" si="1689">DYA29*$C$29</f>
        <v>62939742309.770203</v>
      </c>
      <c r="DYE29" s="387">
        <f t="shared" ref="DYE29" si="1690">DYC29*$C$29</f>
        <v>63569139732.867905</v>
      </c>
      <c r="DYG29" s="387">
        <f t="shared" ref="DYG29" si="1691">DYE29*$C$29</f>
        <v>64204831130.196587</v>
      </c>
      <c r="DYI29" s="387">
        <f t="shared" ref="DYI29" si="1692">DYG29*$C$29</f>
        <v>64846879441.49855</v>
      </c>
      <c r="DYK29" s="387">
        <f t="shared" ref="DYK29" si="1693">DYI29*$C$29</f>
        <v>65495348235.913536</v>
      </c>
      <c r="DYM29" s="387">
        <f t="shared" ref="DYM29" si="1694">DYK29*$C$29</f>
        <v>66150301718.272675</v>
      </c>
      <c r="DYO29" s="387">
        <f t="shared" ref="DYO29" si="1695">DYM29*$C$29</f>
        <v>66811804735.455399</v>
      </c>
      <c r="DYQ29" s="387">
        <f t="shared" ref="DYQ29" si="1696">DYO29*$C$29</f>
        <v>67479922782.809952</v>
      </c>
      <c r="DYS29" s="387">
        <f t="shared" ref="DYS29" si="1697">DYQ29*$C$29</f>
        <v>68154722010.638054</v>
      </c>
      <c r="DYU29" s="387">
        <f t="shared" ref="DYU29" si="1698">DYS29*$C$29</f>
        <v>68836269230.744431</v>
      </c>
      <c r="DYW29" s="387">
        <f t="shared" ref="DYW29" si="1699">DYU29*$C$29</f>
        <v>69524631923.05188</v>
      </c>
      <c r="DYY29" s="387">
        <f t="shared" ref="DYY29" si="1700">DYW29*$C$29</f>
        <v>70219878242.282394</v>
      </c>
      <c r="DZA29" s="387">
        <f t="shared" ref="DZA29" si="1701">DYY29*$C$29</f>
        <v>70922077024.705215</v>
      </c>
      <c r="DZC29" s="387">
        <f t="shared" ref="DZC29" si="1702">DZA29*$C$29</f>
        <v>71631297794.952271</v>
      </c>
      <c r="DZE29" s="387">
        <f t="shared" ref="DZE29" si="1703">DZC29*$C$29</f>
        <v>72347610772.901794</v>
      </c>
      <c r="DZG29" s="387">
        <f t="shared" ref="DZG29" si="1704">DZE29*$C$29</f>
        <v>73071086880.630814</v>
      </c>
      <c r="DZI29" s="387">
        <f t="shared" ref="DZI29" si="1705">DZG29*$C$29</f>
        <v>73801797749.437119</v>
      </c>
      <c r="DZK29" s="387">
        <f t="shared" ref="DZK29" si="1706">DZI29*$C$29</f>
        <v>74539815726.931488</v>
      </c>
      <c r="DZM29" s="387">
        <f t="shared" ref="DZM29" si="1707">DZK29*$C$29</f>
        <v>75285213884.200806</v>
      </c>
      <c r="DZO29" s="387">
        <f t="shared" ref="DZO29" si="1708">DZM29*$C$29</f>
        <v>76038066023.042816</v>
      </c>
      <c r="DZQ29" s="387">
        <f t="shared" ref="DZQ29" si="1709">DZO29*$C$29</f>
        <v>76798446683.273239</v>
      </c>
      <c r="DZS29" s="387">
        <f t="shared" ref="DZS29" si="1710">DZQ29*$C$29</f>
        <v>77566431150.105972</v>
      </c>
      <c r="DZU29" s="387">
        <f t="shared" ref="DZU29" si="1711">DZS29*$C$29</f>
        <v>78342095461.607025</v>
      </c>
      <c r="DZW29" s="387">
        <f t="shared" ref="DZW29" si="1712">DZU29*$C$29</f>
        <v>79125516416.223099</v>
      </c>
      <c r="DZY29" s="387">
        <f t="shared" ref="DZY29" si="1713">DZW29*$C$29</f>
        <v>79916771580.38533</v>
      </c>
      <c r="EAA29" s="387">
        <f t="shared" ref="EAA29" si="1714">DZY29*$C$29</f>
        <v>80715939296.189178</v>
      </c>
      <c r="EAC29" s="387">
        <f t="shared" ref="EAC29" si="1715">EAA29*$C$29</f>
        <v>81523098689.151077</v>
      </c>
      <c r="EAE29" s="387">
        <f t="shared" ref="EAE29" si="1716">EAC29*$C$29</f>
        <v>82338329676.042587</v>
      </c>
      <c r="EAG29" s="387">
        <f t="shared" ref="EAG29" si="1717">EAE29*$C$29</f>
        <v>83161712972.803009</v>
      </c>
      <c r="EAI29" s="387">
        <f t="shared" ref="EAI29" si="1718">EAG29*$C$29</f>
        <v>83993330102.531036</v>
      </c>
      <c r="EAK29" s="387">
        <f t="shared" ref="EAK29" si="1719">EAI29*$C$29</f>
        <v>84833263403.556351</v>
      </c>
      <c r="EAM29" s="387">
        <f t="shared" ref="EAM29" si="1720">EAK29*$C$29</f>
        <v>85681596037.591919</v>
      </c>
      <c r="EAO29" s="387">
        <f t="shared" ref="EAO29" si="1721">EAM29*$C$29</f>
        <v>86538411997.967834</v>
      </c>
      <c r="EAQ29" s="387">
        <f t="shared" ref="EAQ29" si="1722">EAO29*$C$29</f>
        <v>87403796117.94751</v>
      </c>
      <c r="EAS29" s="387">
        <f t="shared" ref="EAS29" si="1723">EAQ29*$C$29</f>
        <v>88277834079.126984</v>
      </c>
      <c r="EAU29" s="387">
        <f t="shared" ref="EAU29" si="1724">EAS29*$C$29</f>
        <v>89160612419.918259</v>
      </c>
      <c r="EAW29" s="387">
        <f t="shared" ref="EAW29" si="1725">EAU29*$C$29</f>
        <v>90052218544.117447</v>
      </c>
      <c r="EAY29" s="387">
        <f t="shared" ref="EAY29" si="1726">EAW29*$C$29</f>
        <v>90952740729.558624</v>
      </c>
      <c r="EBA29" s="387">
        <f t="shared" ref="EBA29" si="1727">EAY29*$C$29</f>
        <v>91862268136.854218</v>
      </c>
      <c r="EBC29" s="387">
        <f t="shared" ref="EBC29" si="1728">EBA29*$C$29</f>
        <v>92780890818.222763</v>
      </c>
      <c r="EBE29" s="387">
        <f t="shared" ref="EBE29" si="1729">EBC29*$C$29</f>
        <v>93708699726.404999</v>
      </c>
      <c r="EBG29" s="387">
        <f t="shared" ref="EBG29" si="1730">EBE29*$C$29</f>
        <v>94645786723.669052</v>
      </c>
      <c r="EBI29" s="387">
        <f t="shared" ref="EBI29" si="1731">EBG29*$C$29</f>
        <v>95592244590.905746</v>
      </c>
      <c r="EBK29" s="387">
        <f t="shared" ref="EBK29" si="1732">EBI29*$C$29</f>
        <v>96548167036.814804</v>
      </c>
      <c r="EBM29" s="387">
        <f t="shared" ref="EBM29" si="1733">EBK29*$C$29</f>
        <v>97513648707.182953</v>
      </c>
      <c r="EBO29" s="387">
        <f t="shared" ref="EBO29" si="1734">EBM29*$C$29</f>
        <v>98488785194.254776</v>
      </c>
      <c r="EBQ29" s="387">
        <f t="shared" ref="EBQ29" si="1735">EBO29*$C$29</f>
        <v>99473673046.197327</v>
      </c>
      <c r="EBS29" s="387">
        <f t="shared" ref="EBS29" si="1736">EBQ29*$C$29</f>
        <v>100468409776.6593</v>
      </c>
      <c r="EBU29" s="387">
        <f t="shared" ref="EBU29" si="1737">EBS29*$C$29</f>
        <v>101473093874.42589</v>
      </c>
      <c r="EBW29" s="387">
        <f t="shared" ref="EBW29" si="1738">EBU29*$C$29</f>
        <v>102487824813.17015</v>
      </c>
      <c r="EBY29" s="387">
        <f t="shared" ref="EBY29" si="1739">EBW29*$C$29</f>
        <v>103512703061.30185</v>
      </c>
      <c r="ECA29" s="387">
        <f t="shared" ref="ECA29" si="1740">EBY29*$C$29</f>
        <v>104547830091.91487</v>
      </c>
      <c r="ECC29" s="387">
        <f t="shared" ref="ECC29" si="1741">ECA29*$C$29</f>
        <v>105593308392.83401</v>
      </c>
      <c r="ECE29" s="387">
        <f t="shared" ref="ECE29" si="1742">ECC29*$C$29</f>
        <v>106649241476.76236</v>
      </c>
      <c r="ECG29" s="387">
        <f t="shared" ref="ECG29" si="1743">ECE29*$C$29</f>
        <v>107715733891.52998</v>
      </c>
      <c r="ECI29" s="387">
        <f t="shared" ref="ECI29" si="1744">ECG29*$C$29</f>
        <v>108792891230.44528</v>
      </c>
      <c r="ECK29" s="387">
        <f t="shared" ref="ECK29" si="1745">ECI29*$C$29</f>
        <v>109880820142.74974</v>
      </c>
      <c r="ECM29" s="387">
        <f t="shared" ref="ECM29" si="1746">ECK29*$C$29</f>
        <v>110979628344.17725</v>
      </c>
      <c r="ECO29" s="387">
        <f t="shared" ref="ECO29" si="1747">ECM29*$C$29</f>
        <v>112089424627.61902</v>
      </c>
      <c r="ECQ29" s="387">
        <f t="shared" ref="ECQ29" si="1748">ECO29*$C$29</f>
        <v>113210318873.8952</v>
      </c>
      <c r="ECS29" s="387">
        <f t="shared" ref="ECS29" si="1749">ECQ29*$C$29</f>
        <v>114342422062.63416</v>
      </c>
      <c r="ECU29" s="387">
        <f t="shared" ref="ECU29" si="1750">ECS29*$C$29</f>
        <v>115485846283.2605</v>
      </c>
      <c r="ECW29" s="387">
        <f t="shared" ref="ECW29" si="1751">ECU29*$C$29</f>
        <v>116640704746.09311</v>
      </c>
      <c r="ECY29" s="387">
        <f t="shared" ref="ECY29" si="1752">ECW29*$C$29</f>
        <v>117807111793.55405</v>
      </c>
      <c r="EDA29" s="387">
        <f t="shared" ref="EDA29" si="1753">ECY29*$C$29</f>
        <v>118985182911.48959</v>
      </c>
      <c r="EDC29" s="387">
        <f t="shared" ref="EDC29" si="1754">EDA29*$C$29</f>
        <v>120175034740.60449</v>
      </c>
      <c r="EDE29" s="387">
        <f t="shared" ref="EDE29" si="1755">EDC29*$C$29</f>
        <v>121376785088.01054</v>
      </c>
      <c r="EDG29" s="387">
        <f t="shared" ref="EDG29" si="1756">EDE29*$C$29</f>
        <v>122590552938.89066</v>
      </c>
      <c r="EDI29" s="387">
        <f t="shared" ref="EDI29" si="1757">EDG29*$C$29</f>
        <v>123816458468.27956</v>
      </c>
      <c r="EDK29" s="387">
        <f t="shared" ref="EDK29" si="1758">EDI29*$C$29</f>
        <v>125054623052.96236</v>
      </c>
      <c r="EDM29" s="387">
        <f t="shared" ref="EDM29" si="1759">EDK29*$C$29</f>
        <v>126305169283.49197</v>
      </c>
      <c r="EDO29" s="387">
        <f t="shared" ref="EDO29" si="1760">EDM29*$C$29</f>
        <v>127568220976.32689</v>
      </c>
      <c r="EDQ29" s="387">
        <f t="shared" ref="EDQ29" si="1761">EDO29*$C$29</f>
        <v>128843903186.09016</v>
      </c>
      <c r="EDS29" s="387">
        <f t="shared" ref="EDS29" si="1762">EDQ29*$C$29</f>
        <v>130132342217.95107</v>
      </c>
      <c r="EDU29" s="387">
        <f t="shared" ref="EDU29" si="1763">EDS29*$C$29</f>
        <v>131433665640.13057</v>
      </c>
      <c r="EDW29" s="387">
        <f t="shared" ref="EDW29" si="1764">EDU29*$C$29</f>
        <v>132748002296.53188</v>
      </c>
      <c r="EDY29" s="387">
        <f t="shared" ref="EDY29" si="1765">EDW29*$C$29</f>
        <v>134075482319.49719</v>
      </c>
      <c r="EEA29" s="387">
        <f t="shared" ref="EEA29" si="1766">EDY29*$C$29</f>
        <v>135416237142.69217</v>
      </c>
      <c r="EEC29" s="387">
        <f t="shared" ref="EEC29" si="1767">EEA29*$C$29</f>
        <v>136770399514.11909</v>
      </c>
      <c r="EEE29" s="387">
        <f t="shared" ref="EEE29" si="1768">EEC29*$C$29</f>
        <v>138138103509.26028</v>
      </c>
      <c r="EEG29" s="387">
        <f t="shared" ref="EEG29" si="1769">EEE29*$C$29</f>
        <v>139519484544.35287</v>
      </c>
      <c r="EEI29" s="387">
        <f t="shared" ref="EEI29" si="1770">EEG29*$C$29</f>
        <v>140914679389.79642</v>
      </c>
      <c r="EEK29" s="387">
        <f t="shared" ref="EEK29" si="1771">EEI29*$C$29</f>
        <v>142323826183.6944</v>
      </c>
      <c r="EEM29" s="387">
        <f t="shared" ref="EEM29" si="1772">EEK29*$C$29</f>
        <v>143747064445.53134</v>
      </c>
      <c r="EEO29" s="387">
        <f t="shared" ref="EEO29" si="1773">EEM29*$C$29</f>
        <v>145184535089.98666</v>
      </c>
      <c r="EEQ29" s="387">
        <f t="shared" ref="EEQ29" si="1774">EEO29*$C$29</f>
        <v>146636380440.88654</v>
      </c>
      <c r="EES29" s="387">
        <f t="shared" ref="EES29" si="1775">EEQ29*$C$29</f>
        <v>148102744245.29541</v>
      </c>
      <c r="EEU29" s="387">
        <f t="shared" ref="EEU29" si="1776">EES29*$C$29</f>
        <v>149583771687.74835</v>
      </c>
      <c r="EEW29" s="387">
        <f t="shared" ref="EEW29" si="1777">EEU29*$C$29</f>
        <v>151079609404.62582</v>
      </c>
      <c r="EEY29" s="387">
        <f t="shared" ref="EEY29" si="1778">EEW29*$C$29</f>
        <v>152590405498.67209</v>
      </c>
      <c r="EFA29" s="387">
        <f t="shared" ref="EFA29" si="1779">EEY29*$C$29</f>
        <v>154116309553.65881</v>
      </c>
      <c r="EFC29" s="387">
        <f t="shared" ref="EFC29" si="1780">EFA29*$C$29</f>
        <v>155657472649.1954</v>
      </c>
      <c r="EFE29" s="387">
        <f t="shared" ref="EFE29" si="1781">EFC29*$C$29</f>
        <v>157214047375.68735</v>
      </c>
      <c r="EFG29" s="387">
        <f t="shared" ref="EFG29" si="1782">EFE29*$C$29</f>
        <v>158786187849.44421</v>
      </c>
      <c r="EFI29" s="387">
        <f t="shared" ref="EFI29" si="1783">EFG29*$C$29</f>
        <v>160374049727.93866</v>
      </c>
      <c r="EFK29" s="387">
        <f t="shared" ref="EFK29" si="1784">EFI29*$C$29</f>
        <v>161977790225.21805</v>
      </c>
      <c r="EFM29" s="387">
        <f t="shared" ref="EFM29" si="1785">EFK29*$C$29</f>
        <v>163597568127.47021</v>
      </c>
      <c r="EFO29" s="387">
        <f t="shared" ref="EFO29" si="1786">EFM29*$C$29</f>
        <v>165233543808.7449</v>
      </c>
      <c r="EFQ29" s="387">
        <f t="shared" ref="EFQ29" si="1787">EFO29*$C$29</f>
        <v>166885879246.83237</v>
      </c>
      <c r="EFS29" s="387">
        <f t="shared" ref="EFS29" si="1788">EFQ29*$C$29</f>
        <v>168554738039.30069</v>
      </c>
      <c r="EFU29" s="387">
        <f t="shared" ref="EFU29" si="1789">EFS29*$C$29</f>
        <v>170240285419.6937</v>
      </c>
      <c r="EFW29" s="387">
        <f t="shared" ref="EFW29" si="1790">EFU29*$C$29</f>
        <v>171942688273.89063</v>
      </c>
      <c r="EFY29" s="387">
        <f t="shared" ref="EFY29" si="1791">EFW29*$C$29</f>
        <v>173662115156.62955</v>
      </c>
      <c r="EGA29" s="387">
        <f t="shared" ref="EGA29" si="1792">EFY29*$C$29</f>
        <v>175398736308.19583</v>
      </c>
      <c r="EGC29" s="387">
        <f t="shared" ref="EGC29" si="1793">EGA29*$C$29</f>
        <v>177152723671.2778</v>
      </c>
      <c r="EGE29" s="387">
        <f t="shared" ref="EGE29" si="1794">EGC29*$C$29</f>
        <v>178924250907.99057</v>
      </c>
      <c r="EGG29" s="387">
        <f t="shared" ref="EGG29" si="1795">EGE29*$C$29</f>
        <v>180713493417.07047</v>
      </c>
      <c r="EGI29" s="387">
        <f t="shared" ref="EGI29" si="1796">EGG29*$C$29</f>
        <v>182520628351.24118</v>
      </c>
      <c r="EGK29" s="387">
        <f t="shared" ref="EGK29" si="1797">EGI29*$C$29</f>
        <v>184345834634.7536</v>
      </c>
      <c r="EGM29" s="387">
        <f t="shared" ref="EGM29" si="1798">EGK29*$C$29</f>
        <v>186189292981.10114</v>
      </c>
      <c r="EGO29" s="387">
        <f t="shared" ref="EGO29" si="1799">EGM29*$C$29</f>
        <v>188051185910.91214</v>
      </c>
      <c r="EGQ29" s="387">
        <f t="shared" ref="EGQ29" si="1800">EGO29*$C$29</f>
        <v>189931697770.02127</v>
      </c>
      <c r="EGS29" s="387">
        <f t="shared" ref="EGS29" si="1801">EGQ29*$C$29</f>
        <v>191831014747.7215</v>
      </c>
      <c r="EGU29" s="387">
        <f t="shared" ref="EGU29" si="1802">EGS29*$C$29</f>
        <v>193749324895.1987</v>
      </c>
      <c r="EGW29" s="387">
        <f t="shared" ref="EGW29" si="1803">EGU29*$C$29</f>
        <v>195686818144.1507</v>
      </c>
      <c r="EGY29" s="387">
        <f t="shared" ref="EGY29" si="1804">EGW29*$C$29</f>
        <v>197643686325.59219</v>
      </c>
      <c r="EHA29" s="387">
        <f t="shared" ref="EHA29" si="1805">EGY29*$C$29</f>
        <v>199620123188.84811</v>
      </c>
      <c r="EHC29" s="387">
        <f t="shared" ref="EHC29" si="1806">EHA29*$C$29</f>
        <v>201616324420.7366</v>
      </c>
      <c r="EHE29" s="387">
        <f t="shared" ref="EHE29" si="1807">EHC29*$C$29</f>
        <v>203632487664.94397</v>
      </c>
      <c r="EHG29" s="387">
        <f t="shared" ref="EHG29" si="1808">EHE29*$C$29</f>
        <v>205668812541.59341</v>
      </c>
      <c r="EHI29" s="387">
        <f t="shared" ref="EHI29" si="1809">EHG29*$C$29</f>
        <v>207725500667.00934</v>
      </c>
      <c r="EHK29" s="387">
        <f t="shared" ref="EHK29" si="1810">EHI29*$C$29</f>
        <v>209802755673.67944</v>
      </c>
      <c r="EHM29" s="387">
        <f t="shared" ref="EHM29" si="1811">EHK29*$C$29</f>
        <v>211900783230.41623</v>
      </c>
      <c r="EHO29" s="387">
        <f t="shared" ref="EHO29" si="1812">EHM29*$C$29</f>
        <v>214019791062.7204</v>
      </c>
      <c r="EHQ29" s="387">
        <f t="shared" ref="EHQ29" si="1813">EHO29*$C$29</f>
        <v>216159988973.3476</v>
      </c>
      <c r="EHS29" s="387">
        <f t="shared" ref="EHS29" si="1814">EHQ29*$C$29</f>
        <v>218321588863.08109</v>
      </c>
      <c r="EHU29" s="387">
        <f t="shared" ref="EHU29" si="1815">EHS29*$C$29</f>
        <v>220504804751.71188</v>
      </c>
      <c r="EHW29" s="387">
        <f t="shared" ref="EHW29" si="1816">EHU29*$C$29</f>
        <v>222709852799.229</v>
      </c>
      <c r="EHY29" s="387">
        <f t="shared" ref="EHY29" si="1817">EHW29*$C$29</f>
        <v>224936951327.22128</v>
      </c>
      <c r="EIA29" s="387">
        <f t="shared" ref="EIA29" si="1818">EHY29*$C$29</f>
        <v>227186320840.4935</v>
      </c>
      <c r="EIC29" s="387">
        <f t="shared" ref="EIC29" si="1819">EIA29*$C$29</f>
        <v>229458184048.89844</v>
      </c>
      <c r="EIE29" s="387">
        <f t="shared" ref="EIE29" si="1820">EIC29*$C$29</f>
        <v>231752765889.38742</v>
      </c>
      <c r="EIG29" s="387">
        <f t="shared" ref="EIG29" si="1821">EIE29*$C$29</f>
        <v>234070293548.28131</v>
      </c>
      <c r="EII29" s="387">
        <f t="shared" ref="EII29" si="1822">EIG29*$C$29</f>
        <v>236410996483.76413</v>
      </c>
      <c r="EIK29" s="387">
        <f t="shared" ref="EIK29" si="1823">EII29*$C$29</f>
        <v>238775106448.60178</v>
      </c>
      <c r="EIM29" s="387">
        <f t="shared" ref="EIM29" si="1824">EIK29*$C$29</f>
        <v>241162857513.0878</v>
      </c>
      <c r="EIO29" s="387">
        <f t="shared" ref="EIO29" si="1825">EIM29*$C$29</f>
        <v>243574486088.21869</v>
      </c>
      <c r="EIQ29" s="387">
        <f t="shared" ref="EIQ29" si="1826">EIO29*$C$29</f>
        <v>246010230949.10089</v>
      </c>
      <c r="EIS29" s="387">
        <f t="shared" ref="EIS29" si="1827">EIQ29*$C$29</f>
        <v>248470333258.59189</v>
      </c>
      <c r="EIU29" s="387">
        <f t="shared" ref="EIU29" si="1828">EIS29*$C$29</f>
        <v>250955036591.1778</v>
      </c>
      <c r="EIW29" s="387">
        <f t="shared" ref="EIW29" si="1829">EIU29*$C$29</f>
        <v>253464586957.08957</v>
      </c>
      <c r="EIY29" s="387">
        <f t="shared" ref="EIY29" si="1830">EIW29*$C$29</f>
        <v>255999232826.66046</v>
      </c>
      <c r="EJA29" s="387">
        <f t="shared" ref="EJA29" si="1831">EIY29*$C$29</f>
        <v>258559225154.92706</v>
      </c>
      <c r="EJC29" s="387">
        <f t="shared" ref="EJC29" si="1832">EJA29*$C$29</f>
        <v>261144817406.47635</v>
      </c>
      <c r="EJE29" s="387">
        <f t="shared" ref="EJE29" si="1833">EJC29*$C$29</f>
        <v>263756265580.54111</v>
      </c>
      <c r="EJG29" s="387">
        <f t="shared" ref="EJG29" si="1834">EJE29*$C$29</f>
        <v>266393828236.34653</v>
      </c>
      <c r="EJI29" s="387">
        <f t="shared" ref="EJI29" si="1835">EJG29*$C$29</f>
        <v>269057766518.70999</v>
      </c>
      <c r="EJK29" s="387">
        <f t="shared" ref="EJK29" si="1836">EJI29*$C$29</f>
        <v>271748344183.89709</v>
      </c>
      <c r="EJM29" s="387">
        <f t="shared" ref="EJM29" si="1837">EJK29*$C$29</f>
        <v>274465827625.73605</v>
      </c>
      <c r="EJO29" s="387">
        <f t="shared" ref="EJO29" si="1838">EJM29*$C$29</f>
        <v>277210485901.99341</v>
      </c>
      <c r="EJQ29" s="387">
        <f t="shared" ref="EJQ29" si="1839">EJO29*$C$29</f>
        <v>279982590761.01337</v>
      </c>
      <c r="EJS29" s="387">
        <f t="shared" ref="EJS29" si="1840">EJQ29*$C$29</f>
        <v>282782416668.62347</v>
      </c>
      <c r="EJU29" s="387">
        <f t="shared" ref="EJU29" si="1841">EJS29*$C$29</f>
        <v>285610240835.30969</v>
      </c>
      <c r="EJW29" s="387">
        <f t="shared" ref="EJW29" si="1842">EJU29*$C$29</f>
        <v>288466343243.66278</v>
      </c>
      <c r="EJY29" s="387">
        <f t="shared" ref="EJY29" si="1843">EJW29*$C$29</f>
        <v>291351006676.09943</v>
      </c>
      <c r="EKA29" s="387">
        <f t="shared" ref="EKA29" si="1844">EJY29*$C$29</f>
        <v>294264516742.86041</v>
      </c>
      <c r="EKC29" s="387">
        <f t="shared" ref="EKC29" si="1845">EKA29*$C$29</f>
        <v>297207161910.289</v>
      </c>
      <c r="EKE29" s="387">
        <f t="shared" ref="EKE29" si="1846">EKC29*$C$29</f>
        <v>300179233529.39191</v>
      </c>
      <c r="EKG29" s="387">
        <f t="shared" ref="EKG29" si="1847">EKE29*$C$29</f>
        <v>303181025864.68585</v>
      </c>
      <c r="EKI29" s="387">
        <f t="shared" ref="EKI29" si="1848">EKG29*$C$29</f>
        <v>306212836123.3327</v>
      </c>
      <c r="EKK29" s="387">
        <f t="shared" ref="EKK29" si="1849">EKI29*$C$29</f>
        <v>309274964484.56604</v>
      </c>
      <c r="EKM29" s="387">
        <f t="shared" ref="EKM29" si="1850">EKK29*$C$29</f>
        <v>312367714129.41168</v>
      </c>
      <c r="EKO29" s="387">
        <f t="shared" ref="EKO29" si="1851">EKM29*$C$29</f>
        <v>315491391270.70581</v>
      </c>
      <c r="EKQ29" s="387">
        <f t="shared" ref="EKQ29" si="1852">EKO29*$C$29</f>
        <v>318646305183.41284</v>
      </c>
      <c r="EKS29" s="387">
        <f t="shared" ref="EKS29" si="1853">EKQ29*$C$29</f>
        <v>321832768235.24695</v>
      </c>
      <c r="EKU29" s="387">
        <f t="shared" ref="EKU29" si="1854">EKS29*$C$29</f>
        <v>325051095917.59943</v>
      </c>
      <c r="EKW29" s="387">
        <f t="shared" ref="EKW29" si="1855">EKU29*$C$29</f>
        <v>328301606876.77545</v>
      </c>
      <c r="EKY29" s="387">
        <f t="shared" ref="EKY29" si="1856">EKW29*$C$29</f>
        <v>331584622945.54321</v>
      </c>
      <c r="ELA29" s="387">
        <f t="shared" ref="ELA29" si="1857">EKY29*$C$29</f>
        <v>334900469174.99866</v>
      </c>
      <c r="ELC29" s="387">
        <f t="shared" ref="ELC29" si="1858">ELA29*$C$29</f>
        <v>338249473866.74866</v>
      </c>
      <c r="ELE29" s="387">
        <f t="shared" ref="ELE29" si="1859">ELC29*$C$29</f>
        <v>341631968605.41614</v>
      </c>
      <c r="ELG29" s="387">
        <f t="shared" ref="ELG29" si="1860">ELE29*$C$29</f>
        <v>345048288291.47028</v>
      </c>
      <c r="ELI29" s="387">
        <f t="shared" ref="ELI29" si="1861">ELG29*$C$29</f>
        <v>348498771174.38501</v>
      </c>
      <c r="ELK29" s="387">
        <f t="shared" ref="ELK29" si="1862">ELI29*$C$29</f>
        <v>351983758886.12885</v>
      </c>
      <c r="ELM29" s="387">
        <f t="shared" ref="ELM29" si="1863">ELK29*$C$29</f>
        <v>355503596474.99011</v>
      </c>
      <c r="ELO29" s="387">
        <f t="shared" ref="ELO29" si="1864">ELM29*$C$29</f>
        <v>359058632439.73999</v>
      </c>
      <c r="ELQ29" s="387">
        <f t="shared" ref="ELQ29" si="1865">ELO29*$C$29</f>
        <v>362649218764.13739</v>
      </c>
      <c r="ELS29" s="387">
        <f t="shared" ref="ELS29" si="1866">ELQ29*$C$29</f>
        <v>366275710951.77875</v>
      </c>
      <c r="ELU29" s="387">
        <f t="shared" ref="ELU29" si="1867">ELS29*$C$29</f>
        <v>369938468061.29651</v>
      </c>
      <c r="ELW29" s="387">
        <f t="shared" ref="ELW29" si="1868">ELU29*$C$29</f>
        <v>373637852741.90948</v>
      </c>
      <c r="ELY29" s="387">
        <f t="shared" ref="ELY29" si="1869">ELW29*$C$29</f>
        <v>377374231269.32861</v>
      </c>
      <c r="EMA29" s="387">
        <f t="shared" ref="EMA29" si="1870">ELY29*$C$29</f>
        <v>381147973582.02191</v>
      </c>
      <c r="EMC29" s="387">
        <f t="shared" ref="EMC29" si="1871">EMA29*$C$29</f>
        <v>384959453317.84216</v>
      </c>
      <c r="EME29" s="387">
        <f t="shared" ref="EME29" si="1872">EMC29*$C$29</f>
        <v>388809047851.02057</v>
      </c>
      <c r="EMG29" s="387">
        <f t="shared" ref="EMG29" si="1873">EME29*$C$29</f>
        <v>392697138329.53076</v>
      </c>
      <c r="EMI29" s="387">
        <f t="shared" ref="EMI29" si="1874">EMG29*$C$29</f>
        <v>396624109712.82605</v>
      </c>
      <c r="EMK29" s="387">
        <f t="shared" ref="EMK29" si="1875">EMI29*$C$29</f>
        <v>400590350809.95428</v>
      </c>
      <c r="EMM29" s="387">
        <f t="shared" ref="EMM29" si="1876">EMK29*$C$29</f>
        <v>404596254318.05383</v>
      </c>
      <c r="EMO29" s="387">
        <f t="shared" ref="EMO29" si="1877">EMM29*$C$29</f>
        <v>408642216861.23438</v>
      </c>
      <c r="EMQ29" s="387">
        <f t="shared" ref="EMQ29" si="1878">EMO29*$C$29</f>
        <v>412728639029.84674</v>
      </c>
      <c r="EMS29" s="387">
        <f t="shared" ref="EMS29" si="1879">EMQ29*$C$29</f>
        <v>416855925420.1452</v>
      </c>
      <c r="EMU29" s="387">
        <f t="shared" ref="EMU29" si="1880">EMS29*$C$29</f>
        <v>421024484674.34668</v>
      </c>
      <c r="EMW29" s="387">
        <f t="shared" ref="EMW29" si="1881">EMU29*$C$29</f>
        <v>425234729521.09015</v>
      </c>
      <c r="EMY29" s="387">
        <f t="shared" ref="EMY29" si="1882">EMW29*$C$29</f>
        <v>429487076816.30103</v>
      </c>
      <c r="ENA29" s="387">
        <f t="shared" ref="ENA29" si="1883">EMY29*$C$29</f>
        <v>433781947584.46405</v>
      </c>
      <c r="ENC29" s="387">
        <f t="shared" ref="ENC29" si="1884">ENA29*$C$29</f>
        <v>438119767060.30872</v>
      </c>
      <c r="ENE29" s="387">
        <f t="shared" ref="ENE29" si="1885">ENC29*$C$29</f>
        <v>442500964730.9118</v>
      </c>
      <c r="ENG29" s="387">
        <f t="shared" ref="ENG29" si="1886">ENE29*$C$29</f>
        <v>446925974378.22095</v>
      </c>
      <c r="ENI29" s="387">
        <f t="shared" ref="ENI29" si="1887">ENG29*$C$29</f>
        <v>451395234122.00317</v>
      </c>
      <c r="ENK29" s="387">
        <f t="shared" ref="ENK29" si="1888">ENI29*$C$29</f>
        <v>455909186463.22321</v>
      </c>
      <c r="ENM29" s="387">
        <f t="shared" ref="ENM29" si="1889">ENK29*$C$29</f>
        <v>460468278327.85547</v>
      </c>
      <c r="ENO29" s="387">
        <f t="shared" ref="ENO29" si="1890">ENM29*$C$29</f>
        <v>465072961111.13403</v>
      </c>
      <c r="ENQ29" s="387">
        <f t="shared" ref="ENQ29" si="1891">ENO29*$C$29</f>
        <v>469723690722.24536</v>
      </c>
      <c r="ENS29" s="387">
        <f t="shared" ref="ENS29" si="1892">ENQ29*$C$29</f>
        <v>474420927629.46783</v>
      </c>
      <c r="ENU29" s="387">
        <f t="shared" ref="ENU29" si="1893">ENS29*$C$29</f>
        <v>479165136905.76251</v>
      </c>
      <c r="ENW29" s="387">
        <f t="shared" ref="ENW29" si="1894">ENU29*$C$29</f>
        <v>483956788274.82013</v>
      </c>
      <c r="ENY29" s="387">
        <f t="shared" ref="ENY29" si="1895">ENW29*$C$29</f>
        <v>488796356157.56836</v>
      </c>
      <c r="EOA29" s="387">
        <f t="shared" ref="EOA29" si="1896">ENY29*$C$29</f>
        <v>493684319719.14404</v>
      </c>
      <c r="EOC29" s="387">
        <f t="shared" ref="EOC29" si="1897">EOA29*$C$29</f>
        <v>498621162916.33551</v>
      </c>
      <c r="EOE29" s="387">
        <f t="shared" ref="EOE29" si="1898">EOC29*$C$29</f>
        <v>503607374545.49884</v>
      </c>
      <c r="EOG29" s="387">
        <f t="shared" ref="EOG29" si="1899">EOE29*$C$29</f>
        <v>508643448290.95386</v>
      </c>
      <c r="EOI29" s="387">
        <f t="shared" ref="EOI29" si="1900">EOG29*$C$29</f>
        <v>513729882773.8634</v>
      </c>
      <c r="EOK29" s="387">
        <f t="shared" ref="EOK29" si="1901">EOI29*$C$29</f>
        <v>518867181601.60205</v>
      </c>
      <c r="EOM29" s="387">
        <f t="shared" ref="EOM29" si="1902">EOK29*$C$29</f>
        <v>524055853417.6181</v>
      </c>
      <c r="EOO29" s="387">
        <f t="shared" ref="EOO29" si="1903">EOM29*$C$29</f>
        <v>529296411951.79431</v>
      </c>
      <c r="EOQ29" s="387">
        <f t="shared" ref="EOQ29" si="1904">EOO29*$C$29</f>
        <v>534589376071.31226</v>
      </c>
      <c r="EOS29" s="387">
        <f t="shared" ref="EOS29" si="1905">EOQ29*$C$29</f>
        <v>539935269832.02539</v>
      </c>
      <c r="EOU29" s="387">
        <f t="shared" ref="EOU29" si="1906">EOS29*$C$29</f>
        <v>545334622530.34564</v>
      </c>
      <c r="EOW29" s="387">
        <f t="shared" ref="EOW29" si="1907">EOU29*$C$29</f>
        <v>550787968755.64905</v>
      </c>
      <c r="EOY29" s="387">
        <f t="shared" ref="EOY29" si="1908">EOW29*$C$29</f>
        <v>556295848443.20557</v>
      </c>
      <c r="EPA29" s="387">
        <f t="shared" ref="EPA29" si="1909">EOY29*$C$29</f>
        <v>561858806927.63757</v>
      </c>
      <c r="EPC29" s="387">
        <f t="shared" ref="EPC29" si="1910">EPA29*$C$29</f>
        <v>567477394996.91394</v>
      </c>
      <c r="EPE29" s="387">
        <f t="shared" ref="EPE29" si="1911">EPC29*$C$29</f>
        <v>573152168946.88306</v>
      </c>
      <c r="EPG29" s="387">
        <f t="shared" ref="EPG29" si="1912">EPE29*$C$29</f>
        <v>578883690636.35193</v>
      </c>
      <c r="EPI29" s="387">
        <f t="shared" ref="EPI29" si="1913">EPG29*$C$29</f>
        <v>584672527542.71545</v>
      </c>
      <c r="EPK29" s="387">
        <f t="shared" ref="EPK29" si="1914">EPI29*$C$29</f>
        <v>590519252818.14258</v>
      </c>
      <c r="EPM29" s="387">
        <f t="shared" ref="EPM29" si="1915">EPK29*$C$29</f>
        <v>596424445346.32397</v>
      </c>
      <c r="EPO29" s="387">
        <f t="shared" ref="EPO29" si="1916">EPM29*$C$29</f>
        <v>602388689799.78723</v>
      </c>
      <c r="EPQ29" s="387">
        <f t="shared" ref="EPQ29" si="1917">EPO29*$C$29</f>
        <v>608412576697.78516</v>
      </c>
      <c r="EPS29" s="387">
        <f t="shared" ref="EPS29" si="1918">EPQ29*$C$29</f>
        <v>614496702464.76306</v>
      </c>
      <c r="EPU29" s="387">
        <f t="shared" ref="EPU29" si="1919">EPS29*$C$29</f>
        <v>620641669489.41064</v>
      </c>
      <c r="EPW29" s="387">
        <f t="shared" ref="EPW29" si="1920">EPU29*$C$29</f>
        <v>626848086184.30481</v>
      </c>
      <c r="EPY29" s="387">
        <f t="shared" ref="EPY29" si="1921">EPW29*$C$29</f>
        <v>633116567046.14783</v>
      </c>
      <c r="EQA29" s="387">
        <f t="shared" ref="EQA29" si="1922">EPY29*$C$29</f>
        <v>639447732716.60925</v>
      </c>
      <c r="EQC29" s="387">
        <f t="shared" ref="EQC29" si="1923">EQA29*$C$29</f>
        <v>645842210043.77539</v>
      </c>
      <c r="EQE29" s="387">
        <f t="shared" ref="EQE29" si="1924">EQC29*$C$29</f>
        <v>652300632144.21313</v>
      </c>
      <c r="EQG29" s="387">
        <f t="shared" ref="EQG29" si="1925">EQE29*$C$29</f>
        <v>658823638465.65527</v>
      </c>
      <c r="EQI29" s="387">
        <f t="shared" ref="EQI29" si="1926">EQG29*$C$29</f>
        <v>665411874850.31189</v>
      </c>
      <c r="EQK29" s="387">
        <f t="shared" ref="EQK29" si="1927">EQI29*$C$29</f>
        <v>672065993598.81506</v>
      </c>
      <c r="EQM29" s="387">
        <f t="shared" ref="EQM29" si="1928">EQK29*$C$29</f>
        <v>678786653534.80322</v>
      </c>
      <c r="EQO29" s="387">
        <f t="shared" ref="EQO29" si="1929">EQM29*$C$29</f>
        <v>685574520070.15125</v>
      </c>
      <c r="EQQ29" s="387">
        <f t="shared" ref="EQQ29" si="1930">EQO29*$C$29</f>
        <v>692430265270.85278</v>
      </c>
      <c r="EQS29" s="387">
        <f t="shared" ref="EQS29" si="1931">EQQ29*$C$29</f>
        <v>699354567923.56128</v>
      </c>
      <c r="EQU29" s="387">
        <f t="shared" ref="EQU29" si="1932">EQS29*$C$29</f>
        <v>706348113602.79688</v>
      </c>
      <c r="EQW29" s="387">
        <f t="shared" ref="EQW29" si="1933">EQU29*$C$29</f>
        <v>713411594738.82483</v>
      </c>
      <c r="EQY29" s="387">
        <f t="shared" ref="EQY29" si="1934">EQW29*$C$29</f>
        <v>720545710686.21313</v>
      </c>
      <c r="ERA29" s="387">
        <f t="shared" ref="ERA29" si="1935">EQY29*$C$29</f>
        <v>727751167793.07532</v>
      </c>
      <c r="ERC29" s="387">
        <f t="shared" ref="ERC29" si="1936">ERA29*$C$29</f>
        <v>735028679471.0061</v>
      </c>
      <c r="ERE29" s="387">
        <f t="shared" ref="ERE29" si="1937">ERC29*$C$29</f>
        <v>742378966265.71619</v>
      </c>
      <c r="ERG29" s="387">
        <f t="shared" ref="ERG29" si="1938">ERE29*$C$29</f>
        <v>749802755928.37341</v>
      </c>
      <c r="ERI29" s="387">
        <f t="shared" ref="ERI29" si="1939">ERG29*$C$29</f>
        <v>757300783487.6571</v>
      </c>
      <c r="ERK29" s="387">
        <f t="shared" ref="ERK29" si="1940">ERI29*$C$29</f>
        <v>764873791322.53369</v>
      </c>
      <c r="ERM29" s="387">
        <f t="shared" ref="ERM29" si="1941">ERK29*$C$29</f>
        <v>772522529235.75903</v>
      </c>
      <c r="ERO29" s="387">
        <f t="shared" ref="ERO29" si="1942">ERM29*$C$29</f>
        <v>780247754528.11658</v>
      </c>
      <c r="ERQ29" s="387">
        <f t="shared" ref="ERQ29" si="1943">ERO29*$C$29</f>
        <v>788050232073.39771</v>
      </c>
      <c r="ERS29" s="387">
        <f t="shared" ref="ERS29" si="1944">ERQ29*$C$29</f>
        <v>795930734394.13171</v>
      </c>
      <c r="ERU29" s="387">
        <f t="shared" ref="ERU29" si="1945">ERS29*$C$29</f>
        <v>803890041738.073</v>
      </c>
      <c r="ERW29" s="387">
        <f t="shared" ref="ERW29" si="1946">ERU29*$C$29</f>
        <v>811928942155.45374</v>
      </c>
      <c r="ERY29" s="387">
        <f t="shared" ref="ERY29" si="1947">ERW29*$C$29</f>
        <v>820048231577.0083</v>
      </c>
      <c r="ESA29" s="387">
        <f t="shared" ref="ESA29" si="1948">ERY29*$C$29</f>
        <v>828248713892.77844</v>
      </c>
      <c r="ESC29" s="387">
        <f t="shared" ref="ESC29" si="1949">ESA29*$C$29</f>
        <v>836531201031.70618</v>
      </c>
      <c r="ESE29" s="387">
        <f t="shared" ref="ESE29" si="1950">ESC29*$C$29</f>
        <v>844896513042.02319</v>
      </c>
      <c r="ESG29" s="387">
        <f t="shared" ref="ESG29" si="1951">ESE29*$C$29</f>
        <v>853345478172.44348</v>
      </c>
      <c r="ESI29" s="387">
        <f t="shared" ref="ESI29" si="1952">ESG29*$C$29</f>
        <v>861878932954.16797</v>
      </c>
      <c r="ESK29" s="387">
        <f t="shared" ref="ESK29" si="1953">ESI29*$C$29</f>
        <v>870497722283.70972</v>
      </c>
      <c r="ESM29" s="387">
        <f t="shared" ref="ESM29" si="1954">ESK29*$C$29</f>
        <v>879202699506.54688</v>
      </c>
      <c r="ESO29" s="387">
        <f t="shared" ref="ESO29" si="1955">ESM29*$C$29</f>
        <v>887994726501.6123</v>
      </c>
      <c r="ESQ29" s="387">
        <f t="shared" ref="ESQ29" si="1956">ESO29*$C$29</f>
        <v>896874673766.62842</v>
      </c>
      <c r="ESS29" s="387">
        <f t="shared" ref="ESS29" si="1957">ESQ29*$C$29</f>
        <v>905843420504.29468</v>
      </c>
      <c r="ESU29" s="387">
        <f t="shared" ref="ESU29" si="1958">ESS29*$C$29</f>
        <v>914901854709.33765</v>
      </c>
      <c r="ESW29" s="387">
        <f t="shared" ref="ESW29" si="1959">ESU29*$C$29</f>
        <v>924050873256.43103</v>
      </c>
      <c r="ESY29" s="387">
        <f t="shared" ref="ESY29" si="1960">ESW29*$C$29</f>
        <v>933291381988.99536</v>
      </c>
      <c r="ETA29" s="387">
        <f t="shared" ref="ETA29" si="1961">ESY29*$C$29</f>
        <v>942624295808.88538</v>
      </c>
      <c r="ETC29" s="387">
        <f t="shared" ref="ETC29" si="1962">ETA29*$C$29</f>
        <v>952050538766.97424</v>
      </c>
      <c r="ETE29" s="387">
        <f t="shared" ref="ETE29" si="1963">ETC29*$C$29</f>
        <v>961571044154.64404</v>
      </c>
      <c r="ETG29" s="387">
        <f t="shared" ref="ETG29" si="1964">ETE29*$C$29</f>
        <v>971186754596.19055</v>
      </c>
      <c r="ETI29" s="387">
        <f t="shared" ref="ETI29" si="1965">ETG29*$C$29</f>
        <v>980898622142.15247</v>
      </c>
      <c r="ETK29" s="387">
        <f t="shared" ref="ETK29" si="1966">ETI29*$C$29</f>
        <v>990707608363.57397</v>
      </c>
      <c r="ETM29" s="387">
        <f t="shared" ref="ETM29" si="1967">ETK29*$C$29</f>
        <v>1000614684447.2097</v>
      </c>
      <c r="ETO29" s="387">
        <f t="shared" ref="ETO29" si="1968">ETM29*$C$29</f>
        <v>1010620831291.6818</v>
      </c>
      <c r="ETQ29" s="387">
        <f t="shared" ref="ETQ29" si="1969">ETO29*$C$29</f>
        <v>1020727039604.5986</v>
      </c>
      <c r="ETS29" s="387">
        <f t="shared" ref="ETS29" si="1970">ETQ29*$C$29</f>
        <v>1030934310000.6447</v>
      </c>
      <c r="ETU29" s="387">
        <f t="shared" ref="ETU29" si="1971">ETS29*$C$29</f>
        <v>1041243653100.6511</v>
      </c>
      <c r="ETW29" s="387">
        <f t="shared" ref="ETW29" si="1972">ETU29*$C$29</f>
        <v>1051656089631.6576</v>
      </c>
      <c r="ETY29" s="387">
        <f t="shared" ref="ETY29" si="1973">ETW29*$C$29</f>
        <v>1062172650527.9741</v>
      </c>
      <c r="EUA29" s="387">
        <f t="shared" ref="EUA29" si="1974">ETY29*$C$29</f>
        <v>1072794377033.2539</v>
      </c>
      <c r="EUC29" s="387">
        <f t="shared" ref="EUC29" si="1975">EUA29*$C$29</f>
        <v>1083522320803.5864</v>
      </c>
      <c r="EUE29" s="387">
        <f t="shared" ref="EUE29" si="1976">EUC29*$C$29</f>
        <v>1094357544011.6223</v>
      </c>
      <c r="EUG29" s="387">
        <f t="shared" ref="EUG29" si="1977">EUE29*$C$29</f>
        <v>1105301119451.7385</v>
      </c>
      <c r="EUI29" s="387">
        <f t="shared" ref="EUI29" si="1978">EUG29*$C$29</f>
        <v>1116354130646.2559</v>
      </c>
      <c r="EUK29" s="387">
        <f t="shared" ref="EUK29" si="1979">EUI29*$C$29</f>
        <v>1127517671952.7185</v>
      </c>
      <c r="EUM29" s="387">
        <f t="shared" ref="EUM29" si="1980">EUK29*$C$29</f>
        <v>1138792848672.2456</v>
      </c>
      <c r="EUO29" s="387">
        <f t="shared" ref="EUO29" si="1981">EUM29*$C$29</f>
        <v>1150180777158.968</v>
      </c>
      <c r="EUQ29" s="387">
        <f t="shared" ref="EUQ29" si="1982">EUO29*$C$29</f>
        <v>1161682584930.5576</v>
      </c>
      <c r="EUS29" s="387">
        <f t="shared" ref="EUS29" si="1983">EUQ29*$C$29</f>
        <v>1173299410779.8633</v>
      </c>
      <c r="EUU29" s="387">
        <f t="shared" ref="EUU29" si="1984">EUS29*$C$29</f>
        <v>1185032404887.6619</v>
      </c>
      <c r="EUW29" s="387">
        <f t="shared" ref="EUW29" si="1985">EUU29*$C$29</f>
        <v>1196882728936.5386</v>
      </c>
      <c r="EUY29" s="387">
        <f t="shared" ref="EUY29" si="1986">EUW29*$C$29</f>
        <v>1208851556225.9041</v>
      </c>
      <c r="EVA29" s="387">
        <f t="shared" ref="EVA29" si="1987">EUY29*$C$29</f>
        <v>1220940071788.1631</v>
      </c>
      <c r="EVC29" s="387">
        <f t="shared" ref="EVC29" si="1988">EVA29*$C$29</f>
        <v>1233149472506.0447</v>
      </c>
      <c r="EVE29" s="387">
        <f t="shared" ref="EVE29" si="1989">EVC29*$C$29</f>
        <v>1245480967231.1052</v>
      </c>
      <c r="EVG29" s="387">
        <f t="shared" ref="EVG29" si="1990">EVE29*$C$29</f>
        <v>1257935776903.4163</v>
      </c>
      <c r="EVI29" s="387">
        <f t="shared" ref="EVI29" si="1991">EVG29*$C$29</f>
        <v>1270515134672.4504</v>
      </c>
      <c r="EVK29" s="387">
        <f t="shared" ref="EVK29" si="1992">EVI29*$C$29</f>
        <v>1283220286019.175</v>
      </c>
      <c r="EVM29" s="387">
        <f t="shared" ref="EVM29" si="1993">EVK29*$C$29</f>
        <v>1296052488879.3667</v>
      </c>
      <c r="EVO29" s="387">
        <f t="shared" ref="EVO29" si="1994">EVM29*$C$29</f>
        <v>1309013013768.1604</v>
      </c>
      <c r="EVQ29" s="387">
        <f t="shared" ref="EVQ29" si="1995">EVO29*$C$29</f>
        <v>1322103143905.842</v>
      </c>
      <c r="EVS29" s="387">
        <f t="shared" ref="EVS29" si="1996">EVQ29*$C$29</f>
        <v>1335324175344.9004</v>
      </c>
      <c r="EVU29" s="387">
        <f t="shared" ref="EVU29" si="1997">EVS29*$C$29</f>
        <v>1348677417098.3494</v>
      </c>
      <c r="EVW29" s="387">
        <f t="shared" ref="EVW29" si="1998">EVU29*$C$29</f>
        <v>1362164191269.3328</v>
      </c>
      <c r="EVY29" s="387">
        <f t="shared" ref="EVY29" si="1999">EVW29*$C$29</f>
        <v>1375785833182.0261</v>
      </c>
      <c r="EWA29" s="387">
        <f t="shared" ref="EWA29" si="2000">EVY29*$C$29</f>
        <v>1389543691513.8464</v>
      </c>
      <c r="EWC29" s="387">
        <f t="shared" ref="EWC29" si="2001">EWA29*$C$29</f>
        <v>1403439128428.9849</v>
      </c>
      <c r="EWE29" s="387">
        <f t="shared" ref="EWE29" si="2002">EWC29*$C$29</f>
        <v>1417473519713.2747</v>
      </c>
      <c r="EWG29" s="387">
        <f t="shared" ref="EWG29" si="2003">EWE29*$C$29</f>
        <v>1431648254910.4075</v>
      </c>
      <c r="EWI29" s="387">
        <f t="shared" ref="EWI29" si="2004">EWG29*$C$29</f>
        <v>1445964737459.5115</v>
      </c>
      <c r="EWK29" s="387">
        <f t="shared" ref="EWK29" si="2005">EWI29*$C$29</f>
        <v>1460424384834.1067</v>
      </c>
      <c r="EWM29" s="387">
        <f t="shared" ref="EWM29" si="2006">EWK29*$C$29</f>
        <v>1475028628682.4478</v>
      </c>
      <c r="EWO29" s="387">
        <f t="shared" ref="EWO29" si="2007">EWM29*$C$29</f>
        <v>1489778914969.2722</v>
      </c>
      <c r="EWQ29" s="387">
        <f t="shared" ref="EWQ29" si="2008">EWO29*$C$29</f>
        <v>1504676704118.9648</v>
      </c>
      <c r="EWS29" s="387">
        <f t="shared" ref="EWS29" si="2009">EWQ29*$C$29</f>
        <v>1519723471160.1545</v>
      </c>
      <c r="EWU29" s="387">
        <f t="shared" ref="EWU29" si="2010">EWS29*$C$29</f>
        <v>1534920705871.7561</v>
      </c>
      <c r="EWW29" s="387">
        <f t="shared" ref="EWW29" si="2011">EWU29*$C$29</f>
        <v>1550269912930.4736</v>
      </c>
      <c r="EWY29" s="387">
        <f t="shared" ref="EWY29" si="2012">EWW29*$C$29</f>
        <v>1565772612059.7783</v>
      </c>
      <c r="EXA29" s="387">
        <f t="shared" ref="EXA29" si="2013">EWY29*$C$29</f>
        <v>1581430338180.3762</v>
      </c>
      <c r="EXC29" s="387">
        <f t="shared" ref="EXC29" si="2014">EXA29*$C$29</f>
        <v>1597244641562.1799</v>
      </c>
      <c r="EXE29" s="387">
        <f t="shared" ref="EXE29" si="2015">EXC29*$C$29</f>
        <v>1613217087977.8018</v>
      </c>
      <c r="EXG29" s="387">
        <f t="shared" ref="EXG29" si="2016">EXE29*$C$29</f>
        <v>1629349258857.5798</v>
      </c>
      <c r="EXI29" s="387">
        <f t="shared" ref="EXI29" si="2017">EXG29*$C$29</f>
        <v>1645642751446.1558</v>
      </c>
      <c r="EXK29" s="387">
        <f t="shared" ref="EXK29" si="2018">EXI29*$C$29</f>
        <v>1662099178960.6174</v>
      </c>
      <c r="EXM29" s="387">
        <f t="shared" ref="EXM29" si="2019">EXK29*$C$29</f>
        <v>1678720170750.2236</v>
      </c>
      <c r="EXO29" s="387">
        <f t="shared" ref="EXO29" si="2020">EXM29*$C$29</f>
        <v>1695507372457.7258</v>
      </c>
      <c r="EXQ29" s="387">
        <f t="shared" ref="EXQ29" si="2021">EXO29*$C$29</f>
        <v>1712462446182.3032</v>
      </c>
      <c r="EXS29" s="387">
        <f t="shared" ref="EXS29" si="2022">EXQ29*$C$29</f>
        <v>1729587070644.1262</v>
      </c>
      <c r="EXU29" s="387">
        <f t="shared" ref="EXU29" si="2023">EXS29*$C$29</f>
        <v>1746882941350.5674</v>
      </c>
      <c r="EXW29" s="387">
        <f t="shared" ref="EXW29" si="2024">EXU29*$C$29</f>
        <v>1764351770764.073</v>
      </c>
      <c r="EXY29" s="387">
        <f t="shared" ref="EXY29" si="2025">EXW29*$C$29</f>
        <v>1781995288471.7136</v>
      </c>
      <c r="EYA29" s="387">
        <f t="shared" ref="EYA29" si="2026">EXY29*$C$29</f>
        <v>1799815241356.4307</v>
      </c>
      <c r="EYC29" s="387">
        <f t="shared" ref="EYC29" si="2027">EYA29*$C$29</f>
        <v>1817813393769.9949</v>
      </c>
      <c r="EYE29" s="387">
        <f t="shared" ref="EYE29" si="2028">EYC29*$C$29</f>
        <v>1835991527707.6948</v>
      </c>
      <c r="EYG29" s="387">
        <f t="shared" ref="EYG29" si="2029">EYE29*$C$29</f>
        <v>1854351442984.7717</v>
      </c>
      <c r="EYI29" s="387">
        <f t="shared" ref="EYI29" si="2030">EYG29*$C$29</f>
        <v>1872894957414.6194</v>
      </c>
      <c r="EYK29" s="387">
        <f t="shared" ref="EYK29" si="2031">EYI29*$C$29</f>
        <v>1891623906988.7656</v>
      </c>
      <c r="EYM29" s="387">
        <f t="shared" ref="EYM29" si="2032">EYK29*$C$29</f>
        <v>1910540146058.6533</v>
      </c>
      <c r="EYO29" s="387">
        <f t="shared" ref="EYO29" si="2033">EYM29*$C$29</f>
        <v>1929645547519.24</v>
      </c>
      <c r="EYQ29" s="387">
        <f t="shared" ref="EYQ29" si="2034">EYO29*$C$29</f>
        <v>1948942002994.4324</v>
      </c>
      <c r="EYS29" s="387">
        <f t="shared" ref="EYS29" si="2035">EYQ29*$C$29</f>
        <v>1968431423024.3767</v>
      </c>
      <c r="EYU29" s="387">
        <f t="shared" ref="EYU29" si="2036">EYS29*$C$29</f>
        <v>1988115737254.6206</v>
      </c>
      <c r="EYW29" s="387">
        <f t="shared" ref="EYW29" si="2037">EYU29*$C$29</f>
        <v>2007996894627.1667</v>
      </c>
      <c r="EYY29" s="387">
        <f t="shared" ref="EYY29" si="2038">EYW29*$C$29</f>
        <v>2028076863573.4385</v>
      </c>
      <c r="EZA29" s="387">
        <f t="shared" ref="EZA29" si="2039">EYY29*$C$29</f>
        <v>2048357632209.1729</v>
      </c>
      <c r="EZC29" s="387">
        <f t="shared" ref="EZC29" si="2040">EZA29*$C$29</f>
        <v>2068841208531.2646</v>
      </c>
      <c r="EZE29" s="387">
        <f t="shared" ref="EZE29" si="2041">EZC29*$C$29</f>
        <v>2089529620616.5774</v>
      </c>
      <c r="EZG29" s="387">
        <f t="shared" ref="EZG29" si="2042">EZE29*$C$29</f>
        <v>2110424916822.7432</v>
      </c>
      <c r="EZI29" s="387">
        <f t="shared" ref="EZI29" si="2043">EZG29*$C$29</f>
        <v>2131529165990.9707</v>
      </c>
      <c r="EZK29" s="387">
        <f t="shared" ref="EZK29" si="2044">EZI29*$C$29</f>
        <v>2152844457650.8804</v>
      </c>
      <c r="EZM29" s="387">
        <f t="shared" ref="EZM29" si="2045">EZK29*$C$29</f>
        <v>2174372902227.3892</v>
      </c>
      <c r="EZO29" s="387">
        <f t="shared" ref="EZO29" si="2046">EZM29*$C$29</f>
        <v>2196116631249.6631</v>
      </c>
      <c r="EZQ29" s="387">
        <f t="shared" ref="EZQ29" si="2047">EZO29*$C$29</f>
        <v>2218077797562.1597</v>
      </c>
      <c r="EZS29" s="387">
        <f t="shared" ref="EZS29" si="2048">EZQ29*$C$29</f>
        <v>2240258575537.7813</v>
      </c>
      <c r="EZU29" s="387">
        <f t="shared" ref="EZU29" si="2049">EZS29*$C$29</f>
        <v>2262661161293.1592</v>
      </c>
      <c r="EZW29" s="387">
        <f t="shared" ref="EZW29" si="2050">EZU29*$C$29</f>
        <v>2285287772906.0908</v>
      </c>
      <c r="EZY29" s="387">
        <f t="shared" ref="EZY29" si="2051">EZW29*$C$29</f>
        <v>2308140650635.1519</v>
      </c>
      <c r="FAA29" s="387">
        <f t="shared" ref="FAA29" si="2052">EZY29*$C$29</f>
        <v>2331222057141.5034</v>
      </c>
      <c r="FAC29" s="387">
        <f t="shared" ref="FAC29" si="2053">FAA29*$C$29</f>
        <v>2354534277712.9185</v>
      </c>
      <c r="FAE29" s="387">
        <f t="shared" ref="FAE29" si="2054">FAC29*$C$29</f>
        <v>2378079620490.0479</v>
      </c>
      <c r="FAG29" s="387">
        <f t="shared" ref="FAG29" si="2055">FAE29*$C$29</f>
        <v>2401860416694.9482</v>
      </c>
      <c r="FAI29" s="387">
        <f t="shared" ref="FAI29" si="2056">FAG29*$C$29</f>
        <v>2425879020861.8979</v>
      </c>
      <c r="FAK29" s="387">
        <f t="shared" ref="FAK29" si="2057">FAI29*$C$29</f>
        <v>2450137811070.5171</v>
      </c>
      <c r="FAM29" s="387">
        <f t="shared" ref="FAM29" si="2058">FAK29*$C$29</f>
        <v>2474639189181.2222</v>
      </c>
      <c r="FAO29" s="387">
        <f t="shared" ref="FAO29" si="2059">FAM29*$C$29</f>
        <v>2499385581073.0342</v>
      </c>
      <c r="FAQ29" s="387">
        <f t="shared" ref="FAQ29" si="2060">FAO29*$C$29</f>
        <v>2524379436883.7646</v>
      </c>
      <c r="FAS29" s="387">
        <f t="shared" ref="FAS29" si="2061">FAQ29*$C$29</f>
        <v>2549623231252.6025</v>
      </c>
      <c r="FAU29" s="387">
        <f t="shared" ref="FAU29" si="2062">FAS29*$C$29</f>
        <v>2575119463565.1284</v>
      </c>
      <c r="FAW29" s="387">
        <f t="shared" ref="FAW29" si="2063">FAU29*$C$29</f>
        <v>2600870658200.7798</v>
      </c>
      <c r="FAY29" s="387">
        <f t="shared" ref="FAY29" si="2064">FAW29*$C$29</f>
        <v>2626879364782.7876</v>
      </c>
      <c r="FBA29" s="387">
        <f t="shared" ref="FBA29" si="2065">FAY29*$C$29</f>
        <v>2653148158430.6157</v>
      </c>
      <c r="FBC29" s="387">
        <f t="shared" ref="FBC29" si="2066">FBA29*$C$29</f>
        <v>2679679640014.9219</v>
      </c>
      <c r="FBE29" s="387">
        <f t="shared" ref="FBE29" si="2067">FBC29*$C$29</f>
        <v>2706476436415.0713</v>
      </c>
      <c r="FBG29" s="387">
        <f t="shared" ref="FBG29" si="2068">FBE29*$C$29</f>
        <v>2733541200779.2222</v>
      </c>
      <c r="FBI29" s="387">
        <f t="shared" ref="FBI29" si="2069">FBG29*$C$29</f>
        <v>2760876612787.0146</v>
      </c>
      <c r="FBK29" s="387">
        <f t="shared" ref="FBK29" si="2070">FBI29*$C$29</f>
        <v>2788485378914.8848</v>
      </c>
      <c r="FBM29" s="387">
        <f t="shared" ref="FBM29" si="2071">FBK29*$C$29</f>
        <v>2816370232704.0337</v>
      </c>
      <c r="FBO29" s="387">
        <f t="shared" ref="FBO29" si="2072">FBM29*$C$29</f>
        <v>2844533935031.0742</v>
      </c>
      <c r="FBQ29" s="387">
        <f t="shared" ref="FBQ29" si="2073">FBO29*$C$29</f>
        <v>2872979274381.3848</v>
      </c>
      <c r="FBS29" s="387">
        <f t="shared" ref="FBS29" si="2074">FBQ29*$C$29</f>
        <v>2901709067125.1987</v>
      </c>
      <c r="FBU29" s="387">
        <f t="shared" ref="FBU29" si="2075">FBS29*$C$29</f>
        <v>2930726157796.4507</v>
      </c>
      <c r="FBW29" s="387">
        <f t="shared" ref="FBW29" si="2076">FBU29*$C$29</f>
        <v>2960033419374.415</v>
      </c>
      <c r="FBY29" s="387">
        <f t="shared" ref="FBY29" si="2077">FBW29*$C$29</f>
        <v>2989633753568.1592</v>
      </c>
      <c r="FCA29" s="387">
        <f t="shared" ref="FCA29" si="2078">FBY29*$C$29</f>
        <v>3019530091103.8408</v>
      </c>
      <c r="FCC29" s="387">
        <f t="shared" ref="FCC29" si="2079">FCA29*$C$29</f>
        <v>3049725392014.8794</v>
      </c>
      <c r="FCE29" s="387">
        <f t="shared" ref="FCE29" si="2080">FCC29*$C$29</f>
        <v>3080222645935.0283</v>
      </c>
      <c r="FCG29" s="387">
        <f t="shared" ref="FCG29" si="2081">FCE29*$C$29</f>
        <v>3111024872394.3784</v>
      </c>
      <c r="FCI29" s="387">
        <f t="shared" ref="FCI29" si="2082">FCG29*$C$29</f>
        <v>3142135121118.3223</v>
      </c>
      <c r="FCK29" s="387">
        <f t="shared" ref="FCK29" si="2083">FCI29*$C$29</f>
        <v>3173556472329.5054</v>
      </c>
      <c r="FCM29" s="387">
        <f t="shared" ref="FCM29" si="2084">FCK29*$C$29</f>
        <v>3205292037052.8003</v>
      </c>
      <c r="FCO29" s="387">
        <f t="shared" ref="FCO29" si="2085">FCM29*$C$29</f>
        <v>3237344957423.3281</v>
      </c>
      <c r="FCQ29" s="387">
        <f t="shared" ref="FCQ29" si="2086">FCO29*$C$29</f>
        <v>3269718406997.5615</v>
      </c>
      <c r="FCS29" s="387">
        <f t="shared" ref="FCS29" si="2087">FCQ29*$C$29</f>
        <v>3302415591067.5371</v>
      </c>
      <c r="FCU29" s="387">
        <f t="shared" ref="FCU29" si="2088">FCS29*$C$29</f>
        <v>3335439746978.2124</v>
      </c>
      <c r="FCW29" s="387">
        <f t="shared" ref="FCW29" si="2089">FCU29*$C$29</f>
        <v>3368794144447.9946</v>
      </c>
      <c r="FCY29" s="387">
        <f t="shared" ref="FCY29" si="2090">FCW29*$C$29</f>
        <v>3402482085892.4746</v>
      </c>
      <c r="FDA29" s="387">
        <f t="shared" ref="FDA29" si="2091">FCY29*$C$29</f>
        <v>3436506906751.3994</v>
      </c>
      <c r="FDC29" s="387">
        <f t="shared" ref="FDC29" si="2092">FDA29*$C$29</f>
        <v>3470871975818.9136</v>
      </c>
      <c r="FDE29" s="387">
        <f t="shared" ref="FDE29" si="2093">FDC29*$C$29</f>
        <v>3505580695577.1025</v>
      </c>
      <c r="FDG29" s="387">
        <f t="shared" ref="FDG29" si="2094">FDE29*$C$29</f>
        <v>3540636502532.8735</v>
      </c>
      <c r="FDI29" s="387">
        <f t="shared" ref="FDI29" si="2095">FDG29*$C$29</f>
        <v>3576042867558.2021</v>
      </c>
      <c r="FDK29" s="387">
        <f t="shared" ref="FDK29" si="2096">FDI29*$C$29</f>
        <v>3611803296233.7842</v>
      </c>
      <c r="FDM29" s="387">
        <f t="shared" ref="FDM29" si="2097">FDK29*$C$29</f>
        <v>3647921329196.1221</v>
      </c>
      <c r="FDO29" s="387">
        <f t="shared" ref="FDO29" si="2098">FDM29*$C$29</f>
        <v>3684400542488.0835</v>
      </c>
      <c r="FDQ29" s="387">
        <f t="shared" ref="FDQ29" si="2099">FDO29*$C$29</f>
        <v>3721244547912.9644</v>
      </c>
      <c r="FDS29" s="387">
        <f t="shared" ref="FDS29" si="2100">FDQ29*$C$29</f>
        <v>3758456993392.0942</v>
      </c>
      <c r="FDU29" s="387">
        <f t="shared" ref="FDU29" si="2101">FDS29*$C$29</f>
        <v>3796041563326.0151</v>
      </c>
      <c r="FDW29" s="387">
        <f t="shared" ref="FDW29" si="2102">FDU29*$C$29</f>
        <v>3834001978959.2754</v>
      </c>
      <c r="FDY29" s="387">
        <f t="shared" ref="FDY29" si="2103">FDW29*$C$29</f>
        <v>3872341998748.8682</v>
      </c>
      <c r="FEA29" s="387">
        <f t="shared" ref="FEA29" si="2104">FDY29*$C$29</f>
        <v>3911065418736.3569</v>
      </c>
      <c r="FEC29" s="387">
        <f t="shared" ref="FEC29" si="2105">FEA29*$C$29</f>
        <v>3950176072923.7207</v>
      </c>
      <c r="FEE29" s="387">
        <f t="shared" ref="FEE29" si="2106">FEC29*$C$29</f>
        <v>3989677833652.958</v>
      </c>
      <c r="FEG29" s="387">
        <f t="shared" ref="FEG29" si="2107">FEE29*$C$29</f>
        <v>4029574611989.4878</v>
      </c>
      <c r="FEI29" s="387">
        <f t="shared" ref="FEI29" si="2108">FEG29*$C$29</f>
        <v>4069870358109.3828</v>
      </c>
      <c r="FEK29" s="387">
        <f t="shared" ref="FEK29" si="2109">FEI29*$C$29</f>
        <v>4110569061690.4766</v>
      </c>
      <c r="FEM29" s="387">
        <f t="shared" ref="FEM29" si="2110">FEK29*$C$29</f>
        <v>4151674752307.3813</v>
      </c>
      <c r="FEO29" s="387">
        <f t="shared" ref="FEO29" si="2111">FEM29*$C$29</f>
        <v>4193191499830.4551</v>
      </c>
      <c r="FEQ29" s="387">
        <f t="shared" ref="FEQ29" si="2112">FEO29*$C$29</f>
        <v>4235123414828.7598</v>
      </c>
      <c r="FES29" s="387">
        <f t="shared" ref="FES29" si="2113">FEQ29*$C$29</f>
        <v>4277474648977.0474</v>
      </c>
      <c r="FEU29" s="387">
        <f t="shared" ref="FEU29" si="2114">FES29*$C$29</f>
        <v>4320249395466.8179</v>
      </c>
      <c r="FEW29" s="387">
        <f t="shared" ref="FEW29" si="2115">FEU29*$C$29</f>
        <v>4363451889421.4863</v>
      </c>
      <c r="FEY29" s="387">
        <f t="shared" ref="FEY29" si="2116">FEW29*$C$29</f>
        <v>4407086408315.7012</v>
      </c>
      <c r="FFA29" s="387">
        <f t="shared" ref="FFA29" si="2117">FEY29*$C$29</f>
        <v>4451157272398.8584</v>
      </c>
      <c r="FFC29" s="387">
        <f t="shared" ref="FFC29" si="2118">FFA29*$C$29</f>
        <v>4495668845122.8467</v>
      </c>
      <c r="FFE29" s="387">
        <f t="shared" ref="FFE29" si="2119">FFC29*$C$29</f>
        <v>4540625533574.0752</v>
      </c>
      <c r="FFG29" s="387">
        <f t="shared" ref="FFG29" si="2120">FFE29*$C$29</f>
        <v>4586031788909.8164</v>
      </c>
      <c r="FFI29" s="387">
        <f t="shared" ref="FFI29" si="2121">FFG29*$C$29</f>
        <v>4631892106798.915</v>
      </c>
      <c r="FFK29" s="387">
        <f t="shared" ref="FFK29" si="2122">FFI29*$C$29</f>
        <v>4678211027866.9043</v>
      </c>
      <c r="FFM29" s="387">
        <f t="shared" ref="FFM29" si="2123">FFK29*$C$29</f>
        <v>4724993138145.5732</v>
      </c>
      <c r="FFO29" s="387">
        <f t="shared" ref="FFO29" si="2124">FFM29*$C$29</f>
        <v>4772243069527.0293</v>
      </c>
      <c r="FFQ29" s="387">
        <f t="shared" ref="FFQ29" si="2125">FFO29*$C$29</f>
        <v>4819965500222.2998</v>
      </c>
      <c r="FFS29" s="387">
        <f t="shared" ref="FFS29" si="2126">FFQ29*$C$29</f>
        <v>4868165155224.5225</v>
      </c>
      <c r="FFU29" s="387">
        <f t="shared" ref="FFU29" si="2127">FFS29*$C$29</f>
        <v>4916846806776.7676</v>
      </c>
      <c r="FFW29" s="387">
        <f t="shared" ref="FFW29" si="2128">FFU29*$C$29</f>
        <v>4966015274844.5352</v>
      </c>
      <c r="FFY29" s="387">
        <f t="shared" ref="FFY29" si="2129">FFW29*$C$29</f>
        <v>5015675427592.9805</v>
      </c>
      <c r="FGA29" s="387">
        <f t="shared" ref="FGA29" si="2130">FFY29*$C$29</f>
        <v>5065832181868.9102</v>
      </c>
      <c r="FGC29" s="387">
        <f t="shared" ref="FGC29" si="2131">FGA29*$C$29</f>
        <v>5116490503687.5996</v>
      </c>
      <c r="FGE29" s="387">
        <f t="shared" ref="FGE29" si="2132">FGC29*$C$29</f>
        <v>5167655408724.4756</v>
      </c>
      <c r="FGG29" s="387">
        <f t="shared" ref="FGG29" si="2133">FGE29*$C$29</f>
        <v>5219331962811.7207</v>
      </c>
      <c r="FGI29" s="387">
        <f t="shared" ref="FGI29" si="2134">FGG29*$C$29</f>
        <v>5271525282439.8379</v>
      </c>
      <c r="FGK29" s="387">
        <f t="shared" ref="FGK29" si="2135">FGI29*$C$29</f>
        <v>5324240535264.2363</v>
      </c>
      <c r="FGM29" s="387">
        <f t="shared" ref="FGM29" si="2136">FGK29*$C$29</f>
        <v>5377482940616.8789</v>
      </c>
      <c r="FGO29" s="387">
        <f t="shared" ref="FGO29" si="2137">FGM29*$C$29</f>
        <v>5431257770023.0479</v>
      </c>
      <c r="FGQ29" s="387">
        <f t="shared" ref="FGQ29" si="2138">FGO29*$C$29</f>
        <v>5485570347723.2783</v>
      </c>
      <c r="FGS29" s="387">
        <f t="shared" ref="FGS29" si="2139">FGQ29*$C$29</f>
        <v>5540426051200.5107</v>
      </c>
      <c r="FGU29" s="387">
        <f t="shared" ref="FGU29" si="2140">FGS29*$C$29</f>
        <v>5595830311712.5156</v>
      </c>
      <c r="FGW29" s="387">
        <f t="shared" ref="FGW29" si="2141">FGU29*$C$29</f>
        <v>5651788614829.6406</v>
      </c>
      <c r="FGY29" s="387">
        <f t="shared" ref="FGY29" si="2142">FGW29*$C$29</f>
        <v>5708306500977.9375</v>
      </c>
      <c r="FHA29" s="387">
        <f t="shared" ref="FHA29" si="2143">FGY29*$C$29</f>
        <v>5765389565987.7168</v>
      </c>
      <c r="FHC29" s="387">
        <f t="shared" ref="FHC29" si="2144">FHA29*$C$29</f>
        <v>5823043461647.5938</v>
      </c>
      <c r="FHE29" s="387">
        <f t="shared" ref="FHE29" si="2145">FHC29*$C$29</f>
        <v>5881273896264.0693</v>
      </c>
      <c r="FHG29" s="387">
        <f t="shared" ref="FHG29" si="2146">FHE29*$C$29</f>
        <v>5940086635226.71</v>
      </c>
      <c r="FHI29" s="387">
        <f t="shared" ref="FHI29" si="2147">FHG29*$C$29</f>
        <v>5999487501578.9775</v>
      </c>
      <c r="FHK29" s="387">
        <f t="shared" ref="FHK29" si="2148">FHI29*$C$29</f>
        <v>6059482376594.7676</v>
      </c>
      <c r="FHM29" s="387">
        <f t="shared" ref="FHM29" si="2149">FHK29*$C$29</f>
        <v>6120077200360.7148</v>
      </c>
      <c r="FHO29" s="387">
        <f t="shared" ref="FHO29" si="2150">FHM29*$C$29</f>
        <v>6181277972364.3223</v>
      </c>
      <c r="FHQ29" s="387">
        <f t="shared" ref="FHQ29" si="2151">FHO29*$C$29</f>
        <v>6243090752087.9658</v>
      </c>
      <c r="FHS29" s="387">
        <f t="shared" ref="FHS29" si="2152">FHQ29*$C$29</f>
        <v>6305521659608.8457</v>
      </c>
      <c r="FHU29" s="387">
        <f t="shared" ref="FHU29" si="2153">FHS29*$C$29</f>
        <v>6368576876204.9346</v>
      </c>
      <c r="FHW29" s="387">
        <f t="shared" ref="FHW29" si="2154">FHU29*$C$29</f>
        <v>6432262644966.9844</v>
      </c>
      <c r="FHY29" s="387">
        <f t="shared" ref="FHY29" si="2155">FHW29*$C$29</f>
        <v>6496585271416.6543</v>
      </c>
      <c r="FIA29" s="387">
        <f t="shared" ref="FIA29" si="2156">FHY29*$C$29</f>
        <v>6561551124130.8213</v>
      </c>
      <c r="FIC29" s="387">
        <f t="shared" ref="FIC29" si="2157">FIA29*$C$29</f>
        <v>6627166635372.1299</v>
      </c>
      <c r="FIE29" s="387">
        <f t="shared" ref="FIE29" si="2158">FIC29*$C$29</f>
        <v>6693438301725.8516</v>
      </c>
      <c r="FIG29" s="387">
        <f t="shared" ref="FIG29" si="2159">FIE29*$C$29</f>
        <v>6760372684743.1104</v>
      </c>
      <c r="FII29" s="387">
        <f t="shared" ref="FII29" si="2160">FIG29*$C$29</f>
        <v>6827976411590.542</v>
      </c>
      <c r="FIK29" s="387">
        <f t="shared" ref="FIK29" si="2161">FII29*$C$29</f>
        <v>6896256175706.4473</v>
      </c>
      <c r="FIM29" s="387">
        <f t="shared" ref="FIM29" si="2162">FIK29*$C$29</f>
        <v>6965218737463.5117</v>
      </c>
      <c r="FIO29" s="387">
        <f t="shared" ref="FIO29" si="2163">FIM29*$C$29</f>
        <v>7034870924838.1465</v>
      </c>
      <c r="FIQ29" s="387">
        <f t="shared" ref="FIQ29" si="2164">FIO29*$C$29</f>
        <v>7105219634086.5283</v>
      </c>
      <c r="FIS29" s="387">
        <f t="shared" ref="FIS29" si="2165">FIQ29*$C$29</f>
        <v>7176271830427.3936</v>
      </c>
      <c r="FIU29" s="387">
        <f t="shared" ref="FIU29" si="2166">FIS29*$C$29</f>
        <v>7248034548731.668</v>
      </c>
      <c r="FIW29" s="387">
        <f t="shared" ref="FIW29" si="2167">FIU29*$C$29</f>
        <v>7320514894218.9844</v>
      </c>
      <c r="FIY29" s="387">
        <f t="shared" ref="FIY29" si="2168">FIW29*$C$29</f>
        <v>7393720043161.1738</v>
      </c>
      <c r="FJA29" s="387">
        <f t="shared" ref="FJA29" si="2169">FIY29*$C$29</f>
        <v>7467657243592.7852</v>
      </c>
      <c r="FJC29" s="387">
        <f t="shared" ref="FJC29" si="2170">FJA29*$C$29</f>
        <v>7542333816028.7129</v>
      </c>
      <c r="FJE29" s="387">
        <f t="shared" ref="FJE29" si="2171">FJC29*$C$29</f>
        <v>7617757154189</v>
      </c>
      <c r="FJG29" s="387">
        <f t="shared" ref="FJG29" si="2172">FJE29*$C$29</f>
        <v>7693934725730.8896</v>
      </c>
      <c r="FJI29" s="387">
        <f t="shared" ref="FJI29" si="2173">FJG29*$C$29</f>
        <v>7770874072988.1982</v>
      </c>
      <c r="FJK29" s="387">
        <f t="shared" ref="FJK29" si="2174">FJI29*$C$29</f>
        <v>7848582813718.0801</v>
      </c>
      <c r="FJM29" s="387">
        <f t="shared" ref="FJM29" si="2175">FJK29*$C$29</f>
        <v>7927068641855.2607</v>
      </c>
      <c r="FJO29" s="387">
        <f t="shared" ref="FJO29" si="2176">FJM29*$C$29</f>
        <v>8006339328273.8135</v>
      </c>
      <c r="FJQ29" s="387">
        <f t="shared" ref="FJQ29" si="2177">FJO29*$C$29</f>
        <v>8086402721556.5518</v>
      </c>
      <c r="FJS29" s="387">
        <f t="shared" ref="FJS29" si="2178">FJQ29*$C$29</f>
        <v>8167266748772.1172</v>
      </c>
      <c r="FJU29" s="387">
        <f t="shared" ref="FJU29" si="2179">FJS29*$C$29</f>
        <v>8248939416259.8389</v>
      </c>
      <c r="FJW29" s="387">
        <f t="shared" ref="FJW29" si="2180">FJU29*$C$29</f>
        <v>8331428810422.4375</v>
      </c>
      <c r="FJY29" s="387">
        <f t="shared" ref="FJY29" si="2181">FJW29*$C$29</f>
        <v>8414743098526.6621</v>
      </c>
      <c r="FKA29" s="387">
        <f t="shared" ref="FKA29" si="2182">FJY29*$C$29</f>
        <v>8498890529511.9287</v>
      </c>
      <c r="FKC29" s="387">
        <f t="shared" ref="FKC29" si="2183">FKA29*$C$29</f>
        <v>8583879434807.0479</v>
      </c>
      <c r="FKE29" s="387">
        <f t="shared" ref="FKE29" si="2184">FKC29*$C$29</f>
        <v>8669718229155.1182</v>
      </c>
      <c r="FKG29" s="387">
        <f t="shared" ref="FKG29" si="2185">FKE29*$C$29</f>
        <v>8756415411446.6689</v>
      </c>
      <c r="FKI29" s="387">
        <f t="shared" ref="FKI29" si="2186">FKG29*$C$29</f>
        <v>8843979565561.1348</v>
      </c>
      <c r="FKK29" s="387">
        <f t="shared" ref="FKK29" si="2187">FKI29*$C$29</f>
        <v>8932419361216.7461</v>
      </c>
      <c r="FKM29" s="387">
        <f t="shared" ref="FKM29" si="2188">FKK29*$C$29</f>
        <v>9021743554828.9141</v>
      </c>
      <c r="FKO29" s="387">
        <f t="shared" ref="FKO29" si="2189">FKM29*$C$29</f>
        <v>9111960990377.2031</v>
      </c>
      <c r="FKQ29" s="387">
        <f t="shared" ref="FKQ29" si="2190">FKO29*$C$29</f>
        <v>9203080600280.9746</v>
      </c>
      <c r="FKS29" s="387">
        <f t="shared" ref="FKS29" si="2191">FKQ29*$C$29</f>
        <v>9295111406283.7852</v>
      </c>
      <c r="FKU29" s="387">
        <f t="shared" ref="FKU29" si="2192">FKS29*$C$29</f>
        <v>9388062520346.623</v>
      </c>
      <c r="FKW29" s="387">
        <f t="shared" ref="FKW29" si="2193">FKU29*$C$29</f>
        <v>9481943145550.0898</v>
      </c>
      <c r="FKY29" s="387">
        <f t="shared" ref="FKY29" si="2194">FKW29*$C$29</f>
        <v>9576762577005.5918</v>
      </c>
      <c r="FLA29" s="387">
        <f t="shared" ref="FLA29" si="2195">FKY29*$C$29</f>
        <v>9672530202775.6484</v>
      </c>
      <c r="FLC29" s="387">
        <f t="shared" ref="FLC29" si="2196">FLA29*$C$29</f>
        <v>9769255504803.4043</v>
      </c>
      <c r="FLE29" s="387">
        <f t="shared" ref="FLE29" si="2197">FLC29*$C$29</f>
        <v>9866948059851.4375</v>
      </c>
      <c r="FLG29" s="387">
        <f t="shared" ref="FLG29" si="2198">FLE29*$C$29</f>
        <v>9965617540449.9512</v>
      </c>
      <c r="FLI29" s="387">
        <f t="shared" ref="FLI29" si="2199">FLG29*$C$29</f>
        <v>10065273715854.451</v>
      </c>
      <c r="FLK29" s="387">
        <f t="shared" ref="FLK29" si="2200">FLI29*$C$29</f>
        <v>10165926453012.996</v>
      </c>
      <c r="FLM29" s="387">
        <f t="shared" ref="FLM29" si="2201">FLK29*$C$29</f>
        <v>10267585717543.127</v>
      </c>
      <c r="FLO29" s="387">
        <f t="shared" ref="FLO29" si="2202">FLM29*$C$29</f>
        <v>10370261574718.559</v>
      </c>
      <c r="FLQ29" s="387">
        <f t="shared" ref="FLQ29" si="2203">FLO29*$C$29</f>
        <v>10473964190465.744</v>
      </c>
      <c r="FLS29" s="387">
        <f t="shared" ref="FLS29" si="2204">FLQ29*$C$29</f>
        <v>10578703832370.402</v>
      </c>
      <c r="FLU29" s="387">
        <f t="shared" ref="FLU29" si="2205">FLS29*$C$29</f>
        <v>10684490870694.107</v>
      </c>
      <c r="FLW29" s="387">
        <f t="shared" ref="FLW29" si="2206">FLU29*$C$29</f>
        <v>10791335779401.049</v>
      </c>
      <c r="FLY29" s="387">
        <f t="shared" ref="FLY29" si="2207">FLW29*$C$29</f>
        <v>10899249137195.059</v>
      </c>
      <c r="FMA29" s="387">
        <f t="shared" ref="FMA29" si="2208">FLY29*$C$29</f>
        <v>11008241628567.01</v>
      </c>
      <c r="FMC29" s="387">
        <f t="shared" ref="FMC29" si="2209">FMA29*$C$29</f>
        <v>11118324044852.68</v>
      </c>
      <c r="FME29" s="387">
        <f t="shared" ref="FME29" si="2210">FMC29*$C$29</f>
        <v>11229507285301.207</v>
      </c>
      <c r="FMG29" s="387">
        <f t="shared" ref="FMG29" si="2211">FME29*$C$29</f>
        <v>11341802358154.219</v>
      </c>
      <c r="FMI29" s="387">
        <f t="shared" ref="FMI29" si="2212">FMG29*$C$29</f>
        <v>11455220381735.762</v>
      </c>
      <c r="FMK29" s="387">
        <f t="shared" ref="FMK29" si="2213">FMI29*$C$29</f>
        <v>11569772585553.119</v>
      </c>
      <c r="FMM29" s="387">
        <f t="shared" ref="FMM29" si="2214">FMK29*$C$29</f>
        <v>11685470311408.65</v>
      </c>
      <c r="FMO29" s="387">
        <f t="shared" ref="FMO29" si="2215">FMM29*$C$29</f>
        <v>11802325014522.736</v>
      </c>
      <c r="FMQ29" s="387">
        <f t="shared" ref="FMQ29" si="2216">FMO29*$C$29</f>
        <v>11920348264667.963</v>
      </c>
      <c r="FMS29" s="387">
        <f t="shared" ref="FMS29" si="2217">FMQ29*$C$29</f>
        <v>12039551747314.643</v>
      </c>
      <c r="FMU29" s="387">
        <f t="shared" ref="FMU29" si="2218">FMS29*$C$29</f>
        <v>12159947264787.789</v>
      </c>
      <c r="FMW29" s="387">
        <f t="shared" ref="FMW29" si="2219">FMU29*$C$29</f>
        <v>12281546737435.668</v>
      </c>
      <c r="FMY29" s="387">
        <f t="shared" ref="FMY29" si="2220">FMW29*$C$29</f>
        <v>12404362204810.025</v>
      </c>
      <c r="FNA29" s="387">
        <f t="shared" ref="FNA29" si="2221">FMY29*$C$29</f>
        <v>12528405826858.125</v>
      </c>
      <c r="FNC29" s="387">
        <f t="shared" ref="FNC29" si="2222">FNA29*$C$29</f>
        <v>12653689885126.707</v>
      </c>
      <c r="FNE29" s="387">
        <f t="shared" ref="FNE29" si="2223">FNC29*$C$29</f>
        <v>12780226783977.975</v>
      </c>
      <c r="FNG29" s="387">
        <f t="shared" ref="FNG29" si="2224">FNE29*$C$29</f>
        <v>12908029051817.754</v>
      </c>
      <c r="FNI29" s="387">
        <f t="shared" ref="FNI29" si="2225">FNG29*$C$29</f>
        <v>13037109342335.932</v>
      </c>
      <c r="FNK29" s="387">
        <f t="shared" ref="FNK29" si="2226">FNI29*$C$29</f>
        <v>13167480435759.291</v>
      </c>
      <c r="FNM29" s="387">
        <f t="shared" ref="FNM29" si="2227">FNK29*$C$29</f>
        <v>13299155240116.885</v>
      </c>
      <c r="FNO29" s="387">
        <f t="shared" ref="FNO29" si="2228">FNM29*$C$29</f>
        <v>13432146792518.055</v>
      </c>
      <c r="FNQ29" s="387">
        <f t="shared" ref="FNQ29" si="2229">FNO29*$C$29</f>
        <v>13566468260443.236</v>
      </c>
      <c r="FNS29" s="387">
        <f t="shared" ref="FNS29" si="2230">FNQ29*$C$29</f>
        <v>13702132943047.668</v>
      </c>
      <c r="FNU29" s="387">
        <f t="shared" ref="FNU29" si="2231">FNS29*$C$29</f>
        <v>13839154272478.145</v>
      </c>
      <c r="FNW29" s="387">
        <f t="shared" ref="FNW29" si="2232">FNU29*$C$29</f>
        <v>13977545815202.926</v>
      </c>
      <c r="FNY29" s="387">
        <f t="shared" ref="FNY29" si="2233">FNW29*$C$29</f>
        <v>14117321273354.955</v>
      </c>
      <c r="FOA29" s="387">
        <f t="shared" ref="FOA29" si="2234">FNY29*$C$29</f>
        <v>14258494486088.504</v>
      </c>
      <c r="FOC29" s="387">
        <f t="shared" ref="FOC29" si="2235">FOA29*$C$29</f>
        <v>14401079430949.389</v>
      </c>
      <c r="FOE29" s="387">
        <f t="shared" ref="FOE29" si="2236">FOC29*$C$29</f>
        <v>14545090225258.883</v>
      </c>
      <c r="FOG29" s="387">
        <f t="shared" ref="FOG29" si="2237">FOE29*$C$29</f>
        <v>14690541127511.473</v>
      </c>
      <c r="FOI29" s="387">
        <f t="shared" ref="FOI29" si="2238">FOG29*$C$29</f>
        <v>14837446538786.588</v>
      </c>
      <c r="FOK29" s="387">
        <f t="shared" ref="FOK29" si="2239">FOI29*$C$29</f>
        <v>14985821004174.453</v>
      </c>
      <c r="FOM29" s="387">
        <f t="shared" ref="FOM29" si="2240">FOK29*$C$29</f>
        <v>15135679214216.197</v>
      </c>
      <c r="FOO29" s="387">
        <f t="shared" ref="FOO29" si="2241">FOM29*$C$29</f>
        <v>15287036006358.359</v>
      </c>
      <c r="FOQ29" s="387">
        <f t="shared" ref="FOQ29" si="2242">FOO29*$C$29</f>
        <v>15439906366421.943</v>
      </c>
      <c r="FOS29" s="387">
        <f t="shared" ref="FOS29" si="2243">FOQ29*$C$29</f>
        <v>15594305430086.162</v>
      </c>
      <c r="FOU29" s="387">
        <f t="shared" ref="FOU29" si="2244">FOS29*$C$29</f>
        <v>15750248484387.023</v>
      </c>
      <c r="FOW29" s="387">
        <f t="shared" ref="FOW29" si="2245">FOU29*$C$29</f>
        <v>15907750969230.895</v>
      </c>
      <c r="FOY29" s="387">
        <f t="shared" ref="FOY29" si="2246">FOW29*$C$29</f>
        <v>16066828478923.203</v>
      </c>
      <c r="FPA29" s="387">
        <f t="shared" ref="FPA29" si="2247">FOY29*$C$29</f>
        <v>16227496763712.436</v>
      </c>
      <c r="FPC29" s="387">
        <f t="shared" ref="FPC29" si="2248">FPA29*$C$29</f>
        <v>16389771731349.561</v>
      </c>
      <c r="FPE29" s="387">
        <f t="shared" ref="FPE29" si="2249">FPC29*$C$29</f>
        <v>16553669448663.057</v>
      </c>
      <c r="FPG29" s="387">
        <f t="shared" ref="FPG29" si="2250">FPE29*$C$29</f>
        <v>16719206143149.688</v>
      </c>
      <c r="FPI29" s="387">
        <f t="shared" ref="FPI29" si="2251">FPG29*$C$29</f>
        <v>16886398204581.184</v>
      </c>
      <c r="FPK29" s="387">
        <f t="shared" ref="FPK29" si="2252">FPI29*$C$29</f>
        <v>17055262186626.996</v>
      </c>
      <c r="FPM29" s="387">
        <f t="shared" ref="FPM29" si="2253">FPK29*$C$29</f>
        <v>17225814808493.266</v>
      </c>
      <c r="FPO29" s="387">
        <f t="shared" ref="FPO29" si="2254">FPM29*$C$29</f>
        <v>17398072956578.199</v>
      </c>
      <c r="FPQ29" s="387">
        <f t="shared" ref="FPQ29" si="2255">FPO29*$C$29</f>
        <v>17572053686143.98</v>
      </c>
      <c r="FPS29" s="387">
        <f t="shared" ref="FPS29" si="2256">FPQ29*$C$29</f>
        <v>17747774223005.422</v>
      </c>
      <c r="FPU29" s="387">
        <f t="shared" ref="FPU29" si="2257">FPS29*$C$29</f>
        <v>17925251965235.477</v>
      </c>
      <c r="FPW29" s="387">
        <f t="shared" ref="FPW29" si="2258">FPU29*$C$29</f>
        <v>18104504484887.832</v>
      </c>
      <c r="FPY29" s="387">
        <f t="shared" ref="FPY29" si="2259">FPW29*$C$29</f>
        <v>18285549529736.711</v>
      </c>
      <c r="FQA29" s="387">
        <f t="shared" ref="FQA29" si="2260">FPY29*$C$29</f>
        <v>18468405025034.078</v>
      </c>
      <c r="FQC29" s="387">
        <f t="shared" ref="FQC29" si="2261">FQA29*$C$29</f>
        <v>18653089075284.418</v>
      </c>
      <c r="FQE29" s="387">
        <f t="shared" ref="FQE29" si="2262">FQC29*$C$29</f>
        <v>18839619966037.262</v>
      </c>
      <c r="FQG29" s="387">
        <f t="shared" ref="FQG29" si="2263">FQE29*$C$29</f>
        <v>19028016165697.633</v>
      </c>
      <c r="FQI29" s="387">
        <f t="shared" ref="FQI29" si="2264">FQG29*$C$29</f>
        <v>19218296327354.609</v>
      </c>
      <c r="FQK29" s="387">
        <f t="shared" ref="FQK29" si="2265">FQI29*$C$29</f>
        <v>19410479290628.156</v>
      </c>
      <c r="FQM29" s="387">
        <f t="shared" ref="FQM29" si="2266">FQK29*$C$29</f>
        <v>19604584083534.438</v>
      </c>
      <c r="FQO29" s="387">
        <f t="shared" ref="FQO29" si="2267">FQM29*$C$29</f>
        <v>19800629924369.781</v>
      </c>
      <c r="FQQ29" s="387">
        <f t="shared" ref="FQQ29" si="2268">FQO29*$C$29</f>
        <v>19998636223613.48</v>
      </c>
      <c r="FQS29" s="387">
        <f t="shared" ref="FQS29" si="2269">FQQ29*$C$29</f>
        <v>20198622585849.617</v>
      </c>
      <c r="FQU29" s="387">
        <f t="shared" ref="FQU29" si="2270">FQS29*$C$29</f>
        <v>20400608811708.113</v>
      </c>
      <c r="FQW29" s="387">
        <f t="shared" ref="FQW29" si="2271">FQU29*$C$29</f>
        <v>20604614899825.195</v>
      </c>
      <c r="FQY29" s="387">
        <f t="shared" ref="FQY29" si="2272">FQW29*$C$29</f>
        <v>20810661048823.449</v>
      </c>
      <c r="FRA29" s="387">
        <f t="shared" ref="FRA29" si="2273">FQY29*$C$29</f>
        <v>21018767659311.684</v>
      </c>
      <c r="FRC29" s="387">
        <f t="shared" ref="FRC29" si="2274">FRA29*$C$29</f>
        <v>21228955335904.801</v>
      </c>
      <c r="FRE29" s="387">
        <f t="shared" ref="FRE29" si="2275">FRC29*$C$29</f>
        <v>21441244889263.848</v>
      </c>
      <c r="FRG29" s="387">
        <f t="shared" ref="FRG29" si="2276">FRE29*$C$29</f>
        <v>21655657338156.484</v>
      </c>
      <c r="FRI29" s="387">
        <f t="shared" ref="FRI29" si="2277">FRG29*$C$29</f>
        <v>21872213911538.051</v>
      </c>
      <c r="FRK29" s="387">
        <f t="shared" ref="FRK29" si="2278">FRI29*$C$29</f>
        <v>22090936050653.43</v>
      </c>
      <c r="FRM29" s="387">
        <f t="shared" ref="FRM29" si="2279">FRK29*$C$29</f>
        <v>22311845411159.965</v>
      </c>
      <c r="FRO29" s="387">
        <f t="shared" ref="FRO29" si="2280">FRM29*$C$29</f>
        <v>22534963865271.566</v>
      </c>
      <c r="FRQ29" s="387">
        <f t="shared" ref="FRQ29" si="2281">FRO29*$C$29</f>
        <v>22760313503924.281</v>
      </c>
      <c r="FRS29" s="387">
        <f t="shared" ref="FRS29" si="2282">FRQ29*$C$29</f>
        <v>22987916638963.523</v>
      </c>
      <c r="FRU29" s="387">
        <f t="shared" ref="FRU29" si="2283">FRS29*$C$29</f>
        <v>23217795805353.16</v>
      </c>
      <c r="FRW29" s="387">
        <f t="shared" ref="FRW29" si="2284">FRU29*$C$29</f>
        <v>23449973763406.691</v>
      </c>
      <c r="FRY29" s="387">
        <f t="shared" ref="FRY29" si="2285">FRW29*$C$29</f>
        <v>23684473501040.758</v>
      </c>
      <c r="FSA29" s="387">
        <f t="shared" ref="FSA29" si="2286">FRY29*$C$29</f>
        <v>23921318236051.164</v>
      </c>
      <c r="FSC29" s="387">
        <f t="shared" ref="FSC29" si="2287">FSA29*$C$29</f>
        <v>24160531418411.676</v>
      </c>
      <c r="FSE29" s="387">
        <f t="shared" ref="FSE29" si="2288">FSC29*$C$29</f>
        <v>24402136732595.793</v>
      </c>
      <c r="FSG29" s="387">
        <f t="shared" ref="FSG29" si="2289">FSE29*$C$29</f>
        <v>24646158099921.75</v>
      </c>
      <c r="FSI29" s="387">
        <f t="shared" ref="FSI29" si="2290">FSG29*$C$29</f>
        <v>24892619680920.969</v>
      </c>
      <c r="FSK29" s="387">
        <f t="shared" ref="FSK29" si="2291">FSI29*$C$29</f>
        <v>25141545877730.18</v>
      </c>
      <c r="FSM29" s="387">
        <f t="shared" ref="FSM29" si="2292">FSK29*$C$29</f>
        <v>25392961336507.48</v>
      </c>
      <c r="FSO29" s="387">
        <f t="shared" ref="FSO29" si="2293">FSM29*$C$29</f>
        <v>25646890949872.555</v>
      </c>
      <c r="FSQ29" s="387">
        <f t="shared" ref="FSQ29" si="2294">FSO29*$C$29</f>
        <v>25903359859371.281</v>
      </c>
      <c r="FSS29" s="387">
        <f t="shared" ref="FSS29" si="2295">FSQ29*$C$29</f>
        <v>26162393457964.996</v>
      </c>
      <c r="FSU29" s="387">
        <f t="shared" ref="FSU29" si="2296">FSS29*$C$29</f>
        <v>26424017392544.645</v>
      </c>
      <c r="FSW29" s="387">
        <f t="shared" ref="FSW29" si="2297">FSU29*$C$29</f>
        <v>26688257566470.09</v>
      </c>
      <c r="FSY29" s="387">
        <f t="shared" ref="FSY29" si="2298">FSW29*$C$29</f>
        <v>26955140142134.789</v>
      </c>
      <c r="FTA29" s="387">
        <f t="shared" ref="FTA29" si="2299">FSY29*$C$29</f>
        <v>27224691543556.137</v>
      </c>
      <c r="FTC29" s="387">
        <f t="shared" ref="FTC29" si="2300">FTA29*$C$29</f>
        <v>27496938458991.699</v>
      </c>
      <c r="FTE29" s="387">
        <f t="shared" ref="FTE29" si="2301">FTC29*$C$29</f>
        <v>27771907843581.617</v>
      </c>
      <c r="FTG29" s="387">
        <f t="shared" ref="FTG29" si="2302">FTE29*$C$29</f>
        <v>28049626922017.434</v>
      </c>
      <c r="FTI29" s="387">
        <f t="shared" ref="FTI29" si="2303">FTG29*$C$29</f>
        <v>28330123191237.609</v>
      </c>
      <c r="FTK29" s="387">
        <f t="shared" ref="FTK29" si="2304">FTI29*$C$29</f>
        <v>28613424423149.984</v>
      </c>
      <c r="FTM29" s="387">
        <f t="shared" ref="FTM29" si="2305">FTK29*$C$29</f>
        <v>28899558667381.484</v>
      </c>
      <c r="FTO29" s="387">
        <f t="shared" ref="FTO29" si="2306">FTM29*$C$29</f>
        <v>29188554254055.301</v>
      </c>
      <c r="FTQ29" s="387">
        <f t="shared" ref="FTQ29" si="2307">FTO29*$C$29</f>
        <v>29480439796595.855</v>
      </c>
      <c r="FTS29" s="387">
        <f t="shared" ref="FTS29" si="2308">FTQ29*$C$29</f>
        <v>29775244194561.813</v>
      </c>
      <c r="FTU29" s="387">
        <f t="shared" ref="FTU29" si="2309">FTS29*$C$29</f>
        <v>30072996636507.43</v>
      </c>
      <c r="FTW29" s="387">
        <f t="shared" ref="FTW29" si="2310">FTU29*$C$29</f>
        <v>30373726602872.504</v>
      </c>
      <c r="FTY29" s="387">
        <f t="shared" ref="FTY29" si="2311">FTW29*$C$29</f>
        <v>30677463868901.23</v>
      </c>
      <c r="FUA29" s="387">
        <f t="shared" ref="FUA29" si="2312">FTY29*$C$29</f>
        <v>30984238507590.242</v>
      </c>
      <c r="FUC29" s="387">
        <f t="shared" ref="FUC29" si="2313">FUA29*$C$29</f>
        <v>31294080892666.145</v>
      </c>
      <c r="FUE29" s="387">
        <f t="shared" ref="FUE29" si="2314">FUC29*$C$29</f>
        <v>31607021701592.805</v>
      </c>
      <c r="FUG29" s="387">
        <f t="shared" ref="FUG29" si="2315">FUE29*$C$29</f>
        <v>31923091918608.734</v>
      </c>
      <c r="FUI29" s="387">
        <f t="shared" ref="FUI29" si="2316">FUG29*$C$29</f>
        <v>32242322837794.82</v>
      </c>
      <c r="FUK29" s="387">
        <f t="shared" ref="FUK29" si="2317">FUI29*$C$29</f>
        <v>32564746066172.77</v>
      </c>
      <c r="FUM29" s="387">
        <f t="shared" ref="FUM29" si="2318">FUK29*$C$29</f>
        <v>32890393526834.496</v>
      </c>
      <c r="FUO29" s="387">
        <f t="shared" ref="FUO29" si="2319">FUM29*$C$29</f>
        <v>33219297462102.84</v>
      </c>
      <c r="FUQ29" s="387">
        <f t="shared" ref="FUQ29" si="2320">FUO29*$C$29</f>
        <v>33551490436723.867</v>
      </c>
      <c r="FUS29" s="387">
        <f t="shared" ref="FUS29" si="2321">FUQ29*$C$29</f>
        <v>33887005341091.105</v>
      </c>
      <c r="FUU29" s="387">
        <f t="shared" ref="FUU29" si="2322">FUS29*$C$29</f>
        <v>34225875394502.016</v>
      </c>
      <c r="FUW29" s="387">
        <f t="shared" ref="FUW29" si="2323">FUU29*$C$29</f>
        <v>34568134148447.035</v>
      </c>
      <c r="FUY29" s="387">
        <f t="shared" ref="FUY29" si="2324">FUW29*$C$29</f>
        <v>34913815489931.504</v>
      </c>
      <c r="FVA29" s="387">
        <f t="shared" ref="FVA29" si="2325">FUY29*$C$29</f>
        <v>35262953644830.82</v>
      </c>
      <c r="FVC29" s="387">
        <f t="shared" ref="FVC29" si="2326">FVA29*$C$29</f>
        <v>35615583181279.125</v>
      </c>
      <c r="FVE29" s="387">
        <f t="shared" ref="FVE29" si="2327">FVC29*$C$29</f>
        <v>35971739013091.914</v>
      </c>
      <c r="FVG29" s="387">
        <f t="shared" ref="FVG29" si="2328">FVE29*$C$29</f>
        <v>36331456403222.836</v>
      </c>
      <c r="FVI29" s="387">
        <f t="shared" ref="FVI29" si="2329">FVG29*$C$29</f>
        <v>36694770967255.063</v>
      </c>
      <c r="FVK29" s="387">
        <f t="shared" ref="FVK29" si="2330">FVI29*$C$29</f>
        <v>37061718676927.617</v>
      </c>
      <c r="FVM29" s="387">
        <f t="shared" ref="FVM29" si="2331">FVK29*$C$29</f>
        <v>37432335863696.891</v>
      </c>
      <c r="FVO29" s="387">
        <f t="shared" ref="FVO29" si="2332">FVM29*$C$29</f>
        <v>37806659222333.859</v>
      </c>
      <c r="FVQ29" s="387">
        <f t="shared" ref="FVQ29" si="2333">FVO29*$C$29</f>
        <v>38184725814557.195</v>
      </c>
      <c r="FVS29" s="387">
        <f t="shared" ref="FVS29" si="2334">FVQ29*$C$29</f>
        <v>38566573072702.766</v>
      </c>
      <c r="FVU29" s="387">
        <f t="shared" ref="FVU29" si="2335">FVS29*$C$29</f>
        <v>38952238803429.797</v>
      </c>
      <c r="FVW29" s="387">
        <f t="shared" ref="FVW29" si="2336">FVU29*$C$29</f>
        <v>39341761191464.094</v>
      </c>
      <c r="FVY29" s="387">
        <f t="shared" ref="FVY29" si="2337">FVW29*$C$29</f>
        <v>39735178803378.734</v>
      </c>
      <c r="FWA29" s="387">
        <f t="shared" ref="FWA29" si="2338">FVY29*$C$29</f>
        <v>40132530591412.523</v>
      </c>
      <c r="FWC29" s="387">
        <f t="shared" ref="FWC29" si="2339">FWA29*$C$29</f>
        <v>40533855897326.648</v>
      </c>
      <c r="FWE29" s="387">
        <f t="shared" ref="FWE29" si="2340">FWC29*$C$29</f>
        <v>40939194456299.914</v>
      </c>
      <c r="FWG29" s="387">
        <f t="shared" ref="FWG29" si="2341">FWE29*$C$29</f>
        <v>41348586400862.914</v>
      </c>
      <c r="FWI29" s="387">
        <f t="shared" ref="FWI29" si="2342">FWG29*$C$29</f>
        <v>41762072264871.547</v>
      </c>
      <c r="FWK29" s="387">
        <f t="shared" ref="FWK29" si="2343">FWI29*$C$29</f>
        <v>42179692987520.266</v>
      </c>
      <c r="FWM29" s="387">
        <f t="shared" ref="FWM29" si="2344">FWK29*$C$29</f>
        <v>42601489917395.469</v>
      </c>
      <c r="FWO29" s="387">
        <f t="shared" ref="FWO29" si="2345">FWM29*$C$29</f>
        <v>43027504816569.422</v>
      </c>
      <c r="FWQ29" s="387">
        <f t="shared" ref="FWQ29" si="2346">FWO29*$C$29</f>
        <v>43457779864735.117</v>
      </c>
      <c r="FWS29" s="387">
        <f t="shared" ref="FWS29" si="2347">FWQ29*$C$29</f>
        <v>43892357663382.469</v>
      </c>
      <c r="FWU29" s="387">
        <f t="shared" ref="FWU29" si="2348">FWS29*$C$29</f>
        <v>44331281240016.297</v>
      </c>
      <c r="FWW29" s="387">
        <f t="shared" ref="FWW29" si="2349">FWU29*$C$29</f>
        <v>44774594052416.461</v>
      </c>
      <c r="FWY29" s="387">
        <f t="shared" ref="FWY29" si="2350">FWW29*$C$29</f>
        <v>45222339992940.625</v>
      </c>
      <c r="FXA29" s="387">
        <f t="shared" ref="FXA29" si="2351">FWY29*$C$29</f>
        <v>45674563392870.031</v>
      </c>
      <c r="FXC29" s="387">
        <f t="shared" ref="FXC29" si="2352">FXA29*$C$29</f>
        <v>46131309026798.734</v>
      </c>
      <c r="FXE29" s="387">
        <f t="shared" ref="FXE29" si="2353">FXC29*$C$29</f>
        <v>46592622117066.719</v>
      </c>
      <c r="FXG29" s="387">
        <f t="shared" ref="FXG29" si="2354">FXE29*$C$29</f>
        <v>47058548338237.383</v>
      </c>
      <c r="FXI29" s="387">
        <f t="shared" ref="FXI29" si="2355">FXG29*$C$29</f>
        <v>47529133821619.758</v>
      </c>
      <c r="FXK29" s="387">
        <f t="shared" ref="FXK29" si="2356">FXI29*$C$29</f>
        <v>48004425159835.953</v>
      </c>
      <c r="FXM29" s="387">
        <f t="shared" ref="FXM29" si="2357">FXK29*$C$29</f>
        <v>48484469411434.313</v>
      </c>
      <c r="FXO29" s="387">
        <f t="shared" ref="FXO29" si="2358">FXM29*$C$29</f>
        <v>48969314105548.656</v>
      </c>
      <c r="FXQ29" s="387">
        <f t="shared" ref="FXQ29" si="2359">FXO29*$C$29</f>
        <v>49459007246604.141</v>
      </c>
      <c r="FXS29" s="387">
        <f t="shared" ref="FXS29" si="2360">FXQ29*$C$29</f>
        <v>49953597319070.18</v>
      </c>
      <c r="FXU29" s="387">
        <f t="shared" ref="FXU29" si="2361">FXS29*$C$29</f>
        <v>50453133292260.883</v>
      </c>
      <c r="FXW29" s="387">
        <f t="shared" ref="FXW29" si="2362">FXU29*$C$29</f>
        <v>50957664625183.492</v>
      </c>
      <c r="FXY29" s="387">
        <f t="shared" ref="FXY29" si="2363">FXW29*$C$29</f>
        <v>51467241271435.328</v>
      </c>
      <c r="FYA29" s="387">
        <f t="shared" ref="FYA29" si="2364">FXY29*$C$29</f>
        <v>51981913684149.68</v>
      </c>
      <c r="FYC29" s="387">
        <f t="shared" ref="FYC29" si="2365">FYA29*$C$29</f>
        <v>52501732820991.18</v>
      </c>
      <c r="FYE29" s="387">
        <f t="shared" ref="FYE29" si="2366">FYC29*$C$29</f>
        <v>53026750149201.094</v>
      </c>
      <c r="FYG29" s="387">
        <f t="shared" ref="FYG29" si="2367">FYE29*$C$29</f>
        <v>53557017650693.102</v>
      </c>
      <c r="FYI29" s="387">
        <f t="shared" ref="FYI29" si="2368">FYG29*$C$29</f>
        <v>54092587827200.031</v>
      </c>
      <c r="FYK29" s="387">
        <f t="shared" ref="FYK29" si="2369">FYI29*$C$29</f>
        <v>54633513705472.031</v>
      </c>
      <c r="FYM29" s="387">
        <f t="shared" ref="FYM29" si="2370">FYK29*$C$29</f>
        <v>55179848842526.75</v>
      </c>
      <c r="FYO29" s="387">
        <f t="shared" ref="FYO29" si="2371">FYM29*$C$29</f>
        <v>55731647330952.016</v>
      </c>
      <c r="FYQ29" s="387">
        <f t="shared" ref="FYQ29" si="2372">FYO29*$C$29</f>
        <v>56288963804261.539</v>
      </c>
      <c r="FYS29" s="387">
        <f t="shared" ref="FYS29" si="2373">FYQ29*$C$29</f>
        <v>56851853442304.156</v>
      </c>
      <c r="FYU29" s="387">
        <f t="shared" ref="FYU29" si="2374">FYS29*$C$29</f>
        <v>57420371976727.195</v>
      </c>
      <c r="FYW29" s="387">
        <f t="shared" ref="FYW29" si="2375">FYU29*$C$29</f>
        <v>57994575696494.469</v>
      </c>
      <c r="FYY29" s="387">
        <f t="shared" ref="FYY29" si="2376">FYW29*$C$29</f>
        <v>58574521453459.414</v>
      </c>
      <c r="FZA29" s="387">
        <f t="shared" ref="FZA29" si="2377">FYY29*$C$29</f>
        <v>59160266667994.008</v>
      </c>
      <c r="FZC29" s="387">
        <f t="shared" ref="FZC29" si="2378">FZA29*$C$29</f>
        <v>59751869334673.945</v>
      </c>
      <c r="FZE29" s="387">
        <f t="shared" ref="FZE29" si="2379">FZC29*$C$29</f>
        <v>60349388028020.688</v>
      </c>
      <c r="FZG29" s="387">
        <f t="shared" ref="FZG29" si="2380">FZE29*$C$29</f>
        <v>60952881908300.898</v>
      </c>
      <c r="FZI29" s="387">
        <f t="shared" ref="FZI29" si="2381">FZG29*$C$29</f>
        <v>61562410727383.906</v>
      </c>
      <c r="FZK29" s="387">
        <f t="shared" ref="FZK29" si="2382">FZI29*$C$29</f>
        <v>62178034834657.742</v>
      </c>
      <c r="FZM29" s="387">
        <f t="shared" ref="FZM29" si="2383">FZK29*$C$29</f>
        <v>62799815183004.32</v>
      </c>
      <c r="FZO29" s="387">
        <f t="shared" ref="FZO29" si="2384">FZM29*$C$29</f>
        <v>63427813334834.367</v>
      </c>
      <c r="FZQ29" s="387">
        <f t="shared" ref="FZQ29" si="2385">FZO29*$C$29</f>
        <v>64062091468182.711</v>
      </c>
      <c r="FZS29" s="387">
        <f t="shared" ref="FZS29" si="2386">FZQ29*$C$29</f>
        <v>64702712382864.539</v>
      </c>
      <c r="FZU29" s="387">
        <f t="shared" ref="FZU29" si="2387">FZS29*$C$29</f>
        <v>65349739506693.188</v>
      </c>
      <c r="FZW29" s="387">
        <f t="shared" ref="FZW29" si="2388">FZU29*$C$29</f>
        <v>66003236901760.117</v>
      </c>
      <c r="FZY29" s="387">
        <f t="shared" ref="FZY29" si="2389">FZW29*$C$29</f>
        <v>66663269270777.719</v>
      </c>
      <c r="GAA29" s="387">
        <f t="shared" ref="GAA29" si="2390">FZY29*$C$29</f>
        <v>67329901963485.5</v>
      </c>
      <c r="GAC29" s="387">
        <f t="shared" ref="GAC29" si="2391">GAA29*$C$29</f>
        <v>68003200983120.359</v>
      </c>
      <c r="GAE29" s="387">
        <f t="shared" ref="GAE29" si="2392">GAC29*$C$29</f>
        <v>68683232992951.563</v>
      </c>
      <c r="GAG29" s="387">
        <f t="shared" ref="GAG29" si="2393">GAE29*$C$29</f>
        <v>69370065322881.078</v>
      </c>
      <c r="GAI29" s="387">
        <f t="shared" ref="GAI29" si="2394">GAG29*$C$29</f>
        <v>70063765976109.891</v>
      </c>
      <c r="GAK29" s="387">
        <f t="shared" ref="GAK29" si="2395">GAI29*$C$29</f>
        <v>70764403635870.984</v>
      </c>
      <c r="GAM29" s="387">
        <f t="shared" ref="GAM29" si="2396">GAK29*$C$29</f>
        <v>71472047672229.688</v>
      </c>
      <c r="GAO29" s="387">
        <f t="shared" ref="GAO29" si="2397">GAM29*$C$29</f>
        <v>72186768148951.984</v>
      </c>
      <c r="GAQ29" s="387">
        <f t="shared" ref="GAQ29" si="2398">GAO29*$C$29</f>
        <v>72908635830441.5</v>
      </c>
      <c r="GAS29" s="387">
        <f t="shared" ref="GAS29" si="2399">GAQ29*$C$29</f>
        <v>73637722188745.922</v>
      </c>
      <c r="GAU29" s="387">
        <f t="shared" ref="GAU29" si="2400">GAS29*$C$29</f>
        <v>74374099410633.375</v>
      </c>
      <c r="GAW29" s="387">
        <f t="shared" ref="GAW29" si="2401">GAU29*$C$29</f>
        <v>75117840404739.703</v>
      </c>
      <c r="GAY29" s="387">
        <f t="shared" ref="GAY29" si="2402">GAW29*$C$29</f>
        <v>75869018808787.094</v>
      </c>
      <c r="GBA29" s="387">
        <f t="shared" ref="GBA29" si="2403">GAY29*$C$29</f>
        <v>76627708996874.969</v>
      </c>
      <c r="GBC29" s="387">
        <f t="shared" ref="GBC29" si="2404">GBA29*$C$29</f>
        <v>77393986086843.719</v>
      </c>
      <c r="GBE29" s="387">
        <f t="shared" ref="GBE29" si="2405">GBC29*$C$29</f>
        <v>78167925947712.156</v>
      </c>
      <c r="GBG29" s="387">
        <f t="shared" ref="GBG29" si="2406">GBE29*$C$29</f>
        <v>78949605207189.281</v>
      </c>
      <c r="GBI29" s="387">
        <f t="shared" ref="GBI29" si="2407">GBG29*$C$29</f>
        <v>79739101259261.172</v>
      </c>
      <c r="GBK29" s="387">
        <f t="shared" ref="GBK29" si="2408">GBI29*$C$29</f>
        <v>80536492271853.781</v>
      </c>
      <c r="GBM29" s="387">
        <f t="shared" ref="GBM29" si="2409">GBK29*$C$29</f>
        <v>81341857194572.313</v>
      </c>
      <c r="GBO29" s="387">
        <f t="shared" ref="GBO29" si="2410">GBM29*$C$29</f>
        <v>82155275766518.031</v>
      </c>
      <c r="GBQ29" s="387">
        <f t="shared" ref="GBQ29" si="2411">GBO29*$C$29</f>
        <v>82976828524183.219</v>
      </c>
      <c r="GBS29" s="387">
        <f t="shared" ref="GBS29" si="2412">GBQ29*$C$29</f>
        <v>83806596809425.047</v>
      </c>
      <c r="GBU29" s="387">
        <f t="shared" ref="GBU29" si="2413">GBS29*$C$29</f>
        <v>84644662777519.297</v>
      </c>
      <c r="GBW29" s="387">
        <f t="shared" ref="GBW29" si="2414">GBU29*$C$29</f>
        <v>85491109405294.484</v>
      </c>
      <c r="GBY29" s="387">
        <f t="shared" ref="GBY29" si="2415">GBW29*$C$29</f>
        <v>86346020499347.438</v>
      </c>
      <c r="GCA29" s="387">
        <f t="shared" ref="GCA29" si="2416">GBY29*$C$29</f>
        <v>87209480704340.906</v>
      </c>
      <c r="GCC29" s="387">
        <f t="shared" ref="GCC29" si="2417">GCA29*$C$29</f>
        <v>88081575511384.313</v>
      </c>
      <c r="GCE29" s="387">
        <f t="shared" ref="GCE29" si="2418">GCC29*$C$29</f>
        <v>88962391266498.156</v>
      </c>
      <c r="GCG29" s="387">
        <f t="shared" ref="GCG29" si="2419">GCE29*$C$29</f>
        <v>89852015179163.141</v>
      </c>
      <c r="GCI29" s="387">
        <f t="shared" ref="GCI29" si="2420">GCG29*$C$29</f>
        <v>90750535330954.766</v>
      </c>
      <c r="GCK29" s="387">
        <f t="shared" ref="GCK29" si="2421">GCI29*$C$29</f>
        <v>91658040684264.313</v>
      </c>
      <c r="GCM29" s="387">
        <f t="shared" ref="GCM29" si="2422">GCK29*$C$29</f>
        <v>92574621091106.953</v>
      </c>
      <c r="GCO29" s="387">
        <f t="shared" ref="GCO29" si="2423">GCM29*$C$29</f>
        <v>93500367302018.031</v>
      </c>
      <c r="GCQ29" s="387">
        <f t="shared" ref="GCQ29" si="2424">GCO29*$C$29</f>
        <v>94435370975038.219</v>
      </c>
      <c r="GCS29" s="387">
        <f t="shared" ref="GCS29" si="2425">GCQ29*$C$29</f>
        <v>95379724684788.609</v>
      </c>
      <c r="GCU29" s="387">
        <f t="shared" ref="GCU29" si="2426">GCS29*$C$29</f>
        <v>96333521931636.5</v>
      </c>
      <c r="GCW29" s="387">
        <f t="shared" ref="GCW29" si="2427">GCU29*$C$29</f>
        <v>97296857150952.859</v>
      </c>
      <c r="GCY29" s="387">
        <f t="shared" ref="GCY29" si="2428">GCW29*$C$29</f>
        <v>98269825722462.391</v>
      </c>
      <c r="GDA29" s="387">
        <f t="shared" ref="GDA29" si="2429">GCY29*$C$29</f>
        <v>99252523979687.016</v>
      </c>
      <c r="GDC29" s="387">
        <f t="shared" ref="GDC29" si="2430">GDA29*$C$29</f>
        <v>100245049219483.89</v>
      </c>
      <c r="GDE29" s="387">
        <f t="shared" ref="GDE29" si="2431">GDC29*$C$29</f>
        <v>101247499711678.73</v>
      </c>
      <c r="GDG29" s="387">
        <f t="shared" ref="GDG29" si="2432">GDE29*$C$29</f>
        <v>102259974708795.52</v>
      </c>
      <c r="GDI29" s="387">
        <f t="shared" ref="GDI29" si="2433">GDG29*$C$29</f>
        <v>103282574455883.47</v>
      </c>
      <c r="GDK29" s="387">
        <f t="shared" ref="GDK29" si="2434">GDI29*$C$29</f>
        <v>104315400200442.3</v>
      </c>
      <c r="GDM29" s="387">
        <f t="shared" ref="GDM29" si="2435">GDK29*$C$29</f>
        <v>105358554202446.72</v>
      </c>
      <c r="GDO29" s="387">
        <f t="shared" ref="GDO29" si="2436">GDM29*$C$29</f>
        <v>106412139744471.19</v>
      </c>
      <c r="GDQ29" s="387">
        <f t="shared" ref="GDQ29" si="2437">GDO29*$C$29</f>
        <v>107476261141915.91</v>
      </c>
      <c r="GDS29" s="387">
        <f t="shared" ref="GDS29" si="2438">GDQ29*$C$29</f>
        <v>108551023753335.06</v>
      </c>
      <c r="GDU29" s="387">
        <f t="shared" ref="GDU29" si="2439">GDS29*$C$29</f>
        <v>109636533990868.42</v>
      </c>
      <c r="GDW29" s="387">
        <f t="shared" ref="GDW29" si="2440">GDU29*$C$29</f>
        <v>110732899330777.11</v>
      </c>
      <c r="GDY29" s="387">
        <f t="shared" ref="GDY29" si="2441">GDW29*$C$29</f>
        <v>111840228324084.88</v>
      </c>
      <c r="GEA29" s="387">
        <f t="shared" ref="GEA29" si="2442">GDY29*$C$29</f>
        <v>112958630607325.72</v>
      </c>
      <c r="GEC29" s="387">
        <f t="shared" ref="GEC29" si="2443">GEA29*$C$29</f>
        <v>114088216913398.98</v>
      </c>
      <c r="GEE29" s="387">
        <f t="shared" ref="GEE29" si="2444">GEC29*$C$29</f>
        <v>115229099082532.97</v>
      </c>
      <c r="GEG29" s="387">
        <f t="shared" ref="GEG29" si="2445">GEE29*$C$29</f>
        <v>116381390073358.3</v>
      </c>
      <c r="GEI29" s="387">
        <f t="shared" ref="GEI29" si="2446">GEG29*$C$29</f>
        <v>117545203974091.88</v>
      </c>
      <c r="GEK29" s="387">
        <f t="shared" ref="GEK29" si="2447">GEI29*$C$29</f>
        <v>118720656013832.8</v>
      </c>
      <c r="GEM29" s="387">
        <f t="shared" ref="GEM29" si="2448">GEK29*$C$29</f>
        <v>119907862573971.13</v>
      </c>
      <c r="GEO29" s="387">
        <f t="shared" ref="GEO29" si="2449">GEM29*$C$29</f>
        <v>121106941199710.84</v>
      </c>
      <c r="GEQ29" s="387">
        <f t="shared" ref="GEQ29" si="2450">GEO29*$C$29</f>
        <v>122318010611707.95</v>
      </c>
      <c r="GES29" s="387">
        <f t="shared" ref="GES29" si="2451">GEQ29*$C$29</f>
        <v>123541190717825.03</v>
      </c>
      <c r="GEU29" s="387">
        <f t="shared" ref="GEU29" si="2452">GES29*$C$29</f>
        <v>124776602625003.28</v>
      </c>
      <c r="GEW29" s="387">
        <f t="shared" ref="GEW29" si="2453">GEU29*$C$29</f>
        <v>126024368651253.31</v>
      </c>
      <c r="GEY29" s="387">
        <f t="shared" ref="GEY29" si="2454">GEW29*$C$29</f>
        <v>127284612337765.84</v>
      </c>
      <c r="GFA29" s="387">
        <f t="shared" ref="GFA29" si="2455">GEY29*$C$29</f>
        <v>128557458461143.5</v>
      </c>
      <c r="GFC29" s="387">
        <f t="shared" ref="GFC29" si="2456">GFA29*$C$29</f>
        <v>129843033045754.94</v>
      </c>
      <c r="GFE29" s="387">
        <f t="shared" ref="GFE29" si="2457">GFC29*$C$29</f>
        <v>131141463376212.48</v>
      </c>
      <c r="GFG29" s="387">
        <f t="shared" ref="GFG29" si="2458">GFE29*$C$29</f>
        <v>132452878009974.61</v>
      </c>
      <c r="GFI29" s="387">
        <f t="shared" ref="GFI29" si="2459">GFG29*$C$29</f>
        <v>133777406790074.36</v>
      </c>
      <c r="GFK29" s="387">
        <f t="shared" ref="GFK29" si="2460">GFI29*$C$29</f>
        <v>135115180857975.11</v>
      </c>
      <c r="GFM29" s="387">
        <f t="shared" ref="GFM29" si="2461">GFK29*$C$29</f>
        <v>136466332666554.86</v>
      </c>
      <c r="GFO29" s="387">
        <f t="shared" ref="GFO29" si="2462">GFM29*$C$29</f>
        <v>137830995993220.41</v>
      </c>
      <c r="GFQ29" s="387">
        <f t="shared" ref="GFQ29" si="2463">GFO29*$C$29</f>
        <v>139209305953152.61</v>
      </c>
      <c r="GFS29" s="387">
        <f t="shared" ref="GFS29" si="2464">GFQ29*$C$29</f>
        <v>140601399012684.14</v>
      </c>
      <c r="GFU29" s="387">
        <f t="shared" ref="GFU29" si="2465">GFS29*$C$29</f>
        <v>142007413002810.97</v>
      </c>
      <c r="GFW29" s="387">
        <f t="shared" ref="GFW29" si="2466">GFU29*$C$29</f>
        <v>143427487132839.09</v>
      </c>
      <c r="GFY29" s="387">
        <f t="shared" ref="GFY29" si="2467">GFW29*$C$29</f>
        <v>144861762004167.5</v>
      </c>
      <c r="GGA29" s="387">
        <f t="shared" ref="GGA29" si="2468">GFY29*$C$29</f>
        <v>146310379624209.19</v>
      </c>
      <c r="GGC29" s="387">
        <f t="shared" ref="GGC29" si="2469">GGA29*$C$29</f>
        <v>147773483420451.28</v>
      </c>
      <c r="GGE29" s="387">
        <f t="shared" ref="GGE29" si="2470">GGC29*$C$29</f>
        <v>149251218254655.78</v>
      </c>
      <c r="GGG29" s="387">
        <f t="shared" ref="GGG29" si="2471">GGE29*$C$29</f>
        <v>150743730437202.34</v>
      </c>
      <c r="GGI29" s="387">
        <f t="shared" ref="GGI29" si="2472">GGG29*$C$29</f>
        <v>152251167741574.38</v>
      </c>
      <c r="GGK29" s="387">
        <f t="shared" ref="GGK29" si="2473">GGI29*$C$29</f>
        <v>153773679418990.13</v>
      </c>
      <c r="GGM29" s="387">
        <f t="shared" ref="GGM29" si="2474">GGK29*$C$29</f>
        <v>155311416213180.03</v>
      </c>
      <c r="GGO29" s="387">
        <f t="shared" ref="GGO29" si="2475">GGM29*$C$29</f>
        <v>156864530375311.84</v>
      </c>
      <c r="GGQ29" s="387">
        <f t="shared" ref="GGQ29" si="2476">GGO29*$C$29</f>
        <v>158433175679064.97</v>
      </c>
      <c r="GGS29" s="387">
        <f t="shared" ref="GGS29" si="2477">GGQ29*$C$29</f>
        <v>160017507435855.63</v>
      </c>
      <c r="GGU29" s="387">
        <f t="shared" ref="GGU29" si="2478">GGS29*$C$29</f>
        <v>161617682510214.19</v>
      </c>
      <c r="GGW29" s="387">
        <f t="shared" ref="GGW29" si="2479">GGU29*$C$29</f>
        <v>163233859335316.34</v>
      </c>
      <c r="GGY29" s="387">
        <f t="shared" ref="GGY29" si="2480">GGW29*$C$29</f>
        <v>164866197928669.5</v>
      </c>
      <c r="GHA29" s="387">
        <f t="shared" ref="GHA29" si="2481">GGY29*$C$29</f>
        <v>166514859907956.19</v>
      </c>
      <c r="GHC29" s="387">
        <f t="shared" ref="GHC29" si="2482">GHA29*$C$29</f>
        <v>168180008507035.75</v>
      </c>
      <c r="GHE29" s="387">
        <f t="shared" ref="GHE29" si="2483">GHC29*$C$29</f>
        <v>169861808592106.09</v>
      </c>
      <c r="GHG29" s="387">
        <f t="shared" ref="GHG29" si="2484">GHE29*$C$29</f>
        <v>171560426678027.16</v>
      </c>
      <c r="GHI29" s="387">
        <f t="shared" ref="GHI29" si="2485">GHG29*$C$29</f>
        <v>173276030944807.44</v>
      </c>
      <c r="GHK29" s="387">
        <f t="shared" ref="GHK29" si="2486">GHI29*$C$29</f>
        <v>175008791254255.5</v>
      </c>
      <c r="GHM29" s="387">
        <f t="shared" ref="GHM29" si="2487">GHK29*$C$29</f>
        <v>176758879166798.06</v>
      </c>
      <c r="GHO29" s="387">
        <f t="shared" ref="GHO29" si="2488">GHM29*$C$29</f>
        <v>178526467958466.03</v>
      </c>
      <c r="GHQ29" s="387">
        <f t="shared" ref="GHQ29" si="2489">GHO29*$C$29</f>
        <v>180311732638050.69</v>
      </c>
      <c r="GHS29" s="387">
        <f t="shared" ref="GHS29" si="2490">GHQ29*$C$29</f>
        <v>182114849964431.19</v>
      </c>
      <c r="GHU29" s="387">
        <f t="shared" ref="GHU29" si="2491">GHS29*$C$29</f>
        <v>183935998464075.5</v>
      </c>
      <c r="GHW29" s="387">
        <f t="shared" ref="GHW29" si="2492">GHU29*$C$29</f>
        <v>185775358448716.25</v>
      </c>
      <c r="GHY29" s="387">
        <f t="shared" ref="GHY29" si="2493">GHW29*$C$29</f>
        <v>187633112033203.41</v>
      </c>
      <c r="GIA29" s="387">
        <f t="shared" ref="GIA29" si="2494">GHY29*$C$29</f>
        <v>189509443153535.44</v>
      </c>
      <c r="GIC29" s="387">
        <f t="shared" ref="GIC29" si="2495">GIA29*$C$29</f>
        <v>191404537585070.78</v>
      </c>
      <c r="GIE29" s="387">
        <f t="shared" ref="GIE29" si="2496">GIC29*$C$29</f>
        <v>193318582960921.5</v>
      </c>
      <c r="GIG29" s="387">
        <f t="shared" ref="GIG29" si="2497">GIE29*$C$29</f>
        <v>195251768790530.72</v>
      </c>
      <c r="GII29" s="387">
        <f t="shared" ref="GII29" si="2498">GIG29*$C$29</f>
        <v>197204286478436.03</v>
      </c>
      <c r="GIK29" s="387">
        <f t="shared" ref="GIK29" si="2499">GII29*$C$29</f>
        <v>199176329343220.41</v>
      </c>
      <c r="GIM29" s="387">
        <f t="shared" ref="GIM29" si="2500">GIK29*$C$29</f>
        <v>201168092636652.63</v>
      </c>
      <c r="GIO29" s="387">
        <f t="shared" ref="GIO29" si="2501">GIM29*$C$29</f>
        <v>203179773563019.16</v>
      </c>
      <c r="GIQ29" s="387">
        <f t="shared" ref="GIQ29" si="2502">GIO29*$C$29</f>
        <v>205211571298649.34</v>
      </c>
      <c r="GIS29" s="387">
        <f t="shared" ref="GIS29" si="2503">GIQ29*$C$29</f>
        <v>207263687011635.84</v>
      </c>
      <c r="GIU29" s="387">
        <f t="shared" ref="GIU29" si="2504">GIS29*$C$29</f>
        <v>209336323881752.22</v>
      </c>
      <c r="GIW29" s="387">
        <f t="shared" ref="GIW29" si="2505">GIU29*$C$29</f>
        <v>211429687120569.75</v>
      </c>
      <c r="GIY29" s="387">
        <f t="shared" ref="GIY29" si="2506">GIW29*$C$29</f>
        <v>213543983991775.44</v>
      </c>
      <c r="GJA29" s="387">
        <f t="shared" ref="GJA29" si="2507">GIY29*$C$29</f>
        <v>215679423831693.19</v>
      </c>
      <c r="GJC29" s="387">
        <f t="shared" ref="GJC29" si="2508">GJA29*$C$29</f>
        <v>217836218070010.13</v>
      </c>
      <c r="GJE29" s="387">
        <f t="shared" ref="GJE29" si="2509">GJC29*$C$29</f>
        <v>220014580250710.22</v>
      </c>
      <c r="GJG29" s="387">
        <f t="shared" ref="GJG29" si="2510">GJE29*$C$29</f>
        <v>222214726053217.31</v>
      </c>
      <c r="GJI29" s="387">
        <f t="shared" ref="GJI29" si="2511">GJG29*$C$29</f>
        <v>224436873313749.5</v>
      </c>
      <c r="GJK29" s="387">
        <f t="shared" ref="GJK29" si="2512">GJI29*$C$29</f>
        <v>226681242046887</v>
      </c>
      <c r="GJM29" s="387">
        <f t="shared" ref="GJM29" si="2513">GJK29*$C$29</f>
        <v>228948054467355.88</v>
      </c>
      <c r="GJO29" s="387">
        <f t="shared" ref="GJO29" si="2514">GJM29*$C$29</f>
        <v>231237535012029.44</v>
      </c>
      <c r="GJQ29" s="387">
        <f t="shared" ref="GJQ29" si="2515">GJO29*$C$29</f>
        <v>233549910362149.72</v>
      </c>
      <c r="GJS29" s="387">
        <f t="shared" ref="GJS29" si="2516">GJQ29*$C$29</f>
        <v>235885409465771.22</v>
      </c>
      <c r="GJU29" s="387">
        <f t="shared" ref="GJU29" si="2517">GJS29*$C$29</f>
        <v>238244263560428.94</v>
      </c>
      <c r="GJW29" s="387">
        <f t="shared" ref="GJW29" si="2518">GJU29*$C$29</f>
        <v>240626706196033.22</v>
      </c>
      <c r="GJY29" s="387">
        <f t="shared" ref="GJY29" si="2519">GJW29*$C$29</f>
        <v>243032973257993.56</v>
      </c>
      <c r="GKA29" s="387">
        <f t="shared" ref="GKA29" si="2520">GJY29*$C$29</f>
        <v>245463302990573.5</v>
      </c>
      <c r="GKC29" s="387">
        <f t="shared" ref="GKC29" si="2521">GKA29*$C$29</f>
        <v>247917936020479.25</v>
      </c>
      <c r="GKE29" s="387">
        <f t="shared" ref="GKE29" si="2522">GKC29*$C$29</f>
        <v>250397115380684.03</v>
      </c>
      <c r="GKG29" s="387">
        <f t="shared" ref="GKG29" si="2523">GKE29*$C$29</f>
        <v>252901086534490.88</v>
      </c>
      <c r="GKI29" s="387">
        <f t="shared" ref="GKI29" si="2524">GKG29*$C$29</f>
        <v>255430097399835.78</v>
      </c>
      <c r="GKK29" s="387">
        <f t="shared" ref="GKK29" si="2525">GKI29*$C$29</f>
        <v>257984398373834.16</v>
      </c>
      <c r="GKM29" s="387">
        <f t="shared" ref="GKM29" si="2526">GKK29*$C$29</f>
        <v>260564242357572.5</v>
      </c>
      <c r="GKO29" s="387">
        <f t="shared" ref="GKO29" si="2527">GKM29*$C$29</f>
        <v>263169884781148.22</v>
      </c>
      <c r="GKQ29" s="387">
        <f t="shared" ref="GKQ29" si="2528">GKO29*$C$29</f>
        <v>265801583628959.72</v>
      </c>
      <c r="GKS29" s="387">
        <f t="shared" ref="GKS29" si="2529">GKQ29*$C$29</f>
        <v>268459599465249.31</v>
      </c>
      <c r="GKU29" s="387">
        <f t="shared" ref="GKU29" si="2530">GKS29*$C$29</f>
        <v>271144195459901.81</v>
      </c>
      <c r="GKW29" s="387">
        <f t="shared" ref="GKW29" si="2531">GKU29*$C$29</f>
        <v>273855637414500.84</v>
      </c>
      <c r="GKY29" s="387">
        <f t="shared" ref="GKY29" si="2532">GKW29*$C$29</f>
        <v>276594193788645.84</v>
      </c>
      <c r="GLA29" s="387">
        <f t="shared" ref="GLA29" si="2533">GKY29*$C$29</f>
        <v>279360135726532.31</v>
      </c>
      <c r="GLC29" s="387">
        <f t="shared" ref="GLC29" si="2534">GLA29*$C$29</f>
        <v>282153737083797.63</v>
      </c>
      <c r="GLE29" s="387">
        <f t="shared" ref="GLE29" si="2535">GLC29*$C$29</f>
        <v>284975274454635.63</v>
      </c>
      <c r="GLG29" s="387">
        <f t="shared" ref="GLG29" si="2536">GLE29*$C$29</f>
        <v>287825027199182</v>
      </c>
      <c r="GLI29" s="387">
        <f t="shared" ref="GLI29" si="2537">GLG29*$C$29</f>
        <v>290703277471173.81</v>
      </c>
      <c r="GLK29" s="387">
        <f t="shared" ref="GLK29" si="2538">GLI29*$C$29</f>
        <v>293610310245885.56</v>
      </c>
      <c r="GLM29" s="387">
        <f t="shared" ref="GLM29" si="2539">GLK29*$C$29</f>
        <v>296546413348344.44</v>
      </c>
      <c r="GLO29" s="387">
        <f t="shared" ref="GLO29" si="2540">GLM29*$C$29</f>
        <v>299511877481827.88</v>
      </c>
      <c r="GLQ29" s="387">
        <f t="shared" ref="GLQ29" si="2541">GLO29*$C$29</f>
        <v>302506996256646.19</v>
      </c>
      <c r="GLS29" s="387">
        <f t="shared" ref="GLS29" si="2542">GLQ29*$C$29</f>
        <v>305532066219212.63</v>
      </c>
      <c r="GLU29" s="387">
        <f t="shared" ref="GLU29" si="2543">GLS29*$C$29</f>
        <v>308587386881404.75</v>
      </c>
      <c r="GLW29" s="387">
        <f t="shared" ref="GLW29" si="2544">GLU29*$C$29</f>
        <v>311673260750218.81</v>
      </c>
      <c r="GLY29" s="387">
        <f t="shared" ref="GLY29" si="2545">GLW29*$C$29</f>
        <v>314789993357721</v>
      </c>
      <c r="GMA29" s="387">
        <f t="shared" ref="GMA29" si="2546">GLY29*$C$29</f>
        <v>317937893291298.19</v>
      </c>
      <c r="GMC29" s="387">
        <f t="shared" ref="GMC29" si="2547">GMA29*$C$29</f>
        <v>321117272224211.19</v>
      </c>
      <c r="GME29" s="387">
        <f t="shared" ref="GME29" si="2548">GMC29*$C$29</f>
        <v>324328444946453.31</v>
      </c>
      <c r="GMG29" s="387">
        <f t="shared" ref="GMG29" si="2549">GME29*$C$29</f>
        <v>327571729395917.88</v>
      </c>
      <c r="GMI29" s="387">
        <f t="shared" ref="GMI29" si="2550">GMG29*$C$29</f>
        <v>330847446689877.06</v>
      </c>
      <c r="GMK29" s="387">
        <f t="shared" ref="GMK29" si="2551">GMI29*$C$29</f>
        <v>334155921156775.81</v>
      </c>
      <c r="GMM29" s="387">
        <f t="shared" ref="GMM29" si="2552">GMK29*$C$29</f>
        <v>337497480368343.56</v>
      </c>
      <c r="GMO29" s="387">
        <f t="shared" ref="GMO29" si="2553">GMM29*$C$29</f>
        <v>340872455172027</v>
      </c>
      <c r="GMQ29" s="387">
        <f t="shared" ref="GMQ29" si="2554">GMO29*$C$29</f>
        <v>344281179723747.25</v>
      </c>
      <c r="GMS29" s="387">
        <f t="shared" ref="GMS29" si="2555">GMQ29*$C$29</f>
        <v>347723991520984.75</v>
      </c>
      <c r="GMU29" s="387">
        <f t="shared" ref="GMU29" si="2556">GMS29*$C$29</f>
        <v>351201231436194.63</v>
      </c>
      <c r="GMW29" s="387">
        <f t="shared" ref="GMW29" si="2557">GMU29*$C$29</f>
        <v>354713243750556.56</v>
      </c>
      <c r="GMY29" s="387">
        <f t="shared" ref="GMY29" si="2558">GMW29*$C$29</f>
        <v>358260376188062.13</v>
      </c>
      <c r="GNA29" s="387">
        <f t="shared" ref="GNA29" si="2559">GMY29*$C$29</f>
        <v>361842979949942.75</v>
      </c>
      <c r="GNC29" s="387">
        <f t="shared" ref="GNC29" si="2560">GNA29*$C$29</f>
        <v>365461409749442.19</v>
      </c>
      <c r="GNE29" s="387">
        <f t="shared" ref="GNE29" si="2561">GNC29*$C$29</f>
        <v>369116023846936.63</v>
      </c>
      <c r="GNG29" s="387">
        <f t="shared" ref="GNG29" si="2562">GNE29*$C$29</f>
        <v>372807184085406</v>
      </c>
      <c r="GNI29" s="387">
        <f t="shared" ref="GNI29" si="2563">GNG29*$C$29</f>
        <v>376535255926260.06</v>
      </c>
      <c r="GNK29" s="387">
        <f t="shared" ref="GNK29" si="2564">GNI29*$C$29</f>
        <v>380300608485522.69</v>
      </c>
      <c r="GNM29" s="387">
        <f t="shared" ref="GNM29" si="2565">GNK29*$C$29</f>
        <v>384103614570377.94</v>
      </c>
      <c r="GNO29" s="387">
        <f t="shared" ref="GNO29" si="2566">GNM29*$C$29</f>
        <v>387944650716081.75</v>
      </c>
      <c r="GNQ29" s="387">
        <f t="shared" ref="GNQ29" si="2567">GNO29*$C$29</f>
        <v>391824097223242.56</v>
      </c>
      <c r="GNS29" s="387">
        <f t="shared" ref="GNS29" si="2568">GNQ29*$C$29</f>
        <v>395742338195475</v>
      </c>
      <c r="GNU29" s="387">
        <f t="shared" ref="GNU29" si="2569">GNS29*$C$29</f>
        <v>399699761577429.75</v>
      </c>
      <c r="GNW29" s="387">
        <f t="shared" ref="GNW29" si="2570">GNU29*$C$29</f>
        <v>403696759193204.06</v>
      </c>
      <c r="GNY29" s="387">
        <f t="shared" ref="GNY29" si="2571">GNW29*$C$29</f>
        <v>407733726785136.13</v>
      </c>
      <c r="GOA29" s="387">
        <f t="shared" ref="GOA29" si="2572">GNY29*$C$29</f>
        <v>411811064052987.5</v>
      </c>
      <c r="GOC29" s="387">
        <f t="shared" ref="GOC29" si="2573">GOA29*$C$29</f>
        <v>415929174693517.38</v>
      </c>
      <c r="GOE29" s="387">
        <f t="shared" ref="GOE29" si="2574">GOC29*$C$29</f>
        <v>420088466440452.56</v>
      </c>
      <c r="GOG29" s="387">
        <f t="shared" ref="GOG29" si="2575">GOE29*$C$29</f>
        <v>424289351104857.06</v>
      </c>
      <c r="GOI29" s="387">
        <f t="shared" ref="GOI29" si="2576">GOG29*$C$29</f>
        <v>428532244615905.63</v>
      </c>
      <c r="GOK29" s="387">
        <f t="shared" ref="GOK29" si="2577">GOI29*$C$29</f>
        <v>432817567062064.69</v>
      </c>
      <c r="GOM29" s="387">
        <f t="shared" ref="GOM29" si="2578">GOK29*$C$29</f>
        <v>437145742732685.31</v>
      </c>
      <c r="GOO29" s="387">
        <f t="shared" ref="GOO29" si="2579">GOM29*$C$29</f>
        <v>441517200160012.19</v>
      </c>
      <c r="GOQ29" s="387">
        <f t="shared" ref="GOQ29" si="2580">GOO29*$C$29</f>
        <v>445932372161612.31</v>
      </c>
      <c r="GOS29" s="387">
        <f t="shared" ref="GOS29" si="2581">GOQ29*$C$29</f>
        <v>450391695883228.44</v>
      </c>
      <c r="GOU29" s="387">
        <f t="shared" ref="GOU29" si="2582">GOS29*$C$29</f>
        <v>454895612842060.75</v>
      </c>
      <c r="GOW29" s="387">
        <f t="shared" ref="GOW29" si="2583">GOU29*$C$29</f>
        <v>459444568970481.38</v>
      </c>
      <c r="GOY29" s="387">
        <f t="shared" ref="GOY29" si="2584">GOW29*$C$29</f>
        <v>464039014660186.19</v>
      </c>
      <c r="GPA29" s="387">
        <f t="shared" ref="GPA29" si="2585">GOY29*$C$29</f>
        <v>468679404806788.06</v>
      </c>
      <c r="GPC29" s="387">
        <f t="shared" ref="GPC29" si="2586">GPA29*$C$29</f>
        <v>473366198854855.94</v>
      </c>
      <c r="GPE29" s="387">
        <f t="shared" ref="GPE29" si="2587">GPC29*$C$29</f>
        <v>478099860843404.5</v>
      </c>
      <c r="GPG29" s="387">
        <f t="shared" ref="GPG29" si="2588">GPE29*$C$29</f>
        <v>482880859451838.56</v>
      </c>
      <c r="GPI29" s="387">
        <f t="shared" ref="GPI29" si="2589">GPG29*$C$29</f>
        <v>487709668046356.94</v>
      </c>
      <c r="GPK29" s="387">
        <f t="shared" ref="GPK29" si="2590">GPI29*$C$29</f>
        <v>492586764726820.5</v>
      </c>
      <c r="GPM29" s="387">
        <f t="shared" ref="GPM29" si="2591">GPK29*$C$29</f>
        <v>497512632374088.69</v>
      </c>
      <c r="GPO29" s="387">
        <f t="shared" ref="GPO29" si="2592">GPM29*$C$29</f>
        <v>502487758697829.56</v>
      </c>
      <c r="GPQ29" s="387">
        <f t="shared" ref="GPQ29" si="2593">GPO29*$C$29</f>
        <v>507512636284807.88</v>
      </c>
      <c r="GPS29" s="387">
        <f t="shared" ref="GPS29" si="2594">GPQ29*$C$29</f>
        <v>512587762647655.94</v>
      </c>
      <c r="GPU29" s="387">
        <f t="shared" ref="GPU29" si="2595">GPS29*$C$29</f>
        <v>517713640274132.5</v>
      </c>
      <c r="GPW29" s="387">
        <f t="shared" ref="GPW29" si="2596">GPU29*$C$29</f>
        <v>522890776676873.81</v>
      </c>
      <c r="GPY29" s="387">
        <f t="shared" ref="GPY29" si="2597">GPW29*$C$29</f>
        <v>528119684443642.56</v>
      </c>
      <c r="GQA29" s="387">
        <f t="shared" ref="GQA29" si="2598">GPY29*$C$29</f>
        <v>533400881288079</v>
      </c>
      <c r="GQC29" s="387">
        <f t="shared" ref="GQC29" si="2599">GQA29*$C$29</f>
        <v>538734890100959.81</v>
      </c>
      <c r="GQE29" s="387">
        <f t="shared" ref="GQE29" si="2600">GQC29*$C$29</f>
        <v>544122239001969.44</v>
      </c>
      <c r="GQG29" s="387">
        <f t="shared" ref="GQG29" si="2601">GQE29*$C$29</f>
        <v>549563461391989.13</v>
      </c>
      <c r="GQI29" s="387">
        <f t="shared" ref="GQI29" si="2602">GQG29*$C$29</f>
        <v>555059096005909</v>
      </c>
      <c r="GQK29" s="387">
        <f t="shared" ref="GQK29" si="2603">GQI29*$C$29</f>
        <v>560609686965968.13</v>
      </c>
      <c r="GQM29" s="387">
        <f t="shared" ref="GQM29" si="2604">GQK29*$C$29</f>
        <v>566215783835627.75</v>
      </c>
      <c r="GQO29" s="387">
        <f t="shared" ref="GQO29" si="2605">GQM29*$C$29</f>
        <v>571877941673984</v>
      </c>
      <c r="GQQ29" s="387">
        <f t="shared" ref="GQQ29" si="2606">GQO29*$C$29</f>
        <v>577596721090723.88</v>
      </c>
      <c r="GQS29" s="387">
        <f t="shared" ref="GQS29" si="2607">GQQ29*$C$29</f>
        <v>583372688301631.13</v>
      </c>
      <c r="GQU29" s="387">
        <f t="shared" ref="GQU29" si="2608">GQS29*$C$29</f>
        <v>589206415184647.5</v>
      </c>
      <c r="GQW29" s="387">
        <f t="shared" ref="GQW29" si="2609">GQU29*$C$29</f>
        <v>595098479336494</v>
      </c>
      <c r="GQY29" s="387">
        <f t="shared" ref="GQY29" si="2610">GQW29*$C$29</f>
        <v>601049464129859</v>
      </c>
      <c r="GRA29" s="387">
        <f t="shared" ref="GRA29" si="2611">GQY29*$C$29</f>
        <v>607059958771157.63</v>
      </c>
      <c r="GRC29" s="387">
        <f t="shared" ref="GRC29" si="2612">GRA29*$C$29</f>
        <v>613130558358869.25</v>
      </c>
      <c r="GRE29" s="387">
        <f t="shared" ref="GRE29" si="2613">GRC29*$C$29</f>
        <v>619261863942458</v>
      </c>
      <c r="GRG29" s="387">
        <f t="shared" ref="GRG29" si="2614">GRE29*$C$29</f>
        <v>625454482581882.63</v>
      </c>
      <c r="GRI29" s="387">
        <f t="shared" ref="GRI29" si="2615">GRG29*$C$29</f>
        <v>631709027407701.5</v>
      </c>
      <c r="GRK29" s="387">
        <f t="shared" ref="GRK29" si="2616">GRI29*$C$29</f>
        <v>638026117681778.5</v>
      </c>
      <c r="GRM29" s="387">
        <f t="shared" ref="GRM29" si="2617">GRK29*$C$29</f>
        <v>644406378858596.25</v>
      </c>
      <c r="GRO29" s="387">
        <f t="shared" ref="GRO29" si="2618">GRM29*$C$29</f>
        <v>650850442647182.25</v>
      </c>
      <c r="GRQ29" s="387">
        <f t="shared" ref="GRQ29" si="2619">GRO29*$C$29</f>
        <v>657358947073654.13</v>
      </c>
      <c r="GRS29" s="387">
        <f t="shared" ref="GRS29" si="2620">GRQ29*$C$29</f>
        <v>663932536544390.63</v>
      </c>
      <c r="GRU29" s="387">
        <f t="shared" ref="GRU29" si="2621">GRS29*$C$29</f>
        <v>670571861909834.5</v>
      </c>
      <c r="GRW29" s="387">
        <f t="shared" ref="GRW29" si="2622">GRU29*$C$29</f>
        <v>677277580528932.88</v>
      </c>
      <c r="GRY29" s="387">
        <f t="shared" ref="GRY29" si="2623">GRW29*$C$29</f>
        <v>684050356334222.25</v>
      </c>
      <c r="GSA29" s="387">
        <f t="shared" ref="GSA29" si="2624">GRY29*$C$29</f>
        <v>690890859897564.5</v>
      </c>
      <c r="GSC29" s="387">
        <f t="shared" ref="GSC29" si="2625">GSA29*$C$29</f>
        <v>697799768496540.13</v>
      </c>
      <c r="GSE29" s="387">
        <f t="shared" ref="GSE29" si="2626">GSC29*$C$29</f>
        <v>704777766181505.5</v>
      </c>
      <c r="GSG29" s="387">
        <f t="shared" ref="GSG29" si="2627">GSE29*$C$29</f>
        <v>711825543843320.5</v>
      </c>
      <c r="GSI29" s="387">
        <f t="shared" ref="GSI29" si="2628">GSG29*$C$29</f>
        <v>718943799281753.75</v>
      </c>
      <c r="GSK29" s="387">
        <f t="shared" ref="GSK29" si="2629">GSI29*$C$29</f>
        <v>726133237274571.25</v>
      </c>
      <c r="GSM29" s="387">
        <f t="shared" ref="GSM29" si="2630">GSK29*$C$29</f>
        <v>733394569647317</v>
      </c>
      <c r="GSO29" s="387">
        <f t="shared" ref="GSO29" si="2631">GSM29*$C$29</f>
        <v>740728515343790.13</v>
      </c>
      <c r="GSQ29" s="387">
        <f t="shared" ref="GSQ29" si="2632">GSO29*$C$29</f>
        <v>748135800497228</v>
      </c>
      <c r="GSS29" s="387">
        <f t="shared" ref="GSS29" si="2633">GSQ29*$C$29</f>
        <v>755617158502200.25</v>
      </c>
      <c r="GSU29" s="387">
        <f t="shared" ref="GSU29" si="2634">GSS29*$C$29</f>
        <v>763173330087222.25</v>
      </c>
      <c r="GSW29" s="387">
        <f t="shared" ref="GSW29" si="2635">GSU29*$C$29</f>
        <v>770805063388094.5</v>
      </c>
      <c r="GSY29" s="387">
        <f t="shared" ref="GSY29" si="2636">GSW29*$C$29</f>
        <v>778513114021975.5</v>
      </c>
      <c r="GTA29" s="387">
        <f t="shared" ref="GTA29" si="2637">GSY29*$C$29</f>
        <v>786298245162195.25</v>
      </c>
      <c r="GTC29" s="387">
        <f t="shared" ref="GTC29" si="2638">GTA29*$C$29</f>
        <v>794161227613817.25</v>
      </c>
      <c r="GTE29" s="387">
        <f t="shared" ref="GTE29" si="2639">GTC29*$C$29</f>
        <v>802102839889955.38</v>
      </c>
      <c r="GTG29" s="387">
        <f t="shared" ref="GTG29" si="2640">GTE29*$C$29</f>
        <v>810123868288854.88</v>
      </c>
      <c r="GTI29" s="387">
        <f t="shared" ref="GTI29" si="2641">GTG29*$C$29</f>
        <v>818225106971743.38</v>
      </c>
      <c r="GTK29" s="387">
        <f t="shared" ref="GTK29" si="2642">GTI29*$C$29</f>
        <v>826407358041460.88</v>
      </c>
      <c r="GTM29" s="387">
        <f t="shared" ref="GTM29" si="2643">GTK29*$C$29</f>
        <v>834671431621875.5</v>
      </c>
      <c r="GTO29" s="387">
        <f t="shared" ref="GTO29" si="2644">GTM29*$C$29</f>
        <v>843018145938094.25</v>
      </c>
      <c r="GTQ29" s="387">
        <f t="shared" ref="GTQ29" si="2645">GTO29*$C$29</f>
        <v>851448327397475.25</v>
      </c>
      <c r="GTS29" s="387">
        <f t="shared" ref="GTS29" si="2646">GTQ29*$C$29</f>
        <v>859962810671450</v>
      </c>
      <c r="GTU29" s="387">
        <f t="shared" ref="GTU29" si="2647">GTS29*$C$29</f>
        <v>868562438778164.5</v>
      </c>
      <c r="GTW29" s="387">
        <f t="shared" ref="GTW29" si="2648">GTU29*$C$29</f>
        <v>877248063165946.13</v>
      </c>
      <c r="GTY29" s="387">
        <f t="shared" ref="GTY29" si="2649">GTW29*$C$29</f>
        <v>886020543797605.63</v>
      </c>
      <c r="GUA29" s="387">
        <f t="shared" ref="GUA29" si="2650">GTY29*$C$29</f>
        <v>894880749235581.75</v>
      </c>
      <c r="GUC29" s="387">
        <f t="shared" ref="GUC29" si="2651">GUA29*$C$29</f>
        <v>903829556727937.63</v>
      </c>
      <c r="GUE29" s="387">
        <f t="shared" ref="GUE29" si="2652">GUC29*$C$29</f>
        <v>912867852295217</v>
      </c>
      <c r="GUG29" s="387">
        <f t="shared" ref="GUG29" si="2653">GUE29*$C$29</f>
        <v>921996530818169.13</v>
      </c>
      <c r="GUI29" s="387">
        <f t="shared" ref="GUI29" si="2654">GUG29*$C$29</f>
        <v>931216496126350.88</v>
      </c>
      <c r="GUK29" s="387">
        <f t="shared" ref="GUK29" si="2655">GUI29*$C$29</f>
        <v>940528661087614.38</v>
      </c>
      <c r="GUM29" s="387">
        <f t="shared" ref="GUM29" si="2656">GUK29*$C$29</f>
        <v>949933947698490.5</v>
      </c>
      <c r="GUO29" s="387">
        <f t="shared" ref="GUO29" si="2657">GUM29*$C$29</f>
        <v>959433287175475.38</v>
      </c>
      <c r="GUQ29" s="387">
        <f t="shared" ref="GUQ29" si="2658">GUO29*$C$29</f>
        <v>969027620047230.13</v>
      </c>
      <c r="GUS29" s="387">
        <f t="shared" ref="GUS29" si="2659">GUQ29*$C$29</f>
        <v>978717896247702.38</v>
      </c>
      <c r="GUU29" s="387">
        <f t="shared" ref="GUU29" si="2660">GUS29*$C$29</f>
        <v>988505075210179.38</v>
      </c>
      <c r="GUW29" s="387">
        <f t="shared" ref="GUW29" si="2661">GUU29*$C$29</f>
        <v>998390125962281.13</v>
      </c>
      <c r="GUY29" s="387">
        <f t="shared" ref="GUY29" si="2662">GUW29*$C$29</f>
        <v>1008374027221904</v>
      </c>
      <c r="GVA29" s="387">
        <f t="shared" ref="GVA29" si="2663">GUY29*$C$29</f>
        <v>1018457767494123</v>
      </c>
      <c r="GVC29" s="387">
        <f t="shared" ref="GVC29" si="2664">GVA29*$C$29</f>
        <v>1028642345169064.3</v>
      </c>
      <c r="GVE29" s="387">
        <f t="shared" ref="GVE29" si="2665">GVC29*$C$29</f>
        <v>1038928768620754.9</v>
      </c>
      <c r="GVG29" s="387">
        <f t="shared" ref="GVG29" si="2666">GVE29*$C$29</f>
        <v>1049318056306962.4</v>
      </c>
      <c r="GVI29" s="387">
        <f t="shared" ref="GVI29" si="2667">GVG29*$C$29</f>
        <v>1059811236870032</v>
      </c>
      <c r="GVK29" s="387">
        <f t="shared" ref="GVK29" si="2668">GVI29*$C$29</f>
        <v>1070409349238732.4</v>
      </c>
      <c r="GVM29" s="387">
        <f t="shared" ref="GVM29" si="2669">GVK29*$C$29</f>
        <v>1081113442731119.8</v>
      </c>
      <c r="GVO29" s="387">
        <f t="shared" ref="GVO29" si="2670">GVM29*$C$29</f>
        <v>1091924577158431</v>
      </c>
      <c r="GVQ29" s="387">
        <f t="shared" ref="GVQ29" si="2671">GVO29*$C$29</f>
        <v>1102843822930015.4</v>
      </c>
      <c r="GVS29" s="387">
        <f t="shared" ref="GVS29" si="2672">GVQ29*$C$29</f>
        <v>1113872261159315.5</v>
      </c>
      <c r="GVU29" s="387">
        <f t="shared" ref="GVU29" si="2673">GVS29*$C$29</f>
        <v>1125010983770908.6</v>
      </c>
      <c r="GVW29" s="387">
        <f t="shared" ref="GVW29" si="2674">GVU29*$C$29</f>
        <v>1136261093608617.8</v>
      </c>
      <c r="GVY29" s="387">
        <f t="shared" ref="GVY29" si="2675">GVW29*$C$29</f>
        <v>1147623704544704</v>
      </c>
      <c r="GWA29" s="387">
        <f t="shared" ref="GWA29" si="2676">GVY29*$C$29</f>
        <v>1159099941590151</v>
      </c>
      <c r="GWC29" s="387">
        <f t="shared" ref="GWC29" si="2677">GWA29*$C$29</f>
        <v>1170690941006052.5</v>
      </c>
      <c r="GWE29" s="387">
        <f t="shared" ref="GWE29" si="2678">GWC29*$C$29</f>
        <v>1182397850416113</v>
      </c>
      <c r="GWG29" s="387">
        <f t="shared" ref="GWG29" si="2679">GWE29*$C$29</f>
        <v>1194221828920274.3</v>
      </c>
      <c r="GWI29" s="387">
        <f t="shared" ref="GWI29" si="2680">GWG29*$C$29</f>
        <v>1206164047209477</v>
      </c>
      <c r="GWK29" s="387">
        <f t="shared" ref="GWK29" si="2681">GWI29*$C$29</f>
        <v>1218225687681571.8</v>
      </c>
      <c r="GWM29" s="387">
        <f t="shared" ref="GWM29" si="2682">GWK29*$C$29</f>
        <v>1230407944558387.5</v>
      </c>
      <c r="GWO29" s="387">
        <f t="shared" ref="GWO29" si="2683">GWM29*$C$29</f>
        <v>1242712024003971.5</v>
      </c>
      <c r="GWQ29" s="387">
        <f t="shared" ref="GWQ29" si="2684">GWO29*$C$29</f>
        <v>1255139144244011.3</v>
      </c>
      <c r="GWS29" s="387">
        <f t="shared" ref="GWS29" si="2685">GWQ29*$C$29</f>
        <v>1267690535686451.3</v>
      </c>
      <c r="GWU29" s="387">
        <f t="shared" ref="GWU29" si="2686">GWS29*$C$29</f>
        <v>1280367441043315.8</v>
      </c>
      <c r="GWW29" s="387">
        <f t="shared" ref="GWW29" si="2687">GWU29*$C$29</f>
        <v>1293171115453749</v>
      </c>
      <c r="GWY29" s="387">
        <f t="shared" ref="GWY29" si="2688">GWW29*$C$29</f>
        <v>1306102826608286.5</v>
      </c>
      <c r="GXA29" s="387">
        <f t="shared" ref="GXA29" si="2689">GWY29*$C$29</f>
        <v>1319163854874369.5</v>
      </c>
      <c r="GXC29" s="387">
        <f t="shared" ref="GXC29" si="2690">GXA29*$C$29</f>
        <v>1332355493423113.3</v>
      </c>
      <c r="GXE29" s="387">
        <f t="shared" ref="GXE29" si="2691">GXC29*$C$29</f>
        <v>1345679048357344.5</v>
      </c>
      <c r="GXG29" s="387">
        <f t="shared" ref="GXG29" si="2692">GXE29*$C$29</f>
        <v>1359135838840918</v>
      </c>
      <c r="GXI29" s="387">
        <f t="shared" ref="GXI29" si="2693">GXG29*$C$29</f>
        <v>1372727197229327.3</v>
      </c>
      <c r="GXK29" s="387">
        <f t="shared" ref="GXK29" si="2694">GXI29*$C$29</f>
        <v>1386454469201620.5</v>
      </c>
      <c r="GXM29" s="387">
        <f t="shared" ref="GXM29" si="2695">GXK29*$C$29</f>
        <v>1400319013893636.8</v>
      </c>
      <c r="GXO29" s="387">
        <f t="shared" ref="GXO29" si="2696">GXM29*$C$29</f>
        <v>1414322204032573.3</v>
      </c>
      <c r="GXQ29" s="387">
        <f t="shared" ref="GXQ29" si="2697">GXO29*$C$29</f>
        <v>1428465426072899</v>
      </c>
      <c r="GXS29" s="387">
        <f t="shared" ref="GXS29" si="2698">GXQ29*$C$29</f>
        <v>1442750080333628</v>
      </c>
      <c r="GXU29" s="387">
        <f t="shared" ref="GXU29" si="2699">GXS29*$C$29</f>
        <v>1457177581136964.3</v>
      </c>
      <c r="GXW29" s="387">
        <f t="shared" ref="GXW29" si="2700">GXU29*$C$29</f>
        <v>1471749356948334</v>
      </c>
      <c r="GXY29" s="387">
        <f t="shared" ref="GXY29" si="2701">GXW29*$C$29</f>
        <v>1486466850517817.3</v>
      </c>
      <c r="GYA29" s="387">
        <f t="shared" ref="GYA29" si="2702">GXY29*$C$29</f>
        <v>1501331519022995.5</v>
      </c>
      <c r="GYC29" s="387">
        <f t="shared" ref="GYC29" si="2703">GYA29*$C$29</f>
        <v>1516344834213225.5</v>
      </c>
      <c r="GYE29" s="387">
        <f t="shared" ref="GYE29" si="2704">GYC29*$C$29</f>
        <v>1531508282555357.8</v>
      </c>
      <c r="GYG29" s="387">
        <f t="shared" ref="GYG29" si="2705">GYE29*$C$29</f>
        <v>1546823365380911.3</v>
      </c>
      <c r="GYI29" s="387">
        <f t="shared" ref="GYI29" si="2706">GYG29*$C$29</f>
        <v>1562291599034720.5</v>
      </c>
      <c r="GYK29" s="387">
        <f t="shared" ref="GYK29" si="2707">GYI29*$C$29</f>
        <v>1577914515025067.8</v>
      </c>
      <c r="GYM29" s="387">
        <f t="shared" ref="GYM29" si="2708">GYK29*$C$29</f>
        <v>1593693660175318.5</v>
      </c>
      <c r="GYO29" s="387">
        <f t="shared" ref="GYO29" si="2709">GYM29*$C$29</f>
        <v>1609630596777071.8</v>
      </c>
      <c r="GYQ29" s="387">
        <f t="shared" ref="GYQ29" si="2710">GYO29*$C$29</f>
        <v>1625726902744842.5</v>
      </c>
      <c r="GYS29" s="387">
        <f t="shared" ref="GYS29" si="2711">GYQ29*$C$29</f>
        <v>1641984171772291</v>
      </c>
      <c r="GYU29" s="387">
        <f t="shared" ref="GYU29" si="2712">GYS29*$C$29</f>
        <v>1658404013490014</v>
      </c>
      <c r="GYW29" s="387">
        <f t="shared" ref="GYW29" si="2713">GYU29*$C$29</f>
        <v>1674988053624914.3</v>
      </c>
      <c r="GYY29" s="387">
        <f t="shared" ref="GYY29" si="2714">GYW29*$C$29</f>
        <v>1691737934161163.5</v>
      </c>
      <c r="GZA29" s="387">
        <f t="shared" ref="GZA29" si="2715">GYY29*$C$29</f>
        <v>1708655313502775.3</v>
      </c>
      <c r="GZC29" s="387">
        <f t="shared" ref="GZC29" si="2716">GZA29*$C$29</f>
        <v>1725741866637803</v>
      </c>
      <c r="GZE29" s="387">
        <f t="shared" ref="GZE29" si="2717">GZC29*$C$29</f>
        <v>1742999285304181</v>
      </c>
      <c r="GZG29" s="387">
        <f t="shared" ref="GZG29" si="2718">GZE29*$C$29</f>
        <v>1760429278157222.8</v>
      </c>
      <c r="GZI29" s="387">
        <f t="shared" ref="GZI29" si="2719">GZG29*$C$29</f>
        <v>1778033570938795</v>
      </c>
      <c r="GZK29" s="387">
        <f t="shared" ref="GZK29" si="2720">GZI29*$C$29</f>
        <v>1795813906648183</v>
      </c>
      <c r="GZM29" s="387">
        <f t="shared" ref="GZM29" si="2721">GZK29*$C$29</f>
        <v>1813772045714664.8</v>
      </c>
      <c r="GZO29" s="387">
        <f t="shared" ref="GZO29" si="2722">GZM29*$C$29</f>
        <v>1831909766171811.5</v>
      </c>
      <c r="GZQ29" s="387">
        <f t="shared" ref="GZQ29" si="2723">GZO29*$C$29</f>
        <v>1850228863833529.8</v>
      </c>
      <c r="GZS29" s="387">
        <f t="shared" ref="GZS29" si="2724">GZQ29*$C$29</f>
        <v>1868731152471865</v>
      </c>
      <c r="GZU29" s="387">
        <f t="shared" ref="GZU29" si="2725">GZS29*$C$29</f>
        <v>1887418463996583.8</v>
      </c>
      <c r="GZW29" s="387">
        <f t="shared" ref="GZW29" si="2726">GZU29*$C$29</f>
        <v>1906292648636549.5</v>
      </c>
      <c r="GZY29" s="387">
        <f t="shared" ref="GZY29" si="2727">GZW29*$C$29</f>
        <v>1925355575122915</v>
      </c>
      <c r="HAA29" s="387">
        <f t="shared" ref="HAA29" si="2728">GZY29*$C$29</f>
        <v>1944609130874144.3</v>
      </c>
      <c r="HAC29" s="387">
        <f t="shared" ref="HAC29" si="2729">HAA29*$C$29</f>
        <v>1964055222182885.8</v>
      </c>
      <c r="HAE29" s="387">
        <f t="shared" ref="HAE29" si="2730">HAC29*$C$29</f>
        <v>1983695774404714.5</v>
      </c>
      <c r="HAG29" s="387">
        <f t="shared" ref="HAG29" si="2731">HAE29*$C$29</f>
        <v>2003532732148761.8</v>
      </c>
      <c r="HAI29" s="387">
        <f t="shared" ref="HAI29" si="2732">HAG29*$C$29</f>
        <v>2023568059470249.5</v>
      </c>
      <c r="HAK29" s="387">
        <f t="shared" ref="HAK29" si="2733">HAI29*$C$29</f>
        <v>2043803740064952</v>
      </c>
      <c r="HAM29" s="387">
        <f t="shared" ref="HAM29" si="2734">HAK29*$C$29</f>
        <v>2064241777465601.5</v>
      </c>
      <c r="HAO29" s="387">
        <f t="shared" ref="HAO29" si="2735">HAM29*$C$29</f>
        <v>2084884195240257.5</v>
      </c>
      <c r="HAQ29" s="387">
        <f t="shared" ref="HAQ29" si="2736">HAO29*$C$29</f>
        <v>2105733037192660</v>
      </c>
      <c r="HAS29" s="387">
        <f t="shared" ref="HAS29" si="2737">HAQ29*$C$29</f>
        <v>2126790367564586.5</v>
      </c>
      <c r="HAU29" s="387">
        <f t="shared" ref="HAU29" si="2738">HAS29*$C$29</f>
        <v>2148058271240232.5</v>
      </c>
      <c r="HAW29" s="387">
        <f t="shared" ref="HAW29" si="2739">HAU29*$C$29</f>
        <v>2169538853952634.8</v>
      </c>
      <c r="HAY29" s="387">
        <f t="shared" ref="HAY29" si="2740">HAW29*$C$29</f>
        <v>2191234242492161</v>
      </c>
      <c r="HBA29" s="387">
        <f t="shared" ref="HBA29" si="2741">HAY29*$C$29</f>
        <v>2213146584917082.8</v>
      </c>
      <c r="HBC29" s="387">
        <f t="shared" ref="HBC29" si="2742">HBA29*$C$29</f>
        <v>2235278050766253.5</v>
      </c>
      <c r="HBE29" s="387">
        <f t="shared" ref="HBE29" si="2743">HBC29*$C$29</f>
        <v>2257630831273916</v>
      </c>
      <c r="HBG29" s="387">
        <f t="shared" ref="HBG29" si="2744">HBE29*$C$29</f>
        <v>2280207139586655</v>
      </c>
      <c r="HBI29" s="387">
        <f t="shared" ref="HBI29" si="2745">HBG29*$C$29</f>
        <v>2303009210982521.5</v>
      </c>
      <c r="HBK29" s="387">
        <f t="shared" ref="HBK29" si="2746">HBI29*$C$29</f>
        <v>2326039303092346.5</v>
      </c>
      <c r="HBM29" s="387">
        <f t="shared" ref="HBM29" si="2747">HBK29*$C$29</f>
        <v>2349299696123270</v>
      </c>
      <c r="HBO29" s="387">
        <f t="shared" ref="HBO29" si="2748">HBM29*$C$29</f>
        <v>2372792693084502.5</v>
      </c>
      <c r="HBQ29" s="387">
        <f t="shared" ref="HBQ29" si="2749">HBO29*$C$29</f>
        <v>2396520620015347.5</v>
      </c>
      <c r="HBS29" s="387">
        <f t="shared" ref="HBS29" si="2750">HBQ29*$C$29</f>
        <v>2420485826215501</v>
      </c>
      <c r="HBU29" s="387">
        <f t="shared" ref="HBU29" si="2751">HBS29*$C$29</f>
        <v>2444690684477656</v>
      </c>
      <c r="HBW29" s="387">
        <f t="shared" ref="HBW29" si="2752">HBU29*$C$29</f>
        <v>2469137591322432.5</v>
      </c>
      <c r="HBY29" s="387">
        <f t="shared" ref="HBY29" si="2753">HBW29*$C$29</f>
        <v>2493828967235657</v>
      </c>
      <c r="HCA29" s="387">
        <f t="shared" ref="HCA29" si="2754">HBY29*$C$29</f>
        <v>2518767256908013.5</v>
      </c>
      <c r="HCC29" s="387">
        <f t="shared" ref="HCC29" si="2755">HCA29*$C$29</f>
        <v>2543954929477093.5</v>
      </c>
      <c r="HCE29" s="387">
        <f t="shared" ref="HCE29" si="2756">HCC29*$C$29</f>
        <v>2569394478771864.5</v>
      </c>
      <c r="HCG29" s="387">
        <f t="shared" ref="HCG29" si="2757">HCE29*$C$29</f>
        <v>2595088423559583</v>
      </c>
      <c r="HCI29" s="387">
        <f t="shared" ref="HCI29" si="2758">HCG29*$C$29</f>
        <v>2621039307795179</v>
      </c>
      <c r="HCK29" s="387">
        <f t="shared" ref="HCK29" si="2759">HCI29*$C$29</f>
        <v>2647249700873131</v>
      </c>
      <c r="HCM29" s="387">
        <f t="shared" ref="HCM29" si="2760">HCK29*$C$29</f>
        <v>2673722197881862.5</v>
      </c>
      <c r="HCO29" s="387">
        <f t="shared" ref="HCO29" si="2761">HCM29*$C$29</f>
        <v>2700459419860681</v>
      </c>
      <c r="HCQ29" s="387">
        <f t="shared" ref="HCQ29" si="2762">HCO29*$C$29</f>
        <v>2727464014059288</v>
      </c>
      <c r="HCS29" s="387">
        <f t="shared" ref="HCS29" si="2763">HCQ29*$C$29</f>
        <v>2754738654199881</v>
      </c>
      <c r="HCU29" s="387">
        <f t="shared" ref="HCU29" si="2764">HCS29*$C$29</f>
        <v>2782286040741880</v>
      </c>
      <c r="HCW29" s="387">
        <f t="shared" ref="HCW29" si="2765">HCU29*$C$29</f>
        <v>2810108901149299</v>
      </c>
      <c r="HCY29" s="387">
        <f t="shared" ref="HCY29" si="2766">HCW29*$C$29</f>
        <v>2838209990160792</v>
      </c>
      <c r="HDA29" s="387">
        <f t="shared" ref="HDA29" si="2767">HCY29*$C$29</f>
        <v>2866592090062400</v>
      </c>
      <c r="HDC29" s="387">
        <f t="shared" ref="HDC29" si="2768">HDA29*$C$29</f>
        <v>2895258010963024</v>
      </c>
      <c r="HDE29" s="387">
        <f t="shared" ref="HDE29" si="2769">HDC29*$C$29</f>
        <v>2924210591072654.5</v>
      </c>
      <c r="HDG29" s="387">
        <f t="shared" ref="HDG29" si="2770">HDE29*$C$29</f>
        <v>2953452696983381</v>
      </c>
      <c r="HDI29" s="387">
        <f t="shared" ref="HDI29" si="2771">HDG29*$C$29</f>
        <v>2982987223953215</v>
      </c>
      <c r="HDK29" s="387">
        <f t="shared" ref="HDK29" si="2772">HDI29*$C$29</f>
        <v>3012817096192747</v>
      </c>
      <c r="HDM29" s="387">
        <f t="shared" ref="HDM29" si="2773">HDK29*$C$29</f>
        <v>3042945267154674.5</v>
      </c>
      <c r="HDO29" s="387">
        <f t="shared" ref="HDO29" si="2774">HDM29*$C$29</f>
        <v>3073374719826221.5</v>
      </c>
      <c r="HDQ29" s="387">
        <f t="shared" ref="HDQ29" si="2775">HDO29*$C$29</f>
        <v>3104108467024483.5</v>
      </c>
      <c r="HDS29" s="387">
        <f t="shared" ref="HDS29" si="2776">HDQ29*$C$29</f>
        <v>3135149551694728.5</v>
      </c>
      <c r="HDU29" s="387">
        <f t="shared" ref="HDU29" si="2777">HDS29*$C$29</f>
        <v>3166501047211676</v>
      </c>
      <c r="HDW29" s="387">
        <f t="shared" ref="HDW29" si="2778">HDU29*$C$29</f>
        <v>3198166057683793</v>
      </c>
      <c r="HDY29" s="387">
        <f t="shared" ref="HDY29" si="2779">HDW29*$C$29</f>
        <v>3230147718260631</v>
      </c>
      <c r="HEA29" s="387">
        <f t="shared" ref="HEA29" si="2780">HDY29*$C$29</f>
        <v>3262449195443237.5</v>
      </c>
      <c r="HEC29" s="387">
        <f t="shared" ref="HEC29" si="2781">HEA29*$C$29</f>
        <v>3295073687397670</v>
      </c>
      <c r="HEE29" s="387">
        <f t="shared" ref="HEE29" si="2782">HEC29*$C$29</f>
        <v>3328024424271646.5</v>
      </c>
      <c r="HEG29" s="387">
        <f t="shared" ref="HEG29" si="2783">HEE29*$C$29</f>
        <v>3361304668514363</v>
      </c>
      <c r="HEI29" s="387">
        <f t="shared" ref="HEI29" si="2784">HEG29*$C$29</f>
        <v>3394917715199506.5</v>
      </c>
      <c r="HEK29" s="387">
        <f t="shared" ref="HEK29" si="2785">HEI29*$C$29</f>
        <v>3428866892351501.5</v>
      </c>
      <c r="HEM29" s="387">
        <f t="shared" ref="HEM29" si="2786">HEK29*$C$29</f>
        <v>3463155561275016.5</v>
      </c>
      <c r="HEO29" s="387">
        <f t="shared" ref="HEO29" si="2787">HEM29*$C$29</f>
        <v>3497787116887766.5</v>
      </c>
      <c r="HEQ29" s="387">
        <f t="shared" ref="HEQ29" si="2788">HEO29*$C$29</f>
        <v>3532764988056644</v>
      </c>
      <c r="HES29" s="387">
        <f t="shared" ref="HES29" si="2789">HEQ29*$C$29</f>
        <v>3568092637937210.5</v>
      </c>
      <c r="HEU29" s="387">
        <f t="shared" ref="HEU29" si="2790">HES29*$C$29</f>
        <v>3603773564316582.5</v>
      </c>
      <c r="HEW29" s="387">
        <f t="shared" ref="HEW29" si="2791">HEU29*$C$29</f>
        <v>3639811299959748.5</v>
      </c>
      <c r="HEY29" s="387">
        <f t="shared" ref="HEY29" si="2792">HEW29*$C$29</f>
        <v>3676209412959346</v>
      </c>
      <c r="HFA29" s="387">
        <f t="shared" ref="HFA29" si="2793">HEY29*$C$29</f>
        <v>3712971507088939.5</v>
      </c>
      <c r="HFC29" s="387">
        <f t="shared" ref="HFC29" si="2794">HFA29*$C$29</f>
        <v>3750101222159829</v>
      </c>
      <c r="HFE29" s="387">
        <f t="shared" ref="HFE29" si="2795">HFC29*$C$29</f>
        <v>3787602234381427.5</v>
      </c>
      <c r="HFG29" s="387">
        <f t="shared" ref="HFG29" si="2796">HFE29*$C$29</f>
        <v>3825478256725242</v>
      </c>
      <c r="HFI29" s="387">
        <f t="shared" ref="HFI29" si="2797">HFG29*$C$29</f>
        <v>3863733039292494.5</v>
      </c>
      <c r="HFK29" s="387">
        <f t="shared" ref="HFK29" si="2798">HFI29*$C$29</f>
        <v>3902370369685419.5</v>
      </c>
      <c r="HFM29" s="387">
        <f t="shared" ref="HFM29" si="2799">HFK29*$C$29</f>
        <v>3941394073382273.5</v>
      </c>
      <c r="HFO29" s="387">
        <f t="shared" ref="HFO29" si="2800">HFM29*$C$29</f>
        <v>3980808014116096.5</v>
      </c>
      <c r="HFQ29" s="387">
        <f t="shared" ref="HFQ29" si="2801">HFO29*$C$29</f>
        <v>4020616094257257.5</v>
      </c>
      <c r="HFS29" s="387">
        <f t="shared" ref="HFS29" si="2802">HFQ29*$C$29</f>
        <v>4060822255199830</v>
      </c>
      <c r="HFU29" s="387">
        <f t="shared" ref="HFU29" si="2803">HFS29*$C$29</f>
        <v>4101430477751828.5</v>
      </c>
      <c r="HFW29" s="387">
        <f t="shared" ref="HFW29" si="2804">HFU29*$C$29</f>
        <v>4142444782529347</v>
      </c>
      <c r="HFY29" s="387">
        <f t="shared" ref="HFY29" si="2805">HFW29*$C$29</f>
        <v>4183869230354640.5</v>
      </c>
      <c r="HGA29" s="387">
        <f t="shared" ref="HGA29" si="2806">HFY29*$C$29</f>
        <v>4225707922658187</v>
      </c>
      <c r="HGC29" s="387">
        <f t="shared" ref="HGC29" si="2807">HGA29*$C$29</f>
        <v>4267965001884769</v>
      </c>
      <c r="HGE29" s="387">
        <f t="shared" ref="HGE29" si="2808">HGC29*$C$29</f>
        <v>4310644651903616.5</v>
      </c>
      <c r="HGG29" s="387">
        <f t="shared" ref="HGG29" si="2809">HGE29*$C$29</f>
        <v>4353751098422652.5</v>
      </c>
      <c r="HGI29" s="387">
        <f t="shared" ref="HGI29" si="2810">HGG29*$C$29</f>
        <v>4397288609406879</v>
      </c>
      <c r="HGK29" s="387">
        <f t="shared" ref="HGK29" si="2811">HGI29*$C$29</f>
        <v>4441261495500948</v>
      </c>
      <c r="HGM29" s="387">
        <f t="shared" ref="HGM29" si="2812">HGK29*$C$29</f>
        <v>4485674110455957.5</v>
      </c>
      <c r="HGO29" s="387">
        <f t="shared" ref="HGO29" si="2813">HGM29*$C$29</f>
        <v>4530530851560517</v>
      </c>
      <c r="HGQ29" s="387">
        <f t="shared" ref="HGQ29" si="2814">HGO29*$C$29</f>
        <v>4575836160076122</v>
      </c>
      <c r="HGS29" s="387">
        <f t="shared" ref="HGS29" si="2815">HGQ29*$C$29</f>
        <v>4621594521676883</v>
      </c>
      <c r="HGU29" s="387">
        <f t="shared" ref="HGU29" si="2816">HGS29*$C$29</f>
        <v>4667810466893652</v>
      </c>
      <c r="HGW29" s="387">
        <f t="shared" ref="HGW29" si="2817">HGU29*$C$29</f>
        <v>4714488571562589</v>
      </c>
      <c r="HGY29" s="387">
        <f t="shared" ref="HGY29" si="2818">HGW29*$C$29</f>
        <v>4761633457278215</v>
      </c>
      <c r="HHA29" s="387">
        <f t="shared" ref="HHA29" si="2819">HGY29*$C$29</f>
        <v>4809249791850997</v>
      </c>
      <c r="HHC29" s="387">
        <f t="shared" ref="HHC29" si="2820">HHA29*$C$29</f>
        <v>4857342289769507</v>
      </c>
      <c r="HHE29" s="387">
        <f t="shared" ref="HHE29" si="2821">HHC29*$C$29</f>
        <v>4905915712667202</v>
      </c>
      <c r="HHG29" s="387">
        <f t="shared" ref="HHG29" si="2822">HHE29*$C$29</f>
        <v>4954974869793874</v>
      </c>
      <c r="HHI29" s="387">
        <f t="shared" ref="HHI29" si="2823">HHG29*$C$29</f>
        <v>5004524618491813</v>
      </c>
      <c r="HHK29" s="387">
        <f t="shared" ref="HHK29" si="2824">HHI29*$C$29</f>
        <v>5054569864676731</v>
      </c>
      <c r="HHM29" s="387">
        <f t="shared" ref="HHM29" si="2825">HHK29*$C$29</f>
        <v>5105115563323498</v>
      </c>
      <c r="HHO29" s="387">
        <f t="shared" ref="HHO29" si="2826">HHM29*$C$29</f>
        <v>5156166718956733</v>
      </c>
      <c r="HHQ29" s="387">
        <f t="shared" ref="HHQ29" si="2827">HHO29*$C$29</f>
        <v>5207728386146300</v>
      </c>
      <c r="HHS29" s="387">
        <f t="shared" ref="HHS29" si="2828">HHQ29*$C$29</f>
        <v>5259805670007763</v>
      </c>
      <c r="HHU29" s="387">
        <f t="shared" ref="HHU29" si="2829">HHS29*$C$29</f>
        <v>5312403726707841</v>
      </c>
      <c r="HHW29" s="387">
        <f t="shared" ref="HHW29" si="2830">HHU29*$C$29</f>
        <v>5365527763974919</v>
      </c>
      <c r="HHY29" s="387">
        <f t="shared" ref="HHY29" si="2831">HHW29*$C$29</f>
        <v>5419183041614668</v>
      </c>
      <c r="HIA29" s="387">
        <f t="shared" ref="HIA29" si="2832">HHY29*$C$29</f>
        <v>5473374872030815</v>
      </c>
      <c r="HIC29" s="387">
        <f t="shared" ref="HIC29" si="2833">HIA29*$C$29</f>
        <v>5528108620751123</v>
      </c>
      <c r="HIE29" s="387">
        <f t="shared" ref="HIE29" si="2834">HIC29*$C$29</f>
        <v>5583389706958634</v>
      </c>
      <c r="HIG29" s="387">
        <f t="shared" ref="HIG29" si="2835">HIE29*$C$29</f>
        <v>5639223604028220</v>
      </c>
      <c r="HII29" s="387">
        <f t="shared" ref="HII29" si="2836">HIG29*$C$29</f>
        <v>5695615840068502</v>
      </c>
      <c r="HIK29" s="387">
        <f t="shared" ref="HIK29" si="2837">HII29*$C$29</f>
        <v>5752571998469187</v>
      </c>
      <c r="HIM29" s="387">
        <f t="shared" ref="HIM29" si="2838">HIK29*$C$29</f>
        <v>5810097718453879</v>
      </c>
      <c r="HIO29" s="387">
        <f t="shared" ref="HIO29" si="2839">HIM29*$C$29</f>
        <v>5868198695638418</v>
      </c>
      <c r="HIQ29" s="387">
        <f t="shared" ref="HIQ29" si="2840">HIO29*$C$29</f>
        <v>5926880682594802</v>
      </c>
      <c r="HIS29" s="387">
        <f t="shared" ref="HIS29" si="2841">HIQ29*$C$29</f>
        <v>5986149489420750</v>
      </c>
      <c r="HIU29" s="387">
        <f t="shared" ref="HIU29" si="2842">HIS29*$C$29</f>
        <v>6046010984314958</v>
      </c>
      <c r="HIW29" s="387">
        <f t="shared" ref="HIW29" si="2843">HIU29*$C$29</f>
        <v>6106471094158108</v>
      </c>
      <c r="HIY29" s="387">
        <f t="shared" ref="HIY29" si="2844">HIW29*$C$29</f>
        <v>6167535805099689</v>
      </c>
      <c r="HJA29" s="387">
        <f t="shared" ref="HJA29" si="2845">HIY29*$C$29</f>
        <v>6229211163150686</v>
      </c>
      <c r="HJC29" s="387">
        <f t="shared" ref="HJC29" si="2846">HJA29*$C$29</f>
        <v>6291503274782193</v>
      </c>
      <c r="HJE29" s="387">
        <f t="shared" ref="HJE29" si="2847">HJC29*$C$29</f>
        <v>6354418307530015</v>
      </c>
      <c r="HJG29" s="387">
        <f t="shared" ref="HJG29" si="2848">HJE29*$C$29</f>
        <v>6417962490605315</v>
      </c>
      <c r="HJI29" s="387">
        <f t="shared" ref="HJI29" si="2849">HJG29*$C$29</f>
        <v>6482142115511368</v>
      </c>
      <c r="HJK29" s="387">
        <f t="shared" ref="HJK29" si="2850">HJI29*$C$29</f>
        <v>6546963536666482</v>
      </c>
      <c r="HJM29" s="387">
        <f t="shared" ref="HJM29" si="2851">HJK29*$C$29</f>
        <v>6612433172033147</v>
      </c>
      <c r="HJO29" s="387">
        <f t="shared" ref="HJO29" si="2852">HJM29*$C$29</f>
        <v>6678557503753479</v>
      </c>
      <c r="HJQ29" s="387">
        <f t="shared" ref="HJQ29" si="2853">HJO29*$C$29</f>
        <v>6745343078791014</v>
      </c>
      <c r="HJS29" s="387">
        <f t="shared" ref="HJS29" si="2854">HJQ29*$C$29</f>
        <v>6812796509578924</v>
      </c>
      <c r="HJU29" s="387">
        <f t="shared" ref="HJU29" si="2855">HJS29*$C$29</f>
        <v>6880924474674713</v>
      </c>
      <c r="HJW29" s="387">
        <f t="shared" ref="HJW29" si="2856">HJU29*$C$29</f>
        <v>6949733719421460</v>
      </c>
      <c r="HJY29" s="387">
        <f t="shared" ref="HJY29" si="2857">HJW29*$C$29</f>
        <v>7019231056615675</v>
      </c>
      <c r="HKA29" s="387">
        <f t="shared" ref="HKA29" si="2858">HJY29*$C$29</f>
        <v>7089423367181832</v>
      </c>
      <c r="HKC29" s="387">
        <f t="shared" ref="HKC29" si="2859">HKA29*$C$29</f>
        <v>7160317600853650</v>
      </c>
      <c r="HKE29" s="387">
        <f t="shared" ref="HKE29" si="2860">HKC29*$C$29</f>
        <v>7231920776862187</v>
      </c>
      <c r="HKG29" s="387">
        <f t="shared" ref="HKG29" si="2861">HKE29*$C$29</f>
        <v>7304239984630809</v>
      </c>
      <c r="HKI29" s="387">
        <f t="shared" ref="HKI29" si="2862">HKG29*$C$29</f>
        <v>7377282384477117</v>
      </c>
      <c r="HKK29" s="387">
        <f t="shared" ref="HKK29" si="2863">HKI29*$C$29</f>
        <v>7451055208321888</v>
      </c>
      <c r="HKM29" s="387">
        <f t="shared" ref="HKM29" si="2864">HKK29*$C$29</f>
        <v>7525565760405107</v>
      </c>
      <c r="HKO29" s="387">
        <f t="shared" ref="HKO29" si="2865">HKM29*$C$29</f>
        <v>7600821418009158</v>
      </c>
      <c r="HKQ29" s="387">
        <f t="shared" ref="HKQ29" si="2866">HKO29*$C$29</f>
        <v>7676829632189250</v>
      </c>
      <c r="HKS29" s="387">
        <f t="shared" ref="HKS29" si="2867">HKQ29*$C$29</f>
        <v>7753597928511143</v>
      </c>
      <c r="HKU29" s="387">
        <f t="shared" ref="HKU29" si="2868">HKS29*$C$29</f>
        <v>7831133907796254</v>
      </c>
      <c r="HKW29" s="387">
        <f t="shared" ref="HKW29" si="2869">HKU29*$C$29</f>
        <v>7909445246874217</v>
      </c>
      <c r="HKY29" s="387">
        <f t="shared" ref="HKY29" si="2870">HKW29*$C$29</f>
        <v>7988539699342959</v>
      </c>
      <c r="HLA29" s="387">
        <f t="shared" ref="HLA29" si="2871">HKY29*$C$29</f>
        <v>8068425096336389</v>
      </c>
      <c r="HLC29" s="387">
        <f t="shared" ref="HLC29" si="2872">HLA29*$C$29</f>
        <v>8149109347299753</v>
      </c>
      <c r="HLE29" s="387">
        <f t="shared" ref="HLE29" si="2873">HLC29*$C$29</f>
        <v>8230600440772751</v>
      </c>
      <c r="HLG29" s="387">
        <f t="shared" ref="HLG29" si="2874">HLE29*$C$29</f>
        <v>8312906445180479</v>
      </c>
      <c r="HLI29" s="387">
        <f t="shared" ref="HLI29" si="2875">HLG29*$C$29</f>
        <v>8396035509632284</v>
      </c>
      <c r="HLK29" s="387">
        <f t="shared" ref="HLK29" si="2876">HLI29*$C$29</f>
        <v>8479995864728607</v>
      </c>
      <c r="HLM29" s="387">
        <f t="shared" ref="HLM29" si="2877">HLK29*$C$29</f>
        <v>8564795823375893</v>
      </c>
      <c r="HLO29" s="387">
        <f t="shared" ref="HLO29" si="2878">HLM29*$C$29</f>
        <v>8650443781609652</v>
      </c>
      <c r="HLQ29" s="387">
        <f t="shared" ref="HLQ29" si="2879">HLO29*$C$29</f>
        <v>8736948219425749</v>
      </c>
      <c r="HLS29" s="387">
        <f t="shared" ref="HLS29" si="2880">HLQ29*$C$29</f>
        <v>8824317701620007</v>
      </c>
      <c r="HLU29" s="387">
        <f t="shared" ref="HLU29" si="2881">HLS29*$C$29</f>
        <v>8912560878636207</v>
      </c>
      <c r="HLW29" s="387">
        <f t="shared" ref="HLW29" si="2882">HLU29*$C$29</f>
        <v>9001686487422569</v>
      </c>
      <c r="HLY29" s="387">
        <f t="shared" ref="HLY29" si="2883">HLW29*$C$29</f>
        <v>9091703352296794</v>
      </c>
      <c r="HMA29" s="387">
        <f t="shared" ref="HMA29" si="2884">HLY29*$C$29</f>
        <v>9182620385819762</v>
      </c>
      <c r="HMC29" s="387">
        <f t="shared" ref="HMC29" si="2885">HMA29*$C$29</f>
        <v>9274446589677960</v>
      </c>
      <c r="HME29" s="387">
        <f t="shared" ref="HME29" si="2886">HMC29*$C$29</f>
        <v>9367191055574740</v>
      </c>
      <c r="HMG29" s="387">
        <f t="shared" ref="HMG29" si="2887">HME29*$C$29</f>
        <v>9460862966130488</v>
      </c>
      <c r="HMI29" s="387">
        <f t="shared" ref="HMI29" si="2888">HMG29*$C$29</f>
        <v>9555471595791792</v>
      </c>
      <c r="HMK29" s="387">
        <f t="shared" ref="HMK29" si="2889">HMI29*$C$29</f>
        <v>9651026311749710</v>
      </c>
      <c r="HMM29" s="387">
        <f t="shared" ref="HMM29" si="2890">HMK29*$C$29</f>
        <v>9747536574867208</v>
      </c>
      <c r="HMO29" s="387">
        <f t="shared" ref="HMO29" si="2891">HMM29*$C$29</f>
        <v>9845011940615880</v>
      </c>
      <c r="HMQ29" s="387">
        <f t="shared" ref="HMQ29" si="2892">HMO29*$C$29</f>
        <v>9943462060022038</v>
      </c>
      <c r="HMS29" s="387">
        <f t="shared" ref="HMS29" si="2893">HMQ29*$C$29</f>
        <v>1.0042896680622258E+16</v>
      </c>
      <c r="HMU29" s="387">
        <f t="shared" ref="HMU29" si="2894">HMS29*$C$29</f>
        <v>1.014332564742848E+16</v>
      </c>
      <c r="HMW29" s="387">
        <f t="shared" ref="HMW29" si="2895">HMU29*$C$29</f>
        <v>1.0244758903902764E+16</v>
      </c>
      <c r="HMY29" s="387">
        <f t="shared" ref="HMY29" si="2896">HMW29*$C$29</f>
        <v>1.0347206492941792E+16</v>
      </c>
      <c r="HNA29" s="387">
        <f t="shared" ref="HNA29" si="2897">HMY29*$C$29</f>
        <v>1.045067855787121E+16</v>
      </c>
      <c r="HNC29" s="387">
        <f t="shared" ref="HNC29" si="2898">HNA29*$C$29</f>
        <v>1.0555185343449922E+16</v>
      </c>
      <c r="HNE29" s="387">
        <f t="shared" ref="HNE29" si="2899">HNC29*$C$29</f>
        <v>1.0660737196884422E+16</v>
      </c>
      <c r="HNG29" s="387">
        <f t="shared" ref="HNG29" si="2900">HNE29*$C$29</f>
        <v>1.0767344568853266E+16</v>
      </c>
      <c r="HNI29" s="387">
        <f t="shared" ref="HNI29" si="2901">HNG29*$C$29</f>
        <v>1.0875018014541798E+16</v>
      </c>
      <c r="HNK29" s="387">
        <f t="shared" ref="HNK29" si="2902">HNI29*$C$29</f>
        <v>1.0983768194687216E+16</v>
      </c>
      <c r="HNM29" s="387">
        <f t="shared" ref="HNM29" si="2903">HNK29*$C$29</f>
        <v>1.1093605876634088E+16</v>
      </c>
      <c r="HNO29" s="387">
        <f t="shared" ref="HNO29" si="2904">HNM29*$C$29</f>
        <v>1.1204541935400428E+16</v>
      </c>
      <c r="HNQ29" s="387">
        <f t="shared" ref="HNQ29" si="2905">HNO29*$C$29</f>
        <v>1.1316587354754432E+16</v>
      </c>
      <c r="HNS29" s="387">
        <f t="shared" ref="HNS29" si="2906">HNQ29*$C$29</f>
        <v>1.1429753228301976E+16</v>
      </c>
      <c r="HNU29" s="387">
        <f t="shared" ref="HNU29" si="2907">HNS29*$C$29</f>
        <v>1.1544050760584996E+16</v>
      </c>
      <c r="HNW29" s="387">
        <f t="shared" ref="HNW29" si="2908">HNU29*$C$29</f>
        <v>1.1659491268190846E+16</v>
      </c>
      <c r="HNY29" s="387">
        <f t="shared" ref="HNY29" si="2909">HNW29*$C$29</f>
        <v>1.1776086180872754E+16</v>
      </c>
      <c r="HOA29" s="387">
        <f t="shared" ref="HOA29" si="2910">HNY29*$C$29</f>
        <v>1.1893847042681482E+16</v>
      </c>
      <c r="HOC29" s="387">
        <f t="shared" ref="HOC29" si="2911">HOA29*$C$29</f>
        <v>1.2012785513108296E+16</v>
      </c>
      <c r="HOE29" s="387">
        <f t="shared" ref="HOE29" si="2912">HOC29*$C$29</f>
        <v>1.213291336823938E+16</v>
      </c>
      <c r="HOG29" s="387">
        <f t="shared" ref="HOG29" si="2913">HOE29*$C$29</f>
        <v>1.2254242501921774E+16</v>
      </c>
      <c r="HOI29" s="387">
        <f t="shared" ref="HOI29" si="2914">HOG29*$C$29</f>
        <v>1.2376784926940992E+16</v>
      </c>
      <c r="HOK29" s="387">
        <f t="shared" ref="HOK29" si="2915">HOI29*$C$29</f>
        <v>1.2500552776210402E+16</v>
      </c>
      <c r="HOM29" s="387">
        <f t="shared" ref="HOM29" si="2916">HOK29*$C$29</f>
        <v>1.2625558303972506E+16</v>
      </c>
      <c r="HOO29" s="387">
        <f t="shared" ref="HOO29" si="2917">HOM29*$C$29</f>
        <v>1.2751813887012232E+16</v>
      </c>
      <c r="HOQ29" s="387">
        <f t="shared" ref="HOQ29" si="2918">HOO29*$C$29</f>
        <v>1.2879332025882354E+16</v>
      </c>
      <c r="HOS29" s="387">
        <f t="shared" ref="HOS29" si="2919">HOQ29*$C$29</f>
        <v>1.3008125346141178E+16</v>
      </c>
      <c r="HOU29" s="387">
        <f t="shared" ref="HOU29" si="2920">HOS29*$C$29</f>
        <v>1.313820659960259E+16</v>
      </c>
      <c r="HOW29" s="387">
        <f t="shared" ref="HOW29" si="2921">HOU29*$C$29</f>
        <v>1.3269588665598616E+16</v>
      </c>
      <c r="HOY29" s="387">
        <f t="shared" ref="HOY29" si="2922">HOW29*$C$29</f>
        <v>1.3402284552254602E+16</v>
      </c>
      <c r="HPA29" s="387">
        <f t="shared" ref="HPA29" si="2923">HOY29*$C$29</f>
        <v>1.3536307397777148E+16</v>
      </c>
      <c r="HPC29" s="387">
        <f t="shared" ref="HPC29" si="2924">HPA29*$C$29</f>
        <v>1.367167047175492E+16</v>
      </c>
      <c r="HPE29" s="387">
        <f t="shared" ref="HPE29" si="2925">HPC29*$C$29</f>
        <v>1.380838717647247E+16</v>
      </c>
      <c r="HPG29" s="387">
        <f t="shared" ref="HPG29" si="2926">HPE29*$C$29</f>
        <v>1.3946471048237194E+16</v>
      </c>
      <c r="HPI29" s="387">
        <f t="shared" ref="HPI29" si="2927">HPG29*$C$29</f>
        <v>1.4085935758719566E+16</v>
      </c>
      <c r="HPK29" s="387">
        <f t="shared" ref="HPK29" si="2928">HPI29*$C$29</f>
        <v>1.4226795116306762E+16</v>
      </c>
      <c r="HPM29" s="387">
        <f t="shared" ref="HPM29" si="2929">HPK29*$C$29</f>
        <v>1.436906306746983E+16</v>
      </c>
      <c r="HPO29" s="387">
        <f t="shared" ref="HPO29" si="2930">HPM29*$C$29</f>
        <v>1.4512753698144528E+16</v>
      </c>
      <c r="HPQ29" s="387">
        <f t="shared" ref="HPQ29" si="2931">HPO29*$C$29</f>
        <v>1.4657881235125974E+16</v>
      </c>
      <c r="HPS29" s="387">
        <f t="shared" ref="HPS29" si="2932">HPQ29*$C$29</f>
        <v>1.4804460047477234E+16</v>
      </c>
      <c r="HPU29" s="387">
        <f t="shared" ref="HPU29" si="2933">HPS29*$C$29</f>
        <v>1.4952504647952006E+16</v>
      </c>
      <c r="HPW29" s="387">
        <f t="shared" ref="HPW29" si="2934">HPU29*$C$29</f>
        <v>1.5102029694431526E+16</v>
      </c>
      <c r="HPY29" s="387">
        <f t="shared" ref="HPY29" si="2935">HPW29*$C$29</f>
        <v>1.5253049991375842E+16</v>
      </c>
      <c r="HQA29" s="387">
        <f t="shared" ref="HQA29" si="2936">HPY29*$C$29</f>
        <v>1.54055804912896E+16</v>
      </c>
      <c r="HQC29" s="387">
        <f t="shared" ref="HQC29" si="2937">HQA29*$C$29</f>
        <v>1.5559636296202496E+16</v>
      </c>
      <c r="HQE29" s="387">
        <f t="shared" ref="HQE29" si="2938">HQC29*$C$29</f>
        <v>1.5715232659164522E+16</v>
      </c>
      <c r="HQG29" s="387">
        <f t="shared" ref="HQG29" si="2939">HQE29*$C$29</f>
        <v>1.5872384985756168E+16</v>
      </c>
      <c r="HQI29" s="387">
        <f t="shared" ref="HQI29" si="2940">HQG29*$C$29</f>
        <v>1.603110883561373E+16</v>
      </c>
      <c r="HQK29" s="387">
        <f t="shared" ref="HQK29" si="2941">HQI29*$C$29</f>
        <v>1.6191419923969868E+16</v>
      </c>
      <c r="HQM29" s="387">
        <f t="shared" ref="HQM29" si="2942">HQK29*$C$29</f>
        <v>1.6353334123209566E+16</v>
      </c>
      <c r="HQO29" s="387">
        <f t="shared" ref="HQO29" si="2943">HQM29*$C$29</f>
        <v>1.6516867464441662E+16</v>
      </c>
      <c r="HQQ29" s="387">
        <f t="shared" ref="HQQ29" si="2944">HQO29*$C$29</f>
        <v>1.6682036139086078E+16</v>
      </c>
      <c r="HQS29" s="387">
        <f t="shared" ref="HQS29" si="2945">HQQ29*$C$29</f>
        <v>1.6848856500476938E+16</v>
      </c>
      <c r="HQU29" s="387">
        <f t="shared" ref="HQU29" si="2946">HQS29*$C$29</f>
        <v>1.7017345065481708E+16</v>
      </c>
      <c r="HQW29" s="387">
        <f t="shared" ref="HQW29" si="2947">HQU29*$C$29</f>
        <v>1.7187518516136526E+16</v>
      </c>
      <c r="HQY29" s="387">
        <f t="shared" ref="HQY29" si="2948">HQW29*$C$29</f>
        <v>1.7359393701297892E+16</v>
      </c>
      <c r="HRA29" s="387">
        <f t="shared" ref="HRA29" si="2949">HQY29*$C$29</f>
        <v>1.7532987638310872E+16</v>
      </c>
      <c r="HRC29" s="387">
        <f t="shared" ref="HRC29" si="2950">HRA29*$C$29</f>
        <v>1.770831751469398E+16</v>
      </c>
      <c r="HRE29" s="387">
        <f t="shared" ref="HRE29" si="2951">HRC29*$C$29</f>
        <v>1.788540068984092E+16</v>
      </c>
      <c r="HRG29" s="387">
        <f t="shared" ref="HRG29" si="2952">HRE29*$C$29</f>
        <v>1.8064254696739328E+16</v>
      </c>
      <c r="HRI29" s="387">
        <f t="shared" ref="HRI29" si="2953">HRG29*$C$29</f>
        <v>1.824489724370672E+16</v>
      </c>
      <c r="HRK29" s="387">
        <f t="shared" ref="HRK29" si="2954">HRI29*$C$29</f>
        <v>1.8427346216143788E+16</v>
      </c>
      <c r="HRM29" s="387">
        <f t="shared" ref="HRM29" si="2955">HRK29*$C$29</f>
        <v>1.8611619678305228E+16</v>
      </c>
      <c r="HRO29" s="387">
        <f t="shared" ref="HRO29" si="2956">HRM29*$C$29</f>
        <v>1.879773587508828E+16</v>
      </c>
      <c r="HRQ29" s="387">
        <f t="shared" ref="HRQ29" si="2957">HRO29*$C$29</f>
        <v>1.8985713233839164E+16</v>
      </c>
      <c r="HRS29" s="387">
        <f t="shared" ref="HRS29" si="2958">HRQ29*$C$29</f>
        <v>1.9175570366177556E+16</v>
      </c>
      <c r="HRU29" s="387">
        <f t="shared" ref="HRU29" si="2959">HRS29*$C$29</f>
        <v>1.9367326069839332E+16</v>
      </c>
      <c r="HRW29" s="387">
        <f t="shared" ref="HRW29" si="2960">HRU29*$C$29</f>
        <v>1.9560999330537724E+16</v>
      </c>
      <c r="HRY29" s="387">
        <f t="shared" ref="HRY29" si="2961">HRW29*$C$29</f>
        <v>1.97566093238431E+16</v>
      </c>
      <c r="HSA29" s="387">
        <f t="shared" ref="HSA29" si="2962">HRY29*$C$29</f>
        <v>1.9954175417081532E+16</v>
      </c>
      <c r="HSC29" s="387">
        <f t="shared" ref="HSC29" si="2963">HSA29*$C$29</f>
        <v>2.0153717171252348E+16</v>
      </c>
      <c r="HSE29" s="387">
        <f t="shared" ref="HSE29" si="2964">HSC29*$C$29</f>
        <v>2.0355254342964872E+16</v>
      </c>
      <c r="HSG29" s="387">
        <f t="shared" ref="HSG29" si="2965">HSE29*$C$29</f>
        <v>2.055880688639452E+16</v>
      </c>
      <c r="HSI29" s="387">
        <f t="shared" ref="HSI29" si="2966">HSG29*$C$29</f>
        <v>2.0764394955258464E+16</v>
      </c>
      <c r="HSK29" s="387">
        <f t="shared" ref="HSK29" si="2967">HSI29*$C$29</f>
        <v>2.0972038904811048E+16</v>
      </c>
      <c r="HSM29" s="387">
        <f t="shared" ref="HSM29" si="2968">HSK29*$C$29</f>
        <v>2.118175929385916E+16</v>
      </c>
      <c r="HSO29" s="387">
        <f t="shared" ref="HSO29" si="2969">HSM29*$C$29</f>
        <v>2.1393576886797752E+16</v>
      </c>
      <c r="HSQ29" s="387">
        <f t="shared" ref="HSQ29" si="2970">HSO29*$C$29</f>
        <v>2.1607512655665728E+16</v>
      </c>
      <c r="HSS29" s="387">
        <f t="shared" ref="HSS29" si="2971">HSQ29*$C$29</f>
        <v>2.1823587782222384E+16</v>
      </c>
      <c r="HSU29" s="387">
        <f t="shared" ref="HSU29" si="2972">HSS29*$C$29</f>
        <v>2.2041823660044608E+16</v>
      </c>
      <c r="HSW29" s="387">
        <f t="shared" ref="HSW29" si="2973">HSU29*$C$29</f>
        <v>2.2262241896645056E+16</v>
      </c>
      <c r="HSY29" s="387">
        <f t="shared" ref="HSY29" si="2974">HSW29*$C$29</f>
        <v>2.2484864315611508E+16</v>
      </c>
      <c r="HTA29" s="387">
        <f t="shared" ref="HTA29" si="2975">HSY29*$C$29</f>
        <v>2.2709712958767624E+16</v>
      </c>
      <c r="HTC29" s="387">
        <f t="shared" ref="HTC29" si="2976">HTA29*$C$29</f>
        <v>2.29368100883553E+16</v>
      </c>
      <c r="HTE29" s="387">
        <f t="shared" ref="HTE29" si="2977">HTC29*$C$29</f>
        <v>2.3166178189238852E+16</v>
      </c>
      <c r="HTG29" s="387">
        <f t="shared" ref="HTG29" si="2978">HTE29*$C$29</f>
        <v>2.339783997113124E+16</v>
      </c>
      <c r="HTI29" s="387">
        <f t="shared" ref="HTI29" si="2979">HTG29*$C$29</f>
        <v>2.3631818370842552E+16</v>
      </c>
      <c r="HTK29" s="387">
        <f t="shared" ref="HTK29" si="2980">HTI29*$C$29</f>
        <v>2.3868136554550976E+16</v>
      </c>
      <c r="HTM29" s="387">
        <f t="shared" ref="HTM29" si="2981">HTK29*$C$29</f>
        <v>2.4106817920096484E+16</v>
      </c>
      <c r="HTO29" s="387">
        <f t="shared" ref="HTO29" si="2982">HTM29*$C$29</f>
        <v>2.4347886099297448E+16</v>
      </c>
      <c r="HTQ29" s="387">
        <f t="shared" ref="HTQ29" si="2983">HTO29*$C$29</f>
        <v>2.4591364960290424E+16</v>
      </c>
      <c r="HTS29" s="387">
        <f t="shared" ref="HTS29" si="2984">HTQ29*$C$29</f>
        <v>2.4837278609893328E+16</v>
      </c>
      <c r="HTU29" s="387">
        <f t="shared" ref="HTU29" si="2985">HTS29*$C$29</f>
        <v>2.508565139599226E+16</v>
      </c>
      <c r="HTW29" s="387">
        <f t="shared" ref="HTW29" si="2986">HTU29*$C$29</f>
        <v>2.5336507909952184E+16</v>
      </c>
      <c r="HTY29" s="387">
        <f t="shared" ref="HTY29" si="2987">HTW29*$C$29</f>
        <v>2.5589872989051708E+16</v>
      </c>
      <c r="HUA29" s="387">
        <f t="shared" ref="HUA29" si="2988">HTY29*$C$29</f>
        <v>2.5845771718942224E+16</v>
      </c>
      <c r="HUC29" s="387">
        <f t="shared" ref="HUC29" si="2989">HUA29*$C$29</f>
        <v>2.6104229436131648E+16</v>
      </c>
      <c r="HUE29" s="387">
        <f t="shared" ref="HUE29" si="2990">HUC29*$C$29</f>
        <v>2.6365271730492964E+16</v>
      </c>
      <c r="HUG29" s="387">
        <f t="shared" ref="HUG29" si="2991">HUE29*$C$29</f>
        <v>2.6628924447797892E+16</v>
      </c>
      <c r="HUI29" s="387">
        <f t="shared" ref="HUI29" si="2992">HUG29*$C$29</f>
        <v>2.6895213692275872E+16</v>
      </c>
      <c r="HUK29" s="387">
        <f t="shared" ref="HUK29" si="2993">HUI29*$C$29</f>
        <v>2.7164165829198632E+16</v>
      </c>
      <c r="HUM29" s="387">
        <f t="shared" ref="HUM29" si="2994">HUK29*$C$29</f>
        <v>2.743580748749062E+16</v>
      </c>
      <c r="HUO29" s="387">
        <f t="shared" ref="HUO29" si="2995">HUM29*$C$29</f>
        <v>2.7710165562365528E+16</v>
      </c>
      <c r="HUQ29" s="387">
        <f t="shared" ref="HUQ29" si="2996">HUO29*$C$29</f>
        <v>2.7987267217989184E+16</v>
      </c>
      <c r="HUS29" s="387">
        <f t="shared" ref="HUS29" si="2997">HUQ29*$C$29</f>
        <v>2.8267139890169076E+16</v>
      </c>
      <c r="HUU29" s="387">
        <f t="shared" ref="HUU29" si="2998">HUS29*$C$29</f>
        <v>2.8549811289070768E+16</v>
      </c>
      <c r="HUW29" s="387">
        <f t="shared" ref="HUW29" si="2999">HUU29*$C$29</f>
        <v>2.8835309401961476E+16</v>
      </c>
      <c r="HUY29" s="387">
        <f t="shared" ref="HUY29" si="3000">HUW29*$C$29</f>
        <v>2.9123662495981092E+16</v>
      </c>
      <c r="HVA29" s="387">
        <f t="shared" ref="HVA29" si="3001">HUY29*$C$29</f>
        <v>2.9414899120940904E+16</v>
      </c>
      <c r="HVC29" s="387">
        <f t="shared" ref="HVC29" si="3002">HVA29*$C$29</f>
        <v>2.9709048112150312E+16</v>
      </c>
      <c r="HVE29" s="387">
        <f t="shared" ref="HVE29" si="3003">HVC29*$C$29</f>
        <v>3.0006138593271816E+16</v>
      </c>
      <c r="HVG29" s="387">
        <f t="shared" ref="HVG29" si="3004">HVE29*$C$29</f>
        <v>3.0306199979204536E+16</v>
      </c>
      <c r="HVI29" s="387">
        <f t="shared" ref="HVI29" si="3005">HVG29*$C$29</f>
        <v>3.060926197899658E+16</v>
      </c>
      <c r="HVK29" s="387">
        <f t="shared" ref="HVK29" si="3006">HVI29*$C$29</f>
        <v>3.0915354598786548E+16</v>
      </c>
      <c r="HVM29" s="387">
        <f t="shared" ref="HVM29" si="3007">HVK29*$C$29</f>
        <v>3.1224508144774412E+16</v>
      </c>
      <c r="HVO29" s="387">
        <f t="shared" ref="HVO29" si="3008">HVM29*$C$29</f>
        <v>3.1536753226222156E+16</v>
      </c>
      <c r="HVQ29" s="387">
        <f t="shared" ref="HVQ29" si="3009">HVO29*$C$29</f>
        <v>3.1852120758484376E+16</v>
      </c>
      <c r="HVS29" s="387">
        <f t="shared" ref="HVS29" si="3010">HVQ29*$C$29</f>
        <v>3.217064196606922E+16</v>
      </c>
      <c r="HVU29" s="387">
        <f t="shared" ref="HVU29" si="3011">HVS29*$C$29</f>
        <v>3.2492348385729912E+16</v>
      </c>
      <c r="HVW29" s="387">
        <f t="shared" ref="HVW29" si="3012">HVU29*$C$29</f>
        <v>3.2817271869587212E+16</v>
      </c>
      <c r="HVY29" s="387">
        <f t="shared" ref="HVY29" si="3013">HVW29*$C$29</f>
        <v>3.3145444588283084E+16</v>
      </c>
      <c r="HWA29" s="387">
        <f t="shared" ref="HWA29" si="3014">HVY29*$C$29</f>
        <v>3.3476899034165916E+16</v>
      </c>
      <c r="HWC29" s="387">
        <f t="shared" ref="HWC29" si="3015">HWA29*$C$29</f>
        <v>3.3811668024507576E+16</v>
      </c>
      <c r="HWE29" s="387">
        <f t="shared" ref="HWE29" si="3016">HWC29*$C$29</f>
        <v>3.4149784704752652E+16</v>
      </c>
      <c r="HWG29" s="387">
        <f t="shared" ref="HWG29" si="3017">HWE29*$C$29</f>
        <v>3.449128255180018E+16</v>
      </c>
      <c r="HWI29" s="387">
        <f t="shared" ref="HWI29" si="3018">HWG29*$C$29</f>
        <v>3.4836195377318184E+16</v>
      </c>
      <c r="HWK29" s="387">
        <f t="shared" ref="HWK29" si="3019">HWI29*$C$29</f>
        <v>3.5184557331091368E+16</v>
      </c>
      <c r="HWM29" s="387">
        <f t="shared" ref="HWM29" si="3020">HWK29*$C$29</f>
        <v>3.553640290440228E+16</v>
      </c>
      <c r="HWO29" s="387">
        <f t="shared" ref="HWO29" si="3021">HWM29*$C$29</f>
        <v>3.5891766933446304E+16</v>
      </c>
      <c r="HWQ29" s="387">
        <f t="shared" ref="HWQ29" si="3022">HWO29*$C$29</f>
        <v>3.6250684602780768E+16</v>
      </c>
      <c r="HWS29" s="387">
        <f t="shared" ref="HWS29" si="3023">HWQ29*$C$29</f>
        <v>3.6613191448808576E+16</v>
      </c>
      <c r="HWU29" s="387">
        <f t="shared" ref="HWU29" si="3024">HWS29*$C$29</f>
        <v>3.6979323363296664E+16</v>
      </c>
      <c r="HWW29" s="387">
        <f t="shared" ref="HWW29" si="3025">HWU29*$C$29</f>
        <v>3.7349116596929632E+16</v>
      </c>
      <c r="HWY29" s="387">
        <f t="shared" ref="HWY29" si="3026">HWW29*$C$29</f>
        <v>3.7722607762898928E+16</v>
      </c>
      <c r="HXA29" s="387">
        <f t="shared" ref="HXA29" si="3027">HWY29*$C$29</f>
        <v>3.809983384052792E+16</v>
      </c>
      <c r="HXC29" s="387">
        <f t="shared" ref="HXC29" si="3028">HXA29*$C$29</f>
        <v>3.84808321789332E+16</v>
      </c>
      <c r="HXE29" s="387">
        <f t="shared" ref="HXE29" si="3029">HXC29*$C$29</f>
        <v>3.8865640500722536E+16</v>
      </c>
      <c r="HXG29" s="387">
        <f t="shared" ref="HXG29" si="3030">HXE29*$C$29</f>
        <v>3.925429690572976E+16</v>
      </c>
      <c r="HXI29" s="387">
        <f t="shared" ref="HXI29" si="3031">HXG29*$C$29</f>
        <v>3.9646839874787056E+16</v>
      </c>
      <c r="HXK29" s="387">
        <f t="shared" ref="HXK29" si="3032">HXI29*$C$29</f>
        <v>4.0043308273534928E+16</v>
      </c>
      <c r="HXM29" s="387">
        <f t="shared" ref="HXM29" si="3033">HXK29*$C$29</f>
        <v>4.044374135627028E+16</v>
      </c>
      <c r="HXO29" s="387">
        <f t="shared" ref="HXO29" si="3034">HXM29*$C$29</f>
        <v>4.0848178769832984E+16</v>
      </c>
      <c r="HXQ29" s="387">
        <f t="shared" ref="HXQ29" si="3035">HXO29*$C$29</f>
        <v>4.1256660557531312E+16</v>
      </c>
      <c r="HXS29" s="387">
        <f t="shared" ref="HXS29" si="3036">HXQ29*$C$29</f>
        <v>4.1669227163106624E+16</v>
      </c>
      <c r="HXU29" s="387">
        <f t="shared" ref="HXU29" si="3037">HXS29*$C$29</f>
        <v>4.2085919434737688E+16</v>
      </c>
      <c r="HXW29" s="387">
        <f t="shared" ref="HXW29" si="3038">HXU29*$C$29</f>
        <v>4.2506778629085064E+16</v>
      </c>
      <c r="HXY29" s="387">
        <f t="shared" ref="HXY29" si="3039">HXW29*$C$29</f>
        <v>4.2931846415375912E+16</v>
      </c>
      <c r="HYA29" s="387">
        <f t="shared" ref="HYA29" si="3040">HXY29*$C$29</f>
        <v>4.3361164879529672E+16</v>
      </c>
      <c r="HYC29" s="387">
        <f t="shared" ref="HYC29" si="3041">HYA29*$C$29</f>
        <v>4.3794776528324968E+16</v>
      </c>
      <c r="HYE29" s="387">
        <f t="shared" ref="HYE29" si="3042">HYC29*$C$29</f>
        <v>4.4232724293608216E+16</v>
      </c>
      <c r="HYG29" s="387">
        <f t="shared" ref="HYG29" si="3043">HYE29*$C$29</f>
        <v>4.4675051536544296E+16</v>
      </c>
      <c r="HYI29" s="387">
        <f t="shared" ref="HYI29" si="3044">HYG29*$C$29</f>
        <v>4.5121802051909736E+16</v>
      </c>
      <c r="HYK29" s="387">
        <f t="shared" ref="HYK29" si="3045">HYI29*$C$29</f>
        <v>4.5573020072428832E+16</v>
      </c>
      <c r="HYM29" s="387">
        <f t="shared" ref="HYM29" si="3046">HYK29*$C$29</f>
        <v>4.602875027315312E+16</v>
      </c>
      <c r="HYO29" s="387">
        <f t="shared" ref="HYO29" si="3047">HYM29*$C$29</f>
        <v>4.6489037775884648E+16</v>
      </c>
      <c r="HYQ29" s="387">
        <f t="shared" ref="HYQ29" si="3048">HYO29*$C$29</f>
        <v>4.6953928153643496E+16</v>
      </c>
      <c r="HYS29" s="387">
        <f t="shared" ref="HYS29" si="3049">HYQ29*$C$29</f>
        <v>4.7423467435179928E+16</v>
      </c>
      <c r="HYU29" s="387">
        <f t="shared" ref="HYU29" si="3050">HYS29*$C$29</f>
        <v>4.7897702109531728E+16</v>
      </c>
      <c r="HYW29" s="387">
        <f t="shared" ref="HYW29" si="3051">HYU29*$C$29</f>
        <v>4.8376679130627048E+16</v>
      </c>
      <c r="HYY29" s="387">
        <f t="shared" ref="HYY29" si="3052">HYW29*$C$29</f>
        <v>4.886044592193332E+16</v>
      </c>
      <c r="HZA29" s="387">
        <f t="shared" ref="HZA29" si="3053">HYY29*$C$29</f>
        <v>4.9349050381152656E+16</v>
      </c>
      <c r="HZC29" s="387">
        <f t="shared" ref="HZC29" si="3054">HZA29*$C$29</f>
        <v>4.9842540884964184E+16</v>
      </c>
      <c r="HZE29" s="387">
        <f t="shared" ref="HZE29" si="3055">HZC29*$C$29</f>
        <v>5.0340966293813824E+16</v>
      </c>
      <c r="HZG29" s="387">
        <f t="shared" ref="HZG29" si="3056">HZE29*$C$29</f>
        <v>5.084437595675196E+16</v>
      </c>
      <c r="HZI29" s="387">
        <f t="shared" ref="HZI29" si="3057">HZG29*$C$29</f>
        <v>5.135281971631948E+16</v>
      </c>
      <c r="HZK29" s="387">
        <f t="shared" ref="HZK29" si="3058">HZI29*$C$29</f>
        <v>5.1866347913482672E+16</v>
      </c>
      <c r="HZM29" s="387">
        <f t="shared" ref="HZM29" si="3059">HZK29*$C$29</f>
        <v>5.2385011392617496E+16</v>
      </c>
      <c r="HZO29" s="387">
        <f t="shared" ref="HZO29" si="3060">HZM29*$C$29</f>
        <v>5.2908861506543672E+16</v>
      </c>
      <c r="HZQ29" s="387">
        <f t="shared" ref="HZQ29" si="3061">HZO29*$C$29</f>
        <v>5.3437950121609112E+16</v>
      </c>
      <c r="HZS29" s="387">
        <f t="shared" ref="HZS29" si="3062">HZQ29*$C$29</f>
        <v>5.39723296228252E+16</v>
      </c>
      <c r="HZU29" s="387">
        <f t="shared" ref="HZU29" si="3063">HZS29*$C$29</f>
        <v>5.4512052919053456E+16</v>
      </c>
      <c r="HZW29" s="387">
        <f t="shared" ref="HZW29" si="3064">HZU29*$C$29</f>
        <v>5.5057173448243992E+16</v>
      </c>
      <c r="HZY29" s="387">
        <f t="shared" ref="HZY29" si="3065">HZW29*$C$29</f>
        <v>5.5607745182726432E+16</v>
      </c>
      <c r="IAA29" s="387">
        <f t="shared" ref="IAA29" si="3066">HZY29*$C$29</f>
        <v>5.6163822634553696E+16</v>
      </c>
      <c r="IAC29" s="387">
        <f t="shared" ref="IAC29" si="3067">IAA29*$C$29</f>
        <v>5.6725460860899232E+16</v>
      </c>
      <c r="IAE29" s="387">
        <f t="shared" ref="IAE29" si="3068">IAC29*$C$29</f>
        <v>5.7292715469508224E+16</v>
      </c>
      <c r="IAG29" s="387">
        <f t="shared" ref="IAG29" si="3069">IAE29*$C$29</f>
        <v>5.7865642624203304E+16</v>
      </c>
      <c r="IAI29" s="387">
        <f t="shared" ref="IAI29" si="3070">IAG29*$C$29</f>
        <v>5.8444299050445336E+16</v>
      </c>
      <c r="IAK29" s="387">
        <f t="shared" ref="IAK29" si="3071">IAI29*$C$29</f>
        <v>5.9028742040949792E+16</v>
      </c>
      <c r="IAM29" s="387">
        <f t="shared" ref="IAM29" si="3072">IAK29*$C$29</f>
        <v>5.9619029461359288E+16</v>
      </c>
      <c r="IAO29" s="387">
        <f t="shared" ref="IAO29" si="3073">IAM29*$C$29</f>
        <v>6.021521975597288E+16</v>
      </c>
      <c r="IAQ29" s="387">
        <f t="shared" ref="IAQ29" si="3074">IAO29*$C$29</f>
        <v>6.0817371953532608E+16</v>
      </c>
      <c r="IAS29" s="387">
        <f t="shared" ref="IAS29" si="3075">IAQ29*$C$29</f>
        <v>6.1425545673067936E+16</v>
      </c>
      <c r="IAU29" s="387">
        <f t="shared" ref="IAU29" si="3076">IAS29*$C$29</f>
        <v>6.2039801129798616E+16</v>
      </c>
      <c r="IAW29" s="387">
        <f t="shared" ref="IAW29" si="3077">IAU29*$C$29</f>
        <v>6.26601991410966E+16</v>
      </c>
      <c r="IAY29" s="387">
        <f t="shared" ref="IAY29" si="3078">IAW29*$C$29</f>
        <v>6.3286801132507568E+16</v>
      </c>
      <c r="IBA29" s="387">
        <f t="shared" ref="IBA29" si="3079">IAY29*$C$29</f>
        <v>6.3919669143832648E+16</v>
      </c>
      <c r="IBC29" s="387">
        <f t="shared" ref="IBC29" si="3080">IBA29*$C$29</f>
        <v>6.4558865835270976E+16</v>
      </c>
      <c r="IBE29" s="387">
        <f t="shared" ref="IBE29" si="3081">IBC29*$C$29</f>
        <v>6.5204454493623688E+16</v>
      </c>
      <c r="IBG29" s="387">
        <f t="shared" ref="IBG29" si="3082">IBE29*$C$29</f>
        <v>6.5856499038559928E+16</v>
      </c>
      <c r="IBI29" s="387">
        <f t="shared" ref="IBI29" si="3083">IBG29*$C$29</f>
        <v>6.6515064028945528E+16</v>
      </c>
      <c r="IBK29" s="387">
        <f t="shared" ref="IBK29" si="3084">IBI29*$C$29</f>
        <v>6.7180214669234984E+16</v>
      </c>
      <c r="IBM29" s="387">
        <f t="shared" ref="IBM29" si="3085">IBK29*$C$29</f>
        <v>6.7852016815927336E+16</v>
      </c>
      <c r="IBO29" s="387">
        <f t="shared" ref="IBO29" si="3086">IBM29*$C$29</f>
        <v>6.8530536984086608E+16</v>
      </c>
      <c r="IBQ29" s="387">
        <f t="shared" ref="IBQ29" si="3087">IBO29*$C$29</f>
        <v>6.9215842353927472E+16</v>
      </c>
      <c r="IBS29" s="387">
        <f t="shared" ref="IBS29" si="3088">IBQ29*$C$29</f>
        <v>6.9908000777466744E+16</v>
      </c>
      <c r="IBU29" s="387">
        <f t="shared" ref="IBU29" si="3089">IBS29*$C$29</f>
        <v>7.0607080785241416E+16</v>
      </c>
      <c r="IBW29" s="387">
        <f t="shared" ref="IBW29" si="3090">IBU29*$C$29</f>
        <v>7.1313151593093832E+16</v>
      </c>
      <c r="IBY29" s="387">
        <f t="shared" ref="IBY29" si="3091">IBW29*$C$29</f>
        <v>7.2026283109024768E+16</v>
      </c>
      <c r="ICA29" s="387">
        <f t="shared" ref="ICA29" si="3092">IBY29*$C$29</f>
        <v>7.2746545940115024E+16</v>
      </c>
      <c r="ICC29" s="387">
        <f t="shared" ref="ICC29" si="3093">ICA29*$C$29</f>
        <v>7.3474011399516176E+16</v>
      </c>
      <c r="ICE29" s="387">
        <f t="shared" ref="ICE29" si="3094">ICC29*$C$29</f>
        <v>7.4208751513511344E+16</v>
      </c>
      <c r="ICG29" s="387">
        <f t="shared" ref="ICG29" si="3095">ICE29*$C$29</f>
        <v>7.4950839028646464E+16</v>
      </c>
      <c r="ICI29" s="387">
        <f t="shared" ref="ICI29" si="3096">ICG29*$C$29</f>
        <v>7.5700347418932928E+16</v>
      </c>
      <c r="ICK29" s="387">
        <f t="shared" ref="ICK29" si="3097">ICI29*$C$29</f>
        <v>7.6457350893122256E+16</v>
      </c>
      <c r="ICM29" s="387">
        <f t="shared" ref="ICM29" si="3098">ICK29*$C$29</f>
        <v>7.7221924402053472E+16</v>
      </c>
      <c r="ICO29" s="387">
        <f t="shared" ref="ICO29" si="3099">ICM29*$C$29</f>
        <v>7.7994143646074E+16</v>
      </c>
      <c r="ICQ29" s="387">
        <f t="shared" ref="ICQ29" si="3100">ICO29*$C$29</f>
        <v>7.8774085082534736E+16</v>
      </c>
      <c r="ICS29" s="387">
        <f t="shared" ref="ICS29" si="3101">ICQ29*$C$29</f>
        <v>7.956182593336008E+16</v>
      </c>
      <c r="ICU29" s="387">
        <f t="shared" ref="ICU29" si="3102">ICS29*$C$29</f>
        <v>8.035744419269368E+16</v>
      </c>
      <c r="ICW29" s="387">
        <f t="shared" ref="ICW29" si="3103">ICU29*$C$29</f>
        <v>8.1161018634620624E+16</v>
      </c>
      <c r="ICY29" s="387">
        <f t="shared" ref="ICY29" si="3104">ICW29*$C$29</f>
        <v>8.1972628820966832E+16</v>
      </c>
      <c r="IDA29" s="387">
        <f t="shared" ref="IDA29" si="3105">ICY29*$C$29</f>
        <v>8.2792355109176496E+16</v>
      </c>
      <c r="IDC29" s="387">
        <f t="shared" ref="IDC29" si="3106">IDA29*$C$29</f>
        <v>8.3620278660268256E+16</v>
      </c>
      <c r="IDE29" s="387">
        <f t="shared" ref="IDE29" si="3107">IDC29*$C$29</f>
        <v>8.4456481446870944E+16</v>
      </c>
      <c r="IDG29" s="387">
        <f t="shared" ref="IDG29" si="3108">IDE29*$C$29</f>
        <v>8.5301046261339648E+16</v>
      </c>
      <c r="IDI29" s="387">
        <f t="shared" ref="IDI29" si="3109">IDG29*$C$29</f>
        <v>8.615405672395304E+16</v>
      </c>
      <c r="IDK29" s="387">
        <f t="shared" ref="IDK29" si="3110">IDI29*$C$29</f>
        <v>8.7015597291192576E+16</v>
      </c>
      <c r="IDM29" s="387">
        <f t="shared" ref="IDM29" si="3111">IDK29*$C$29</f>
        <v>8.7885753264104496E+16</v>
      </c>
      <c r="IDO29" s="387">
        <f t="shared" ref="IDO29" si="3112">IDM29*$C$29</f>
        <v>8.8764610796745536E+16</v>
      </c>
      <c r="IDQ29" s="387">
        <f t="shared" ref="IDQ29" si="3113">IDO29*$C$29</f>
        <v>8.9652256904712992E+16</v>
      </c>
      <c r="IDS29" s="387">
        <f t="shared" ref="IDS29" si="3114">IDQ29*$C$29</f>
        <v>9.0548779473760128E+16</v>
      </c>
      <c r="IDU29" s="387">
        <f t="shared" ref="IDU29" si="3115">IDS29*$C$29</f>
        <v>9.1454267268497728E+16</v>
      </c>
      <c r="IDW29" s="387">
        <f t="shared" ref="IDW29" si="3116">IDU29*$C$29</f>
        <v>9.2368809941182704E+16</v>
      </c>
      <c r="IDY29" s="387">
        <f t="shared" ref="IDY29" si="3117">IDW29*$C$29</f>
        <v>9.3292498040594528E+16</v>
      </c>
      <c r="IEA29" s="387">
        <f t="shared" ref="IEA29" si="3118">IDY29*$C$29</f>
        <v>9.422542302100048E+16</v>
      </c>
      <c r="IEC29" s="387">
        <f t="shared" ref="IEC29" si="3119">IEA29*$C$29</f>
        <v>9.516767725121048E+16</v>
      </c>
      <c r="IEE29" s="387">
        <f t="shared" ref="IEE29" si="3120">IEC29*$C$29</f>
        <v>9.6119354023722592E+16</v>
      </c>
      <c r="IEG29" s="387">
        <f t="shared" ref="IEG29" si="3121">IEE29*$C$29</f>
        <v>9.7080547563959824E+16</v>
      </c>
      <c r="IEI29" s="387">
        <f t="shared" ref="IEI29" si="3122">IEG29*$C$29</f>
        <v>9.8051353039599424E+16</v>
      </c>
      <c r="IEK29" s="387">
        <f t="shared" ref="IEK29" si="3123">IEI29*$C$29</f>
        <v>9.9031866569995424E+16</v>
      </c>
      <c r="IEM29" s="387">
        <f t="shared" ref="IEM29" si="3124">IEK29*$C$29</f>
        <v>1.0002218523569538E+17</v>
      </c>
      <c r="IEO29" s="387">
        <f t="shared" ref="IEO29" si="3125">IEM29*$C$29</f>
        <v>1.0102240708805234E+17</v>
      </c>
      <c r="IEQ29" s="387">
        <f t="shared" ref="IEQ29" si="3126">IEO29*$C$29</f>
        <v>1.0203263115893286E+17</v>
      </c>
      <c r="IES29" s="387">
        <f t="shared" ref="IES29" si="3127">IEQ29*$C$29</f>
        <v>1.0305295747052219E+17</v>
      </c>
      <c r="IEU29" s="387">
        <f t="shared" ref="IEU29" si="3128">IES29*$C$29</f>
        <v>1.0408348704522741E+17</v>
      </c>
      <c r="IEW29" s="387">
        <f t="shared" ref="IEW29" si="3129">IEU29*$C$29</f>
        <v>1.0512432191567968E+17</v>
      </c>
      <c r="IEY29" s="387">
        <f t="shared" ref="IEY29" si="3130">IEW29*$C$29</f>
        <v>1.0617556513483648E+17</v>
      </c>
      <c r="IFA29" s="387">
        <f t="shared" ref="IFA29" si="3131">IEY29*$C$29</f>
        <v>1.0723732078618485E+17</v>
      </c>
      <c r="IFC29" s="387">
        <f t="shared" ref="IFC29" si="3132">IFA29*$C$29</f>
        <v>1.083096939940467E+17</v>
      </c>
      <c r="IFE29" s="387">
        <f t="shared" ref="IFE29" si="3133">IFC29*$C$29</f>
        <v>1.0939279093398717E+17</v>
      </c>
      <c r="IFG29" s="387">
        <f t="shared" ref="IFG29" si="3134">IFE29*$C$29</f>
        <v>1.1048671884332704E+17</v>
      </c>
      <c r="IFI29" s="387">
        <f t="shared" ref="IFI29" si="3135">IFG29*$C$29</f>
        <v>1.115915860317603E+17</v>
      </c>
      <c r="IFK29" s="387">
        <f t="shared" ref="IFK29" si="3136">IFI29*$C$29</f>
        <v>1.127075018920779E+17</v>
      </c>
      <c r="IFM29" s="387">
        <f t="shared" ref="IFM29" si="3137">IFK29*$C$29</f>
        <v>1.1383457691099869E+17</v>
      </c>
      <c r="IFO29" s="387">
        <f t="shared" ref="IFO29" si="3138">IFM29*$C$29</f>
        <v>1.1497292268010867E+17</v>
      </c>
      <c r="IFQ29" s="387">
        <f t="shared" ref="IFQ29" si="3139">IFO29*$C$29</f>
        <v>1.1612265190690976E+17</v>
      </c>
      <c r="IFS29" s="387">
        <f t="shared" ref="IFS29" si="3140">IFQ29*$C$29</f>
        <v>1.1728387842597886E+17</v>
      </c>
      <c r="IFU29" s="387">
        <f t="shared" ref="IFU29" si="3141">IFS29*$C$29</f>
        <v>1.1845671721023866E+17</v>
      </c>
      <c r="IFW29" s="387">
        <f t="shared" ref="IFW29" si="3142">IFU29*$C$29</f>
        <v>1.1964128438234104E+17</v>
      </c>
      <c r="IFY29" s="387">
        <f t="shared" ref="IFY29" si="3143">IFW29*$C$29</f>
        <v>1.2083769722616445E+17</v>
      </c>
      <c r="IGA29" s="387">
        <f t="shared" ref="IGA29" si="3144">IFY29*$C$29</f>
        <v>1.220460741984261E+17</v>
      </c>
      <c r="IGC29" s="387">
        <f t="shared" ref="IGC29" si="3145">IGA29*$C$29</f>
        <v>1.2326653494041035E+17</v>
      </c>
      <c r="IGE29" s="387">
        <f t="shared" ref="IGE29" si="3146">IGC29*$C$29</f>
        <v>1.2449920028981446E+17</v>
      </c>
      <c r="IGG29" s="387">
        <f t="shared" ref="IGG29" si="3147">IGE29*$C$29</f>
        <v>1.2574419229271261E+17</v>
      </c>
      <c r="IGI29" s="387">
        <f t="shared" ref="IGI29" si="3148">IGG29*$C$29</f>
        <v>1.2700163421563973E+17</v>
      </c>
      <c r="IGK29" s="387">
        <f t="shared" ref="IGK29" si="3149">IGI29*$C$29</f>
        <v>1.2827165055779613E+17</v>
      </c>
      <c r="IGM29" s="387">
        <f t="shared" ref="IGM29" si="3150">IGK29*$C$29</f>
        <v>1.295543670633741E+17</v>
      </c>
      <c r="IGO29" s="387">
        <f t="shared" ref="IGO29" si="3151">IGM29*$C$29</f>
        <v>1.3084991073400784E+17</v>
      </c>
      <c r="IGQ29" s="387">
        <f t="shared" ref="IGQ29" si="3152">IGO29*$C$29</f>
        <v>1.3215840984134792E+17</v>
      </c>
      <c r="IGS29" s="387">
        <f t="shared" ref="IGS29" si="3153">IGQ29*$C$29</f>
        <v>1.3347999393976141E+17</v>
      </c>
      <c r="IGU29" s="387">
        <f t="shared" ref="IGU29" si="3154">IGS29*$C$29</f>
        <v>1.3481479387915902E+17</v>
      </c>
      <c r="IGW29" s="387">
        <f t="shared" ref="IGW29" si="3155">IGU29*$C$29</f>
        <v>1.3616294181795061E+17</v>
      </c>
      <c r="IGY29" s="387">
        <f t="shared" ref="IGY29" si="3156">IGW29*$C$29</f>
        <v>1.3752457123613011E+17</v>
      </c>
      <c r="IHA29" s="387">
        <f t="shared" ref="IHA29" si="3157">IGY29*$C$29</f>
        <v>1.3889981694849141E+17</v>
      </c>
      <c r="IHC29" s="387">
        <f t="shared" ref="IHC29" si="3158">IHA29*$C$29</f>
        <v>1.4028881511797632E+17</v>
      </c>
      <c r="IHE29" s="387">
        <f t="shared" ref="IHE29" si="3159">IHC29*$C$29</f>
        <v>1.4169170326915608E+17</v>
      </c>
      <c r="IHG29" s="387">
        <f t="shared" ref="IHG29" si="3160">IHE29*$C$29</f>
        <v>1.4310862030184765E+17</v>
      </c>
      <c r="IHI29" s="387">
        <f t="shared" ref="IHI29" si="3161">IHG29*$C$29</f>
        <v>1.4453970650486611E+17</v>
      </c>
      <c r="IHK29" s="387">
        <f t="shared" ref="IHK29" si="3162">IHI29*$C$29</f>
        <v>1.4598510356991478E+17</v>
      </c>
      <c r="IHM29" s="387">
        <f t="shared" ref="IHM29" si="3163">IHK29*$C$29</f>
        <v>1.4744495460561392E+17</v>
      </c>
      <c r="IHO29" s="387">
        <f t="shared" ref="IHO29" si="3164">IHM29*$C$29</f>
        <v>1.4891940415167005E+17</v>
      </c>
      <c r="IHQ29" s="387">
        <f t="shared" ref="IHQ29" si="3165">IHO29*$C$29</f>
        <v>1.5040859819318675E+17</v>
      </c>
      <c r="IHS29" s="387">
        <f t="shared" ref="IHS29" si="3166">IHQ29*$C$29</f>
        <v>1.5191268417511862E+17</v>
      </c>
      <c r="IHU29" s="387">
        <f t="shared" ref="IHU29" si="3167">IHS29*$C$29</f>
        <v>1.5343181101686982E+17</v>
      </c>
      <c r="IHW29" s="387">
        <f t="shared" ref="IHW29" si="3168">IHU29*$C$29</f>
        <v>1.5496612912703853E+17</v>
      </c>
      <c r="IHY29" s="387">
        <f t="shared" ref="IHY29" si="3169">IHW29*$C$29</f>
        <v>1.5651579041830893E+17</v>
      </c>
      <c r="IIA29" s="387">
        <f t="shared" ref="IIA29" si="3170">IHY29*$C$29</f>
        <v>1.5808094832249203E+17</v>
      </c>
      <c r="IIC29" s="387">
        <f t="shared" ref="IIC29" si="3171">IIA29*$C$29</f>
        <v>1.5966175780571696E+17</v>
      </c>
      <c r="IIE29" s="387">
        <f t="shared" ref="IIE29" si="3172">IIC29*$C$29</f>
        <v>1.6125837538377414E+17</v>
      </c>
      <c r="IIG29" s="387">
        <f t="shared" ref="IIG29" si="3173">IIE29*$C$29</f>
        <v>1.6287095913761187E+17</v>
      </c>
      <c r="III29" s="387">
        <f t="shared" ref="III29" si="3174">IIG29*$C$29</f>
        <v>1.64499668728988E+17</v>
      </c>
      <c r="IIK29" s="387">
        <f t="shared" ref="IIK29" si="3175">III29*$C$29</f>
        <v>1.6614466541627789E+17</v>
      </c>
      <c r="IIM29" s="387">
        <f t="shared" ref="IIM29" si="3176">IIK29*$C$29</f>
        <v>1.6780611207044067E+17</v>
      </c>
      <c r="IIO29" s="387">
        <f t="shared" ref="IIO29" si="3177">IIM29*$C$29</f>
        <v>1.6948417319114509E+17</v>
      </c>
      <c r="IIQ29" s="387">
        <f t="shared" ref="IIQ29" si="3178">IIO29*$C$29</f>
        <v>1.7117901492305654E+17</v>
      </c>
      <c r="IIS29" s="387">
        <f t="shared" ref="IIS29" si="3179">IIQ29*$C$29</f>
        <v>1.728908050722871E+17</v>
      </c>
      <c r="IIU29" s="387">
        <f t="shared" ref="IIU29" si="3180">IIS29*$C$29</f>
        <v>1.7461971312300998E+17</v>
      </c>
      <c r="IIW29" s="387">
        <f t="shared" ref="IIW29" si="3181">IIU29*$C$29</f>
        <v>1.763659102542401E+17</v>
      </c>
      <c r="IIY29" s="387">
        <f t="shared" ref="IIY29" si="3182">IIW29*$C$29</f>
        <v>1.781295693567825E+17</v>
      </c>
      <c r="IJA29" s="387">
        <f t="shared" ref="IJA29" si="3183">IIY29*$C$29</f>
        <v>1.7991086505035034E+17</v>
      </c>
      <c r="IJC29" s="387">
        <f t="shared" ref="IJC29" si="3184">IJA29*$C$29</f>
        <v>1.8170997370085386E+17</v>
      </c>
      <c r="IJE29" s="387">
        <f t="shared" ref="IJE29" si="3185">IJC29*$C$29</f>
        <v>1.835270734378624E+17</v>
      </c>
      <c r="IJG29" s="387">
        <f t="shared" ref="IJG29" si="3186">IJE29*$C$29</f>
        <v>1.8536234417224102E+17</v>
      </c>
      <c r="IJI29" s="387">
        <f t="shared" ref="IJI29" si="3187">IJG29*$C$29</f>
        <v>1.8721596761396342E+17</v>
      </c>
      <c r="IJK29" s="387">
        <f t="shared" ref="IJK29" si="3188">IJI29*$C$29</f>
        <v>1.8908812729010307E+17</v>
      </c>
      <c r="IJM29" s="387">
        <f t="shared" ref="IJM29" si="3189">IJK29*$C$29</f>
        <v>1.909790085630041E+17</v>
      </c>
      <c r="IJO29" s="387">
        <f t="shared" ref="IJO29" si="3190">IJM29*$C$29</f>
        <v>1.9288879864863414E+17</v>
      </c>
      <c r="IJQ29" s="387">
        <f t="shared" ref="IJQ29" si="3191">IJO29*$C$29</f>
        <v>1.9481768663512048E+17</v>
      </c>
      <c r="IJS29" s="387">
        <f t="shared" ref="IJS29" si="3192">IJQ29*$C$29</f>
        <v>1.9676586350147168E+17</v>
      </c>
      <c r="IJU29" s="387">
        <f t="shared" ref="IJU29" si="3193">IJS29*$C$29</f>
        <v>1.987335221364864E+17</v>
      </c>
      <c r="IJW29" s="387">
        <f t="shared" ref="IJW29" si="3194">IJU29*$C$29</f>
        <v>2.0072085735785126E+17</v>
      </c>
      <c r="IJY29" s="387">
        <f t="shared" ref="IJY29" si="3195">IJW29*$C$29</f>
        <v>2.0272806593142979E+17</v>
      </c>
      <c r="IKA29" s="387">
        <f t="shared" ref="IKA29" si="3196">IJY29*$C$29</f>
        <v>2.047553465907441E+17</v>
      </c>
      <c r="IKC29" s="387">
        <f t="shared" ref="IKC29" si="3197">IKA29*$C$29</f>
        <v>2.0680290005665155E+17</v>
      </c>
      <c r="IKE29" s="387">
        <f t="shared" ref="IKE29" si="3198">IKC29*$C$29</f>
        <v>2.0887092905721808E+17</v>
      </c>
      <c r="IKG29" s="387">
        <f t="shared" ref="IKG29" si="3199">IKE29*$C$29</f>
        <v>2.1095963834779027E+17</v>
      </c>
      <c r="IKI29" s="387">
        <f t="shared" ref="IKI29" si="3200">IKG29*$C$29</f>
        <v>2.1306923473126819E+17</v>
      </c>
      <c r="IKK29" s="387">
        <f t="shared" ref="IKK29" si="3201">IKI29*$C$29</f>
        <v>2.1519992707858086E+17</v>
      </c>
      <c r="IKM29" s="387">
        <f t="shared" ref="IKM29" si="3202">IKK29*$C$29</f>
        <v>2.1735192634936669E+17</v>
      </c>
      <c r="IKO29" s="387">
        <f t="shared" ref="IKO29" si="3203">IKM29*$C$29</f>
        <v>2.1952544561286035E+17</v>
      </c>
      <c r="IKQ29" s="387">
        <f t="shared" ref="IKQ29" si="3204">IKO29*$C$29</f>
        <v>2.2172070006898896E+17</v>
      </c>
      <c r="IKS29" s="387">
        <f t="shared" ref="IKS29" si="3205">IKQ29*$C$29</f>
        <v>2.2393790706967885E+17</v>
      </c>
      <c r="IKU29" s="387">
        <f t="shared" ref="IKU29" si="3206">IKS29*$C$29</f>
        <v>2.2617728614037565E+17</v>
      </c>
      <c r="IKW29" s="387">
        <f t="shared" ref="IKW29" si="3207">IKU29*$C$29</f>
        <v>2.2843905900177939E+17</v>
      </c>
      <c r="IKY29" s="387">
        <f t="shared" ref="IKY29" si="3208">IKW29*$C$29</f>
        <v>2.3072344959179718E+17</v>
      </c>
      <c r="ILA29" s="387">
        <f t="shared" ref="ILA29" si="3209">IKY29*$C$29</f>
        <v>2.3303068408771517E+17</v>
      </c>
      <c r="ILC29" s="387">
        <f t="shared" ref="ILC29" si="3210">ILA29*$C$29</f>
        <v>2.3536099092859232E+17</v>
      </c>
      <c r="ILE29" s="387">
        <f t="shared" ref="ILE29" si="3211">ILC29*$C$29</f>
        <v>2.3771460083787824E+17</v>
      </c>
      <c r="ILG29" s="387">
        <f t="shared" ref="ILG29" si="3212">ILE29*$C$29</f>
        <v>2.4009174684625702E+17</v>
      </c>
      <c r="ILI29" s="387">
        <f t="shared" ref="ILI29" si="3213">ILG29*$C$29</f>
        <v>2.4249266431471958E+17</v>
      </c>
      <c r="ILK29" s="387">
        <f t="shared" ref="ILK29" si="3214">ILI29*$C$29</f>
        <v>2.4491759095786678E+17</v>
      </c>
      <c r="ILM29" s="387">
        <f t="shared" ref="ILM29" si="3215">ILK29*$C$29</f>
        <v>2.4736676686744544E+17</v>
      </c>
      <c r="ILO29" s="387">
        <f t="shared" ref="ILO29" si="3216">ILM29*$C$29</f>
        <v>2.498404345361199E+17</v>
      </c>
      <c r="ILQ29" s="387">
        <f t="shared" ref="ILQ29" si="3217">ILO29*$C$29</f>
        <v>2.5233883888148112E+17</v>
      </c>
      <c r="ILS29" s="387">
        <f t="shared" ref="ILS29" si="3218">ILQ29*$C$29</f>
        <v>2.5486222727029594E+17</v>
      </c>
      <c r="ILU29" s="387">
        <f t="shared" ref="ILU29" si="3219">ILS29*$C$29</f>
        <v>2.5741084954299891E+17</v>
      </c>
      <c r="ILW29" s="387">
        <f t="shared" ref="ILW29" si="3220">ILU29*$C$29</f>
        <v>2.599849580384289E+17</v>
      </c>
      <c r="ILY29" s="387">
        <f t="shared" ref="ILY29" si="3221">ILW29*$C$29</f>
        <v>2.6258480761881318E+17</v>
      </c>
      <c r="IMA29" s="387">
        <f t="shared" ref="IMA29" si="3222">ILY29*$C$29</f>
        <v>2.6521065569500131E+17</v>
      </c>
      <c r="IMC29" s="387">
        <f t="shared" ref="IMC29" si="3223">IMA29*$C$29</f>
        <v>2.6786276225195133E+17</v>
      </c>
      <c r="IME29" s="387">
        <f t="shared" ref="IME29" si="3224">IMC29*$C$29</f>
        <v>2.7054138987447085E+17</v>
      </c>
      <c r="IMG29" s="387">
        <f t="shared" ref="IMG29" si="3225">IME29*$C$29</f>
        <v>2.7324680377321555E+17</v>
      </c>
      <c r="IMI29" s="387">
        <f t="shared" ref="IMI29" si="3226">IMG29*$C$29</f>
        <v>2.7597927181094771E+17</v>
      </c>
      <c r="IMK29" s="387">
        <f t="shared" ref="IMK29" si="3227">IMI29*$C$29</f>
        <v>2.7873906452905718E+17</v>
      </c>
      <c r="IMM29" s="387">
        <f t="shared" ref="IMM29" si="3228">IMK29*$C$29</f>
        <v>2.8152645517434774E+17</v>
      </c>
      <c r="IMO29" s="387">
        <f t="shared" ref="IMO29" si="3229">IMM29*$C$29</f>
        <v>2.8434171972609123E+17</v>
      </c>
      <c r="IMQ29" s="387">
        <f t="shared" ref="IMQ29" si="3230">IMO29*$C$29</f>
        <v>2.8718513692335216E+17</v>
      </c>
      <c r="IMS29" s="387">
        <f t="shared" ref="IMS29" si="3231">IMQ29*$C$29</f>
        <v>2.9005698829258566E+17</v>
      </c>
      <c r="IMU29" s="387">
        <f t="shared" ref="IMU29" si="3232">IMS29*$C$29</f>
        <v>2.9295755817551155E+17</v>
      </c>
      <c r="IMW29" s="387">
        <f t="shared" ref="IMW29" si="3233">IMU29*$C$29</f>
        <v>2.9588713375726669E+17</v>
      </c>
      <c r="IMY29" s="387">
        <f t="shared" ref="IMY29" si="3234">IMW29*$C$29</f>
        <v>2.9884600509483936E+17</v>
      </c>
      <c r="INA29" s="387">
        <f t="shared" ref="INA29" si="3235">IMY29*$C$29</f>
        <v>3.0183446514578778E+17</v>
      </c>
      <c r="INC29" s="387">
        <f t="shared" ref="INC29" si="3236">INA29*$C$29</f>
        <v>3.0485280979724563E+17</v>
      </c>
      <c r="INE29" s="387">
        <f t="shared" ref="INE29" si="3237">INC29*$C$29</f>
        <v>3.0790133789521811E+17</v>
      </c>
      <c r="ING29" s="387">
        <f t="shared" ref="ING29" si="3238">INE29*$C$29</f>
        <v>3.109803512741703E+17</v>
      </c>
      <c r="INI29" s="387">
        <f t="shared" ref="INI29" si="3239">ING29*$C$29</f>
        <v>3.14090154786912E+17</v>
      </c>
      <c r="INK29" s="387">
        <f t="shared" ref="INK29" si="3240">INI29*$C$29</f>
        <v>3.1723105633478112E+17</v>
      </c>
      <c r="INM29" s="387">
        <f t="shared" ref="INM29" si="3241">INK29*$C$29</f>
        <v>3.2040336689812896E+17</v>
      </c>
      <c r="INO29" s="387">
        <f t="shared" ref="INO29" si="3242">INM29*$C$29</f>
        <v>3.2360740056711027E+17</v>
      </c>
      <c r="INQ29" s="387">
        <f t="shared" ref="INQ29" si="3243">INO29*$C$29</f>
        <v>3.2684347457278138E+17</v>
      </c>
      <c r="INS29" s="387">
        <f t="shared" ref="INS29" si="3244">INQ29*$C$29</f>
        <v>3.3011190931850918E+17</v>
      </c>
      <c r="INU29" s="387">
        <f t="shared" ref="INU29" si="3245">INS29*$C$29</f>
        <v>3.3341302841169427E+17</v>
      </c>
      <c r="INW29" s="387">
        <f t="shared" ref="INW29" si="3246">INU29*$C$29</f>
        <v>3.367471586958112E+17</v>
      </c>
      <c r="INY29" s="387">
        <f t="shared" ref="INY29" si="3247">INW29*$C$29</f>
        <v>3.4011463028276934E+17</v>
      </c>
      <c r="IOA29" s="387">
        <f t="shared" ref="IOA29" si="3248">INY29*$C$29</f>
        <v>3.4351577658559706E+17</v>
      </c>
      <c r="IOC29" s="387">
        <f t="shared" ref="IOC29" si="3249">IOA29*$C$29</f>
        <v>3.4695093435145306E+17</v>
      </c>
      <c r="IOE29" s="387">
        <f t="shared" ref="IOE29" si="3250">IOC29*$C$29</f>
        <v>3.5042044369496762E+17</v>
      </c>
      <c r="IOG29" s="387">
        <f t="shared" ref="IOG29" si="3251">IOE29*$C$29</f>
        <v>3.5392464813191731E+17</v>
      </c>
      <c r="IOI29" s="387">
        <f t="shared" ref="IOI29" si="3252">IOG29*$C$29</f>
        <v>3.5746389461323648E+17</v>
      </c>
      <c r="IOK29" s="387">
        <f t="shared" ref="IOK29" si="3253">IOI29*$C$29</f>
        <v>3.6103853355936883E+17</v>
      </c>
      <c r="IOM29" s="387">
        <f t="shared" ref="IOM29" si="3254">IOK29*$C$29</f>
        <v>3.646489188949625E+17</v>
      </c>
      <c r="IOO29" s="387">
        <f t="shared" ref="IOO29" si="3255">IOM29*$C$29</f>
        <v>3.6829540808391213E+17</v>
      </c>
      <c r="IOQ29" s="387">
        <f t="shared" ref="IOQ29" si="3256">IOO29*$C$29</f>
        <v>3.7197836216475123E+17</v>
      </c>
      <c r="IOS29" s="387">
        <f t="shared" ref="IOS29" si="3257">IOQ29*$C$29</f>
        <v>3.7569814578639872E+17</v>
      </c>
      <c r="IOU29" s="387">
        <f t="shared" ref="IOU29" si="3258">IOS29*$C$29</f>
        <v>3.7945512724426272E+17</v>
      </c>
      <c r="IOW29" s="387">
        <f t="shared" ref="IOW29" si="3259">IOU29*$C$29</f>
        <v>3.8324967851670534E+17</v>
      </c>
      <c r="IOY29" s="387">
        <f t="shared" ref="IOY29" si="3260">IOW29*$C$29</f>
        <v>3.8708217530187238E+17</v>
      </c>
      <c r="IPA29" s="387">
        <f t="shared" ref="IPA29" si="3261">IOY29*$C$29</f>
        <v>3.9095299705489114E+17</v>
      </c>
      <c r="IPC29" s="387">
        <f t="shared" ref="IPC29" si="3262">IPA29*$C$29</f>
        <v>3.9486252702544006E+17</v>
      </c>
      <c r="IPE29" s="387">
        <f t="shared" ref="IPE29" si="3263">IPC29*$C$29</f>
        <v>3.9881115229569446E+17</v>
      </c>
      <c r="IPG29" s="387">
        <f t="shared" ref="IPG29" si="3264">IPE29*$C$29</f>
        <v>4.0279926381865139E+17</v>
      </c>
      <c r="IPI29" s="387">
        <f t="shared" ref="IPI29" si="3265">IPG29*$C$29</f>
        <v>4.0682725645683789E+17</v>
      </c>
      <c r="IPK29" s="387">
        <f t="shared" ref="IPK29" si="3266">IPI29*$C$29</f>
        <v>4.1089552902140627E+17</v>
      </c>
      <c r="IPM29" s="387">
        <f t="shared" ref="IPM29" si="3267">IPK29*$C$29</f>
        <v>4.1500448431162035E+17</v>
      </c>
      <c r="IPO29" s="387">
        <f t="shared" ref="IPO29" si="3268">IPM29*$C$29</f>
        <v>4.1915452915473658E+17</v>
      </c>
      <c r="IPQ29" s="387">
        <f t="shared" ref="IPQ29" si="3269">IPO29*$C$29</f>
        <v>4.2334607444628397E+17</v>
      </c>
      <c r="IPS29" s="387">
        <f t="shared" ref="IPS29" si="3270">IPQ29*$C$29</f>
        <v>4.2757953519074682E+17</v>
      </c>
      <c r="IPU29" s="387">
        <f t="shared" ref="IPU29" si="3271">IPS29*$C$29</f>
        <v>4.3185533054265427E+17</v>
      </c>
      <c r="IPW29" s="387">
        <f t="shared" ref="IPW29" si="3272">IPU29*$C$29</f>
        <v>4.3617388384808083E+17</v>
      </c>
      <c r="IPY29" s="387">
        <f t="shared" ref="IPY29" si="3273">IPW29*$C$29</f>
        <v>4.4053562268656166E+17</v>
      </c>
      <c r="IQA29" s="387">
        <f t="shared" ref="IQA29" si="3274">IPY29*$C$29</f>
        <v>4.4494097891342726E+17</v>
      </c>
      <c r="IQC29" s="387">
        <f t="shared" ref="IQC29" si="3275">IQA29*$C$29</f>
        <v>4.4939038870256154E+17</v>
      </c>
      <c r="IQE29" s="387">
        <f t="shared" ref="IQE29" si="3276">IQC29*$C$29</f>
        <v>4.5388429258958714E+17</v>
      </c>
      <c r="IQG29" s="387">
        <f t="shared" ref="IQG29" si="3277">IQE29*$C$29</f>
        <v>4.5842313551548301E+17</v>
      </c>
      <c r="IQI29" s="387">
        <f t="shared" ref="IQI29" si="3278">IQG29*$C$29</f>
        <v>4.6300736687063782E+17</v>
      </c>
      <c r="IQK29" s="387">
        <f t="shared" ref="IQK29" si="3279">IQI29*$C$29</f>
        <v>4.6763744053934419E+17</v>
      </c>
      <c r="IQM29" s="387">
        <f t="shared" ref="IQM29" si="3280">IQK29*$C$29</f>
        <v>4.7231381494473766E+17</v>
      </c>
      <c r="IQO29" s="387">
        <f t="shared" ref="IQO29" si="3281">IQM29*$C$29</f>
        <v>4.7703695309418502E+17</v>
      </c>
      <c r="IQQ29" s="387">
        <f t="shared" ref="IQQ29" si="3282">IQO29*$C$29</f>
        <v>4.8180732262512685E+17</v>
      </c>
      <c r="IQS29" s="387">
        <f t="shared" ref="IQS29" si="3283">IQQ29*$C$29</f>
        <v>4.8662539585137811E+17</v>
      </c>
      <c r="IQU29" s="387">
        <f t="shared" ref="IQU29" si="3284">IQS29*$C$29</f>
        <v>4.914916498098919E+17</v>
      </c>
      <c r="IQW29" s="387">
        <f t="shared" ref="IQW29" si="3285">IQU29*$C$29</f>
        <v>4.9640656630799085E+17</v>
      </c>
      <c r="IQY29" s="387">
        <f t="shared" ref="IQY29" si="3286">IQW29*$C$29</f>
        <v>5.0137063197107078E+17</v>
      </c>
      <c r="IRA29" s="387">
        <f t="shared" ref="IRA29" si="3287">IQY29*$C$29</f>
        <v>5.063843382907815E+17</v>
      </c>
      <c r="IRC29" s="387">
        <f t="shared" ref="IRC29" si="3288">IRA29*$C$29</f>
        <v>5.1144818167368934E+17</v>
      </c>
      <c r="IRE29" s="387">
        <f t="shared" ref="IRE29" si="3289">IRC29*$C$29</f>
        <v>5.1656266349042624E+17</v>
      </c>
      <c r="IRG29" s="387">
        <f t="shared" ref="IRG29" si="3290">IRE29*$C$29</f>
        <v>5.217282901253305E+17</v>
      </c>
      <c r="IRI29" s="387">
        <f t="shared" ref="IRI29" si="3291">IRG29*$C$29</f>
        <v>5.2694557302658381E+17</v>
      </c>
      <c r="IRK29" s="387">
        <f t="shared" ref="IRK29" si="3292">IRI29*$C$29</f>
        <v>5.3221502875684966E+17</v>
      </c>
      <c r="IRM29" s="387">
        <f t="shared" ref="IRM29" si="3293">IRK29*$C$29</f>
        <v>5.3753717904441818E+17</v>
      </c>
      <c r="IRO29" s="387">
        <f t="shared" ref="IRO29" si="3294">IRM29*$C$29</f>
        <v>5.4291255083486234E+17</v>
      </c>
      <c r="IRQ29" s="387">
        <f t="shared" ref="IRQ29" si="3295">IRO29*$C$29</f>
        <v>5.4834167634321094E+17</v>
      </c>
      <c r="IRS29" s="387">
        <f t="shared" ref="IRS29" si="3296">IRQ29*$C$29</f>
        <v>5.5382509310664307E+17</v>
      </c>
      <c r="IRU29" s="387">
        <f t="shared" ref="IRU29" si="3297">IRS29*$C$29</f>
        <v>5.593633440377095E+17</v>
      </c>
      <c r="IRW29" s="387">
        <f t="shared" ref="IRW29" si="3298">IRU29*$C$29</f>
        <v>5.6495697747808659E+17</v>
      </c>
      <c r="IRY29" s="387">
        <f t="shared" ref="IRY29" si="3299">IRW29*$C$29</f>
        <v>5.7060654725286746E+17</v>
      </c>
      <c r="ISA29" s="387">
        <f t="shared" ref="ISA29" si="3300">IRY29*$C$29</f>
        <v>5.7631261272539616E+17</v>
      </c>
      <c r="ISC29" s="387">
        <f t="shared" ref="ISC29" si="3301">ISA29*$C$29</f>
        <v>5.8207573885265011E+17</v>
      </c>
      <c r="ISE29" s="387">
        <f t="shared" ref="ISE29" si="3302">ISC29*$C$29</f>
        <v>5.8789649624117658E+17</v>
      </c>
      <c r="ISG29" s="387">
        <f t="shared" ref="ISG29" si="3303">ISE29*$C$29</f>
        <v>5.9377546120358835E+17</v>
      </c>
      <c r="ISI29" s="387">
        <f t="shared" ref="ISI29" si="3304">ISG29*$C$29</f>
        <v>5.9971321581562419E+17</v>
      </c>
      <c r="ISK29" s="387">
        <f t="shared" ref="ISK29" si="3305">ISI29*$C$29</f>
        <v>6.0571034797378048E+17</v>
      </c>
      <c r="ISM29" s="387">
        <f t="shared" ref="ISM29" si="3306">ISK29*$C$29</f>
        <v>6.1176745145351834E+17</v>
      </c>
      <c r="ISO29" s="387">
        <f t="shared" ref="ISO29" si="3307">ISM29*$C$29</f>
        <v>6.178851259680535E+17</v>
      </c>
      <c r="ISQ29" s="387">
        <f t="shared" ref="ISQ29" si="3308">ISO29*$C$29</f>
        <v>6.2406397722773402E+17</v>
      </c>
      <c r="ISS29" s="387">
        <f t="shared" ref="ISS29" si="3309">ISQ29*$C$29</f>
        <v>6.3030461700001139E+17</v>
      </c>
      <c r="ISU29" s="387">
        <f t="shared" ref="ISU29" si="3310">ISS29*$C$29</f>
        <v>6.3660766317001152E+17</v>
      </c>
      <c r="ISW29" s="387">
        <f t="shared" ref="ISW29" si="3311">ISU29*$C$29</f>
        <v>6.4297373980171162E+17</v>
      </c>
      <c r="ISY29" s="387">
        <f t="shared" ref="ISY29" si="3312">ISW29*$C$29</f>
        <v>6.4940347719972877E+17</v>
      </c>
      <c r="ITA29" s="387">
        <f t="shared" ref="ITA29" si="3313">ISY29*$C$29</f>
        <v>6.5589751197172608E+17</v>
      </c>
      <c r="ITC29" s="387">
        <f t="shared" ref="ITC29" si="3314">ITA29*$C$29</f>
        <v>6.6245648709144333E+17</v>
      </c>
      <c r="ITE29" s="387">
        <f t="shared" ref="ITE29" si="3315">ITC29*$C$29</f>
        <v>6.6908105196235776E+17</v>
      </c>
      <c r="ITG29" s="387">
        <f t="shared" ref="ITG29" si="3316">ITE29*$C$29</f>
        <v>6.7577186248198131E+17</v>
      </c>
      <c r="ITI29" s="387">
        <f t="shared" ref="ITI29" si="3317">ITG29*$C$29</f>
        <v>6.8252958110680115E+17</v>
      </c>
      <c r="ITK29" s="387">
        <f t="shared" ref="ITK29" si="3318">ITI29*$C$29</f>
        <v>6.8935487691786918E+17</v>
      </c>
      <c r="ITM29" s="387">
        <f t="shared" ref="ITM29" si="3319">ITK29*$C$29</f>
        <v>6.9624842568704794E+17</v>
      </c>
      <c r="ITO29" s="387">
        <f t="shared" ref="ITO29" si="3320">ITM29*$C$29</f>
        <v>7.0321090994391846E+17</v>
      </c>
      <c r="ITQ29" s="387">
        <f t="shared" ref="ITQ29" si="3321">ITO29*$C$29</f>
        <v>7.102430190433577E+17</v>
      </c>
      <c r="ITS29" s="387">
        <f t="shared" ref="ITS29" si="3322">ITQ29*$C$29</f>
        <v>7.1734544923379123E+17</v>
      </c>
      <c r="ITU29" s="387">
        <f t="shared" ref="ITU29" si="3323">ITS29*$C$29</f>
        <v>7.2451890372612915E+17</v>
      </c>
      <c r="ITW29" s="387">
        <f t="shared" ref="ITW29" si="3324">ITU29*$C$29</f>
        <v>7.3176409276339046E+17</v>
      </c>
      <c r="ITY29" s="387">
        <f t="shared" ref="ITY29" si="3325">ITW29*$C$29</f>
        <v>7.3908173369102438E+17</v>
      </c>
      <c r="IUA29" s="387">
        <f t="shared" ref="IUA29" si="3326">ITY29*$C$29</f>
        <v>7.4647255102793459E+17</v>
      </c>
      <c r="IUC29" s="387">
        <f t="shared" ref="IUC29" si="3327">IUA29*$C$29</f>
        <v>7.5393727653821389E+17</v>
      </c>
      <c r="IUE29" s="387">
        <f t="shared" ref="IUE29" si="3328">IUC29*$C$29</f>
        <v>7.6147664930359603E+17</v>
      </c>
      <c r="IUG29" s="387">
        <f t="shared" ref="IUG29" si="3329">IUE29*$C$29</f>
        <v>7.6909141579663194E+17</v>
      </c>
      <c r="IUI29" s="387">
        <f t="shared" ref="IUI29" si="3330">IUG29*$C$29</f>
        <v>7.7678232995459827E+17</v>
      </c>
      <c r="IUK29" s="387">
        <f t="shared" ref="IUK29" si="3331">IUI29*$C$29</f>
        <v>7.8455015325414426E+17</v>
      </c>
      <c r="IUM29" s="387">
        <f t="shared" ref="IUM29" si="3332">IUK29*$C$29</f>
        <v>7.923956547866857E+17</v>
      </c>
      <c r="IUO29" s="387">
        <f t="shared" ref="IUO29" si="3333">IUM29*$C$29</f>
        <v>8.0031961133455258E+17</v>
      </c>
      <c r="IUQ29" s="387">
        <f t="shared" ref="IUQ29" si="3334">IUO29*$C$29</f>
        <v>8.0832280744789811E+17</v>
      </c>
      <c r="IUS29" s="387">
        <f t="shared" ref="IUS29" si="3335">IUQ29*$C$29</f>
        <v>8.1640603552237709E+17</v>
      </c>
      <c r="IUU29" s="387">
        <f t="shared" ref="IUU29" si="3336">IUS29*$C$29</f>
        <v>8.245700958776009E+17</v>
      </c>
      <c r="IUW29" s="387">
        <f t="shared" ref="IUW29" si="3337">IUU29*$C$29</f>
        <v>8.3281579683637696E+17</v>
      </c>
      <c r="IUY29" s="387">
        <f t="shared" ref="IUY29" si="3338">IUW29*$C$29</f>
        <v>8.4114395480474074E+17</v>
      </c>
      <c r="IVA29" s="387">
        <f t="shared" ref="IVA29" si="3339">IUY29*$C$29</f>
        <v>8.495553943527881E+17</v>
      </c>
      <c r="IVC29" s="387">
        <f t="shared" ref="IVC29" si="3340">IVA29*$C$29</f>
        <v>8.5805094829631603E+17</v>
      </c>
      <c r="IVE29" s="387">
        <f t="shared" ref="IVE29" si="3341">IVC29*$C$29</f>
        <v>8.6663145777927923E+17</v>
      </c>
      <c r="IVG29" s="387">
        <f t="shared" ref="IVG29" si="3342">IVE29*$C$29</f>
        <v>8.75297772357072E+17</v>
      </c>
      <c r="IVI29" s="387">
        <f t="shared" ref="IVI29" si="3343">IVG29*$C$29</f>
        <v>8.8405075008064269E+17</v>
      </c>
      <c r="IVK29" s="387">
        <f t="shared" ref="IVK29" si="3344">IVI29*$C$29</f>
        <v>8.9289125758144909E+17</v>
      </c>
      <c r="IVM29" s="387">
        <f t="shared" ref="IVM29" si="3345">IVK29*$C$29</f>
        <v>9.0182017015726362E+17</v>
      </c>
      <c r="IVO29" s="387">
        <f t="shared" ref="IVO29" si="3346">IVM29*$C$29</f>
        <v>9.1083837185883622E+17</v>
      </c>
      <c r="IVQ29" s="387">
        <f t="shared" ref="IVQ29" si="3347">IVO29*$C$29</f>
        <v>9.1994675557742464E+17</v>
      </c>
      <c r="IVS29" s="387">
        <f t="shared" ref="IVS29" si="3348">IVQ29*$C$29</f>
        <v>9.2914622313319885E+17</v>
      </c>
      <c r="IVU29" s="387">
        <f t="shared" ref="IVU29" si="3349">IVS29*$C$29</f>
        <v>9.3843768536453082E+17</v>
      </c>
      <c r="IVW29" s="387">
        <f t="shared" ref="IVW29" si="3350">IVU29*$C$29</f>
        <v>9.4782206221817613E+17</v>
      </c>
      <c r="IVY29" s="387">
        <f t="shared" ref="IVY29" si="3351">IVW29*$C$29</f>
        <v>9.5730028284035789E+17</v>
      </c>
      <c r="IWA29" s="387">
        <f t="shared" ref="IWA29" si="3352">IVY29*$C$29</f>
        <v>9.6687328566876147E+17</v>
      </c>
      <c r="IWC29" s="387">
        <f t="shared" ref="IWC29" si="3353">IWA29*$C$29</f>
        <v>9.7654201852544909E+17</v>
      </c>
      <c r="IWE29" s="387">
        <f t="shared" ref="IWE29" si="3354">IWC29*$C$29</f>
        <v>9.8630743871070362E+17</v>
      </c>
      <c r="IWG29" s="387">
        <f t="shared" ref="IWG29" si="3355">IWE29*$C$29</f>
        <v>9.9617051309781069E+17</v>
      </c>
      <c r="IWI29" s="387">
        <f t="shared" ref="IWI29" si="3356">IWG29*$C$29</f>
        <v>1.0061322182287889E+18</v>
      </c>
      <c r="IWK29" s="387">
        <f t="shared" ref="IWK29" si="3357">IWI29*$C$29</f>
        <v>1.0161935404110767E+18</v>
      </c>
      <c r="IWM29" s="387">
        <f t="shared" ref="IWM29" si="3358">IWK29*$C$29</f>
        <v>1.0263554758151875E+18</v>
      </c>
      <c r="IWO29" s="387">
        <f t="shared" ref="IWO29" si="3359">IWM29*$C$29</f>
        <v>1.0366190305733394E+18</v>
      </c>
      <c r="IWQ29" s="387">
        <f t="shared" ref="IWQ29" si="3360">IWO29*$C$29</f>
        <v>1.0469852208790728E+18</v>
      </c>
      <c r="IWS29" s="387">
        <f t="shared" ref="IWS29" si="3361">IWQ29*$C$29</f>
        <v>1.0574550730878636E+18</v>
      </c>
      <c r="IWU29" s="387">
        <f t="shared" ref="IWU29" si="3362">IWS29*$C$29</f>
        <v>1.0680296238187421E+18</v>
      </c>
      <c r="IWW29" s="387">
        <f t="shared" ref="IWW29" si="3363">IWU29*$C$29</f>
        <v>1.0787099200569295E+18</v>
      </c>
      <c r="IWY29" s="387">
        <f t="shared" ref="IWY29" si="3364">IWW29*$C$29</f>
        <v>1.0894970192574989E+18</v>
      </c>
      <c r="IXA29" s="387">
        <f t="shared" ref="IXA29" si="3365">IWY29*$C$29</f>
        <v>1.1003919894500739E+18</v>
      </c>
      <c r="IXC29" s="387">
        <f t="shared" ref="IXC29" si="3366">IXA29*$C$29</f>
        <v>1.1113959093445746E+18</v>
      </c>
      <c r="IXE29" s="387">
        <f t="shared" ref="IXE29" si="3367">IXC29*$C$29</f>
        <v>1.1225098684380204E+18</v>
      </c>
      <c r="IXG29" s="387">
        <f t="shared" ref="IXG29" si="3368">IXE29*$C$29</f>
        <v>1.1337349671224005E+18</v>
      </c>
      <c r="IXI29" s="387">
        <f t="shared" ref="IXI29" si="3369">IXG29*$C$29</f>
        <v>1.1450723167936246E+18</v>
      </c>
      <c r="IXK29" s="387">
        <f t="shared" ref="IXK29" si="3370">IXI29*$C$29</f>
        <v>1.1565230399615608E+18</v>
      </c>
      <c r="IXM29" s="387">
        <f t="shared" ref="IXM29" si="3371">IXK29*$C$29</f>
        <v>1.1680882703611766E+18</v>
      </c>
      <c r="IXO29" s="387">
        <f t="shared" ref="IXO29" si="3372">IXM29*$C$29</f>
        <v>1.1797691530647885E+18</v>
      </c>
      <c r="IXQ29" s="387">
        <f t="shared" ref="IXQ29" si="3373">IXO29*$C$29</f>
        <v>1.1915668445954363E+18</v>
      </c>
      <c r="IXS29" s="387">
        <f t="shared" ref="IXS29" si="3374">IXQ29*$C$29</f>
        <v>1.2034825130413906E+18</v>
      </c>
      <c r="IXU29" s="387">
        <f t="shared" ref="IXU29" si="3375">IXS29*$C$29</f>
        <v>1.2155173381718044E+18</v>
      </c>
      <c r="IXW29" s="387">
        <f t="shared" ref="IXW29" si="3376">IXU29*$C$29</f>
        <v>1.2276725115535224E+18</v>
      </c>
      <c r="IXY29" s="387">
        <f t="shared" ref="IXY29" si="3377">IXW29*$C$29</f>
        <v>1.2399492366690578E+18</v>
      </c>
      <c r="IYA29" s="387">
        <f t="shared" ref="IYA29" si="3378">IXY29*$C$29</f>
        <v>1.2523487290357484E+18</v>
      </c>
      <c r="IYC29" s="387">
        <f t="shared" ref="IYC29" si="3379">IYA29*$C$29</f>
        <v>1.2648722163261059E+18</v>
      </c>
      <c r="IYE29" s="387">
        <f t="shared" ref="IYE29" si="3380">IYC29*$C$29</f>
        <v>1.277520938489367E+18</v>
      </c>
      <c r="IYG29" s="387">
        <f t="shared" ref="IYG29" si="3381">IYE29*$C$29</f>
        <v>1.2902961478742607E+18</v>
      </c>
      <c r="IYI29" s="387">
        <f t="shared" ref="IYI29" si="3382">IYG29*$C$29</f>
        <v>1.3031991093530033E+18</v>
      </c>
      <c r="IYK29" s="387">
        <f t="shared" ref="IYK29" si="3383">IYI29*$C$29</f>
        <v>1.3162311004465334E+18</v>
      </c>
      <c r="IYM29" s="387">
        <f t="shared" ref="IYM29" si="3384">IYK29*$C$29</f>
        <v>1.3293934114509988E+18</v>
      </c>
      <c r="IYO29" s="387">
        <f t="shared" ref="IYO29" si="3385">IYM29*$C$29</f>
        <v>1.3426873455655089E+18</v>
      </c>
      <c r="IYQ29" s="387">
        <f t="shared" ref="IYQ29" si="3386">IYO29*$C$29</f>
        <v>1.356114219021164E+18</v>
      </c>
      <c r="IYS29" s="387">
        <f t="shared" ref="IYS29" si="3387">IYQ29*$C$29</f>
        <v>1.3696753612113756E+18</v>
      </c>
      <c r="IYU29" s="387">
        <f t="shared" ref="IYU29" si="3388">IYS29*$C$29</f>
        <v>1.3833721148234893E+18</v>
      </c>
      <c r="IYW29" s="387">
        <f t="shared" ref="IYW29" si="3389">IYU29*$C$29</f>
        <v>1.3972058359717243E+18</v>
      </c>
      <c r="IYY29" s="387">
        <f t="shared" ref="IYY29" si="3390">IYW29*$C$29</f>
        <v>1.4111778943314417E+18</v>
      </c>
      <c r="IZA29" s="387">
        <f t="shared" ref="IZA29" si="3391">IYY29*$C$29</f>
        <v>1.4252896732747561E+18</v>
      </c>
      <c r="IZC29" s="387">
        <f t="shared" ref="IZC29" si="3392">IZA29*$C$29</f>
        <v>1.4395425700075036E+18</v>
      </c>
      <c r="IZE29" s="387">
        <f t="shared" ref="IZE29" si="3393">IZC29*$C$29</f>
        <v>1.4539379957075786E+18</v>
      </c>
      <c r="IZG29" s="387">
        <f t="shared" ref="IZG29" si="3394">IZE29*$C$29</f>
        <v>1.4684773756646543E+18</v>
      </c>
      <c r="IZI29" s="387">
        <f t="shared" ref="IZI29" si="3395">IZG29*$C$29</f>
        <v>1.483162149421301E+18</v>
      </c>
      <c r="IZK29" s="387">
        <f t="shared" ref="IZK29" si="3396">IZI29*$C$29</f>
        <v>1.4979937709155141E+18</v>
      </c>
      <c r="IZM29" s="387">
        <f t="shared" ref="IZM29" si="3397">IZK29*$C$29</f>
        <v>1.5129737086246692E+18</v>
      </c>
      <c r="IZO29" s="387">
        <f t="shared" ref="IZO29" si="3398">IZM29*$C$29</f>
        <v>1.5281034457109158E+18</v>
      </c>
      <c r="IZQ29" s="387">
        <f t="shared" ref="IZQ29" si="3399">IZO29*$C$29</f>
        <v>1.5433844801680251E+18</v>
      </c>
      <c r="IZS29" s="387">
        <f t="shared" ref="IZS29" si="3400">IZQ29*$C$29</f>
        <v>1.5588183249697055E+18</v>
      </c>
      <c r="IZU29" s="387">
        <f t="shared" ref="IZU29" si="3401">IZS29*$C$29</f>
        <v>1.5744065082194025E+18</v>
      </c>
      <c r="IZW29" s="387">
        <f t="shared" ref="IZW29" si="3402">IZU29*$C$29</f>
        <v>1.5901505733015964E+18</v>
      </c>
      <c r="IZY29" s="387">
        <f t="shared" ref="IZY29" si="3403">IZW29*$C$29</f>
        <v>1.6060520790346125E+18</v>
      </c>
      <c r="JAA29" s="387">
        <f t="shared" ref="JAA29" si="3404">IZY29*$C$29</f>
        <v>1.6221125998249587E+18</v>
      </c>
      <c r="JAC29" s="387">
        <f t="shared" ref="JAC29" si="3405">JAA29*$C$29</f>
        <v>1.6383337258232084E+18</v>
      </c>
      <c r="JAE29" s="387">
        <f t="shared" ref="JAE29" si="3406">JAC29*$C$29</f>
        <v>1.6547170630814405E+18</v>
      </c>
      <c r="JAG29" s="387">
        <f t="shared" ref="JAG29" si="3407">JAE29*$C$29</f>
        <v>1.671264233712255E+18</v>
      </c>
      <c r="JAI29" s="387">
        <f t="shared" ref="JAI29" si="3408">JAG29*$C$29</f>
        <v>1.6879768760493775E+18</v>
      </c>
      <c r="JAK29" s="387">
        <f t="shared" ref="JAK29" si="3409">JAI29*$C$29</f>
        <v>1.7048566448098714E+18</v>
      </c>
      <c r="JAM29" s="387">
        <f t="shared" ref="JAM29" si="3410">JAK29*$C$29</f>
        <v>1.7219052112579702E+18</v>
      </c>
      <c r="JAO29" s="387">
        <f t="shared" ref="JAO29" si="3411">JAM29*$C$29</f>
        <v>1.73912426337055E+18</v>
      </c>
      <c r="JAQ29" s="387">
        <f t="shared" ref="JAQ29" si="3412">JAO29*$C$29</f>
        <v>1.7565155060042555E+18</v>
      </c>
      <c r="JAS29" s="387">
        <f t="shared" ref="JAS29" si="3413">JAQ29*$C$29</f>
        <v>1.774080661064298E+18</v>
      </c>
      <c r="JAU29" s="387">
        <f t="shared" ref="JAU29" si="3414">JAS29*$C$29</f>
        <v>1.7918214676749409E+18</v>
      </c>
      <c r="JAW29" s="387">
        <f t="shared" ref="JAW29" si="3415">JAU29*$C$29</f>
        <v>1.8097396823516902E+18</v>
      </c>
      <c r="JAY29" s="387">
        <f t="shared" ref="JAY29" si="3416">JAW29*$C$29</f>
        <v>1.8278370791752072E+18</v>
      </c>
      <c r="JBA29" s="387">
        <f t="shared" ref="JBA29" si="3417">JAY29*$C$29</f>
        <v>1.8461154499669594E+18</v>
      </c>
      <c r="JBC29" s="387">
        <f t="shared" ref="JBC29" si="3418">JBA29*$C$29</f>
        <v>1.8645766044666289E+18</v>
      </c>
      <c r="JBE29" s="387">
        <f t="shared" ref="JBE29" si="3419">JBC29*$C$29</f>
        <v>1.8832223705112952E+18</v>
      </c>
      <c r="JBG29" s="387">
        <f t="shared" ref="JBG29" si="3420">JBE29*$C$29</f>
        <v>1.9020545942164083E+18</v>
      </c>
      <c r="JBI29" s="387">
        <f t="shared" ref="JBI29" si="3421">JBG29*$C$29</f>
        <v>1.9210751401585725E+18</v>
      </c>
      <c r="JBK29" s="387">
        <f t="shared" ref="JBK29" si="3422">JBI29*$C$29</f>
        <v>1.9402858915601582E+18</v>
      </c>
      <c r="JBM29" s="387">
        <f t="shared" ref="JBM29" si="3423">JBK29*$C$29</f>
        <v>1.9596887504757599E+18</v>
      </c>
      <c r="JBO29" s="387">
        <f t="shared" ref="JBO29" si="3424">JBM29*$C$29</f>
        <v>1.9792856379805174E+18</v>
      </c>
      <c r="JBQ29" s="387">
        <f t="shared" ref="JBQ29" si="3425">JBO29*$C$29</f>
        <v>1.9990784943603226E+18</v>
      </c>
      <c r="JBS29" s="387">
        <f t="shared" ref="JBS29" si="3426">JBQ29*$C$29</f>
        <v>2.0190692793039258E+18</v>
      </c>
      <c r="JBU29" s="387">
        <f t="shared" ref="JBU29" si="3427">JBS29*$C$29</f>
        <v>2.0392599720969651E+18</v>
      </c>
      <c r="JBW29" s="387">
        <f t="shared" ref="JBW29" si="3428">JBU29*$C$29</f>
        <v>2.0596525718179348E+18</v>
      </c>
      <c r="JBY29" s="387">
        <f t="shared" ref="JBY29" si="3429">JBW29*$C$29</f>
        <v>2.0802490975361142E+18</v>
      </c>
      <c r="JCA29" s="387">
        <f t="shared" ref="JCA29" si="3430">JBY29*$C$29</f>
        <v>2.1010515885114755E+18</v>
      </c>
      <c r="JCC29" s="387">
        <f t="shared" ref="JCC29" si="3431">JCA29*$C$29</f>
        <v>2.1220621043965903E+18</v>
      </c>
      <c r="JCE29" s="387">
        <f t="shared" ref="JCE29" si="3432">JCC29*$C$29</f>
        <v>2.1432827254405563E+18</v>
      </c>
      <c r="JCG29" s="387">
        <f t="shared" ref="JCG29" si="3433">JCE29*$C$29</f>
        <v>2.1647155526949619E+18</v>
      </c>
      <c r="JCI29" s="387">
        <f t="shared" ref="JCI29" si="3434">JCG29*$C$29</f>
        <v>2.1863627082219116E+18</v>
      </c>
      <c r="JCK29" s="387">
        <f t="shared" ref="JCK29" si="3435">JCI29*$C$29</f>
        <v>2.2082263353041306E+18</v>
      </c>
      <c r="JCM29" s="387">
        <f t="shared" ref="JCM29" si="3436">JCK29*$C$29</f>
        <v>2.230308598657172E+18</v>
      </c>
      <c r="JCO29" s="387">
        <f t="shared" ref="JCO29" si="3437">JCM29*$C$29</f>
        <v>2.2526116846437437E+18</v>
      </c>
      <c r="JCQ29" s="387">
        <f t="shared" ref="JCQ29" si="3438">JCO29*$C$29</f>
        <v>2.2751378014901811E+18</v>
      </c>
      <c r="JCS29" s="387">
        <f t="shared" ref="JCS29" si="3439">JCQ29*$C$29</f>
        <v>2.2978891795050829E+18</v>
      </c>
      <c r="JCU29" s="387">
        <f t="shared" ref="JCU29" si="3440">JCS29*$C$29</f>
        <v>2.3208680713001339E+18</v>
      </c>
      <c r="JCW29" s="387">
        <f t="shared" ref="JCW29" si="3441">JCU29*$C$29</f>
        <v>2.3440767520131354E+18</v>
      </c>
      <c r="JCY29" s="387">
        <f t="shared" ref="JCY29" si="3442">JCW29*$C$29</f>
        <v>2.3675175195332669E+18</v>
      </c>
      <c r="JDA29" s="387">
        <f t="shared" ref="JDA29" si="3443">JCY29*$C$29</f>
        <v>2.3911926947285996E+18</v>
      </c>
      <c r="JDC29" s="387">
        <f t="shared" ref="JDC29" si="3444">JDA29*$C$29</f>
        <v>2.4151046216758856E+18</v>
      </c>
      <c r="JDE29" s="387">
        <f t="shared" ref="JDE29" si="3445">JDC29*$C$29</f>
        <v>2.4392556678926444E+18</v>
      </c>
      <c r="JDG29" s="387">
        <f t="shared" ref="JDG29" si="3446">JDE29*$C$29</f>
        <v>2.4636482245715707E+18</v>
      </c>
      <c r="JDI29" s="387">
        <f t="shared" ref="JDI29" si="3447">JDG29*$C$29</f>
        <v>2.4882847068172867E+18</v>
      </c>
      <c r="JDK29" s="387">
        <f t="shared" ref="JDK29" si="3448">JDI29*$C$29</f>
        <v>2.5131675538854595E+18</v>
      </c>
      <c r="JDM29" s="387">
        <f t="shared" ref="JDM29" si="3449">JDK29*$C$29</f>
        <v>2.5382992294243139E+18</v>
      </c>
      <c r="JDO29" s="387">
        <f t="shared" ref="JDO29" si="3450">JDM29*$C$29</f>
        <v>2.5636822217185572E+18</v>
      </c>
      <c r="JDQ29" s="387">
        <f t="shared" ref="JDQ29" si="3451">JDO29*$C$29</f>
        <v>2.589319043935743E+18</v>
      </c>
      <c r="JDS29" s="387">
        <f t="shared" ref="JDS29" si="3452">JDQ29*$C$29</f>
        <v>2.6152122343751004E+18</v>
      </c>
      <c r="JDU29" s="387">
        <f t="shared" ref="JDU29" si="3453">JDS29*$C$29</f>
        <v>2.6413643567188516E+18</v>
      </c>
      <c r="JDW29" s="387">
        <f t="shared" ref="JDW29" si="3454">JDU29*$C$29</f>
        <v>2.6677780002860401E+18</v>
      </c>
      <c r="JDY29" s="387">
        <f t="shared" ref="JDY29" si="3455">JDW29*$C$29</f>
        <v>2.6944557802889006E+18</v>
      </c>
      <c r="JEA29" s="387">
        <f t="shared" ref="JEA29" si="3456">JDY29*$C$29</f>
        <v>2.7214003380917898E+18</v>
      </c>
      <c r="JEC29" s="387">
        <f t="shared" ref="JEC29" si="3457">JEA29*$C$29</f>
        <v>2.7486143414727076E+18</v>
      </c>
      <c r="JEE29" s="387">
        <f t="shared" ref="JEE29" si="3458">JEC29*$C$29</f>
        <v>2.7761004848874348E+18</v>
      </c>
      <c r="JEG29" s="387">
        <f t="shared" ref="JEG29" si="3459">JEE29*$C$29</f>
        <v>2.8038614897363092E+18</v>
      </c>
      <c r="JEI29" s="387">
        <f t="shared" ref="JEI29" si="3460">JEG29*$C$29</f>
        <v>2.8319001046336722E+18</v>
      </c>
      <c r="JEK29" s="387">
        <f t="shared" ref="JEK29" si="3461">JEI29*$C$29</f>
        <v>2.8602191056800087E+18</v>
      </c>
      <c r="JEM29" s="387">
        <f t="shared" ref="JEM29" si="3462">JEK29*$C$29</f>
        <v>2.888821296736809E+18</v>
      </c>
      <c r="JEO29" s="387">
        <f t="shared" ref="JEO29" si="3463">JEM29*$C$29</f>
        <v>2.9177095097041772E+18</v>
      </c>
      <c r="JEQ29" s="387">
        <f t="shared" ref="JEQ29" si="3464">JEO29*$C$29</f>
        <v>2.9468866048012191E+18</v>
      </c>
      <c r="JES29" s="387">
        <f t="shared" ref="JES29" si="3465">JEQ29*$C$29</f>
        <v>2.9763554708492314E+18</v>
      </c>
      <c r="JEU29" s="387">
        <f t="shared" ref="JEU29" si="3466">JES29*$C$29</f>
        <v>3.0061190255577236E+18</v>
      </c>
      <c r="JEW29" s="387">
        <f t="shared" ref="JEW29" si="3467">JEU29*$C$29</f>
        <v>3.0361802158133007E+18</v>
      </c>
      <c r="JEY29" s="387">
        <f t="shared" ref="JEY29" si="3468">JEW29*$C$29</f>
        <v>3.066542017971434E+18</v>
      </c>
      <c r="JFA29" s="387">
        <f t="shared" ref="JFA29" si="3469">JEY29*$C$29</f>
        <v>3.0972074381511485E+18</v>
      </c>
      <c r="JFC29" s="387">
        <f t="shared" ref="JFC29" si="3470">JFA29*$C$29</f>
        <v>3.1281795125326602E+18</v>
      </c>
      <c r="JFE29" s="387">
        <f t="shared" ref="JFE29" si="3471">JFC29*$C$29</f>
        <v>3.1594613076579871E+18</v>
      </c>
      <c r="JFG29" s="387">
        <f t="shared" ref="JFG29" si="3472">JFE29*$C$29</f>
        <v>3.1910559207345669E+18</v>
      </c>
      <c r="JFI29" s="387">
        <f t="shared" ref="JFI29" si="3473">JFG29*$C$29</f>
        <v>3.2229664799419126E+18</v>
      </c>
      <c r="JFK29" s="387">
        <f t="shared" ref="JFK29" si="3474">JFI29*$C$29</f>
        <v>3.255196144741332E+18</v>
      </c>
      <c r="JFM29" s="387">
        <f t="shared" ref="JFM29" si="3475">JFK29*$C$29</f>
        <v>3.2877481061887452E+18</v>
      </c>
      <c r="JFO29" s="387">
        <f t="shared" ref="JFO29" si="3476">JFM29*$C$29</f>
        <v>3.3206255872506327E+18</v>
      </c>
      <c r="JFQ29" s="387">
        <f t="shared" ref="JFQ29" si="3477">JFO29*$C$29</f>
        <v>3.3538318431231391E+18</v>
      </c>
      <c r="JFS29" s="387">
        <f t="shared" ref="JFS29" si="3478">JFQ29*$C$29</f>
        <v>3.3873701615543706E+18</v>
      </c>
      <c r="JFU29" s="387">
        <f t="shared" ref="JFU29" si="3479">JFS29*$C$29</f>
        <v>3.4212438631699144E+18</v>
      </c>
      <c r="JFW29" s="387">
        <f t="shared" ref="JFW29" si="3480">JFU29*$C$29</f>
        <v>3.4554563018016133E+18</v>
      </c>
      <c r="JFY29" s="387">
        <f t="shared" ref="JFY29" si="3481">JFW29*$C$29</f>
        <v>3.4900108648196296E+18</v>
      </c>
      <c r="JGA29" s="387">
        <f t="shared" ref="JGA29" si="3482">JFY29*$C$29</f>
        <v>3.5249109734678257E+18</v>
      </c>
      <c r="JGC29" s="387">
        <f t="shared" ref="JGC29" si="3483">JGA29*$C$29</f>
        <v>3.5601600832025042E+18</v>
      </c>
      <c r="JGE29" s="387">
        <f t="shared" ref="JGE29" si="3484">JGC29*$C$29</f>
        <v>3.5957616840345293E+18</v>
      </c>
      <c r="JGG29" s="387">
        <f t="shared" ref="JGG29" si="3485">JGE29*$C$29</f>
        <v>3.6317193008748744E+18</v>
      </c>
      <c r="JGI29" s="387">
        <f t="shared" ref="JGI29" si="3486">JGG29*$C$29</f>
        <v>3.6680364938836229E+18</v>
      </c>
      <c r="JGK29" s="387">
        <f t="shared" ref="JGK29" si="3487">JGI29*$C$29</f>
        <v>3.7047168588224594E+18</v>
      </c>
      <c r="JGM29" s="387">
        <f t="shared" ref="JGM29" si="3488">JGK29*$C$29</f>
        <v>3.7417640274106839E+18</v>
      </c>
      <c r="JGO29" s="387">
        <f t="shared" ref="JGO29" si="3489">JGM29*$C$29</f>
        <v>3.7791816676847908E+18</v>
      </c>
      <c r="JGQ29" s="387">
        <f t="shared" ref="JGQ29" si="3490">JGO29*$C$29</f>
        <v>3.8169734843616389E+18</v>
      </c>
      <c r="JGS29" s="387">
        <f t="shared" ref="JGS29" si="3491">JGQ29*$C$29</f>
        <v>3.8551432192052552E+18</v>
      </c>
      <c r="JGU29" s="387">
        <f t="shared" ref="JGU29" si="3492">JGS29*$C$29</f>
        <v>3.8936946513973079E+18</v>
      </c>
      <c r="JGW29" s="387">
        <f t="shared" ref="JGW29" si="3493">JGU29*$C$29</f>
        <v>3.9326315979112812E+18</v>
      </c>
      <c r="JGY29" s="387">
        <f t="shared" ref="JGY29" si="3494">JGW29*$C$29</f>
        <v>3.9719579138903941E+18</v>
      </c>
      <c r="JHA29" s="387">
        <f t="shared" ref="JHA29" si="3495">JGY29*$C$29</f>
        <v>4.0116774930292982E+18</v>
      </c>
      <c r="JHC29" s="387">
        <f t="shared" ref="JHC29" si="3496">JHA29*$C$29</f>
        <v>4.0517942679595914E+18</v>
      </c>
      <c r="JHE29" s="387">
        <f t="shared" ref="JHE29" si="3497">JHC29*$C$29</f>
        <v>4.0923122106391875E+18</v>
      </c>
      <c r="JHG29" s="387">
        <f t="shared" ref="JHG29" si="3498">JHE29*$C$29</f>
        <v>4.1332353327455795E+18</v>
      </c>
      <c r="JHI29" s="387">
        <f t="shared" ref="JHI29" si="3499">JHG29*$C$29</f>
        <v>4.1745676860730353E+18</v>
      </c>
      <c r="JHK29" s="387">
        <f t="shared" ref="JHK29" si="3500">JHI29*$C$29</f>
        <v>4.2163133629337656E+18</v>
      </c>
      <c r="JHM29" s="387">
        <f t="shared" ref="JHM29" si="3501">JHK29*$C$29</f>
        <v>4.2584764965631032E+18</v>
      </c>
      <c r="JHO29" s="387">
        <f t="shared" ref="JHO29" si="3502">JHM29*$C$29</f>
        <v>4.3010612615287342E+18</v>
      </c>
      <c r="JHQ29" s="387">
        <f t="shared" ref="JHQ29" si="3503">JHO29*$C$29</f>
        <v>4.3440718741440215E+18</v>
      </c>
      <c r="JHS29" s="387">
        <f t="shared" ref="JHS29" si="3504">JHQ29*$C$29</f>
        <v>4.3875125928854615E+18</v>
      </c>
      <c r="JHU29" s="387">
        <f t="shared" ref="JHU29" si="3505">JHS29*$C$29</f>
        <v>4.431387718814316E+18</v>
      </c>
      <c r="JHW29" s="387">
        <f t="shared" ref="JHW29" si="3506">JHU29*$C$29</f>
        <v>4.4757015960024591E+18</v>
      </c>
      <c r="JHY29" s="387">
        <f t="shared" ref="JHY29" si="3507">JHW29*$C$29</f>
        <v>4.5204586119624837E+18</v>
      </c>
      <c r="JIA29" s="387">
        <f t="shared" ref="JIA29" si="3508">JHY29*$C$29</f>
        <v>4.5656631980821084E+18</v>
      </c>
      <c r="JIC29" s="387">
        <f t="shared" ref="JIC29" si="3509">JIA29*$C$29</f>
        <v>4.6113198300629294E+18</v>
      </c>
      <c r="JIE29" s="387">
        <f t="shared" ref="JIE29" si="3510">JIC29*$C$29</f>
        <v>4.6574330283635589E+18</v>
      </c>
      <c r="JIG29" s="387">
        <f t="shared" ref="JIG29" si="3511">JIE29*$C$29</f>
        <v>4.7040073586471946E+18</v>
      </c>
      <c r="JII29" s="387">
        <f t="shared" ref="JII29" si="3512">JIG29*$C$29</f>
        <v>4.7510474322336666E+18</v>
      </c>
      <c r="JIK29" s="387">
        <f t="shared" ref="JIK29" si="3513">JII29*$C$29</f>
        <v>4.7985579065560033E+18</v>
      </c>
      <c r="JIM29" s="387">
        <f t="shared" ref="JIM29" si="3514">JIK29*$C$29</f>
        <v>4.8465434856215634E+18</v>
      </c>
      <c r="JIO29" s="387">
        <f t="shared" ref="JIO29" si="3515">JIM29*$C$29</f>
        <v>4.8950089204777789E+18</v>
      </c>
      <c r="JIQ29" s="387">
        <f t="shared" ref="JIQ29" si="3516">JIO29*$C$29</f>
        <v>4.9439590096825569E+18</v>
      </c>
      <c r="JIS29" s="387">
        <f t="shared" ref="JIS29" si="3517">JIQ29*$C$29</f>
        <v>4.9933985997793823E+18</v>
      </c>
      <c r="JIU29" s="387">
        <f t="shared" ref="JIU29" si="3518">JIS29*$C$29</f>
        <v>5.0433325857771766E+18</v>
      </c>
      <c r="JIW29" s="387">
        <f t="shared" ref="JIW29" si="3519">JIU29*$C$29</f>
        <v>5.0937659116349481E+18</v>
      </c>
      <c r="JIY29" s="387">
        <f t="shared" ref="JIY29" si="3520">JIW29*$C$29</f>
        <v>5.1447035707512975E+18</v>
      </c>
      <c r="JJA29" s="387">
        <f t="shared" ref="JJA29" si="3521">JIY29*$C$29</f>
        <v>5.1961506064588104E+18</v>
      </c>
      <c r="JJC29" s="387">
        <f t="shared" ref="JJC29" si="3522">JJA29*$C$29</f>
        <v>5.2481121125233981E+18</v>
      </c>
      <c r="JJE29" s="387">
        <f t="shared" ref="JJE29" si="3523">JJC29*$C$29</f>
        <v>5.3005932336486318E+18</v>
      </c>
      <c r="JJG29" s="387">
        <f t="shared" ref="JJG29" si="3524">JJE29*$C$29</f>
        <v>5.3535991659851182E+18</v>
      </c>
      <c r="JJI29" s="387">
        <f t="shared" ref="JJI29" si="3525">JJG29*$C$29</f>
        <v>5.407135157644969E+18</v>
      </c>
      <c r="JJK29" s="387">
        <f t="shared" ref="JJK29" si="3526">JJI29*$C$29</f>
        <v>5.461206509221419E+18</v>
      </c>
      <c r="JJM29" s="387">
        <f t="shared" ref="JJM29" si="3527">JJK29*$C$29</f>
        <v>5.5158185743136328E+18</v>
      </c>
      <c r="JJO29" s="387">
        <f t="shared" ref="JJO29" si="3528">JJM29*$C$29</f>
        <v>5.5709767600567695E+18</v>
      </c>
      <c r="JJQ29" s="387">
        <f t="shared" ref="JJQ29" si="3529">JJO29*$C$29</f>
        <v>5.6266865276573368E+18</v>
      </c>
      <c r="JJS29" s="387">
        <f t="shared" ref="JJS29" si="3530">JJQ29*$C$29</f>
        <v>5.6829533929339105E+18</v>
      </c>
      <c r="JJU29" s="387">
        <f t="shared" ref="JJU29" si="3531">JJS29*$C$29</f>
        <v>5.7397829268632494E+18</v>
      </c>
      <c r="JJW29" s="387">
        <f t="shared" ref="JJW29" si="3532">JJU29*$C$29</f>
        <v>5.797180756131882E+18</v>
      </c>
      <c r="JJY29" s="387">
        <f t="shared" ref="JJY29" si="3533">JJW29*$C$29</f>
        <v>5.8551525636932004E+18</v>
      </c>
      <c r="JKA29" s="387">
        <f t="shared" ref="JKA29" si="3534">JJY29*$C$29</f>
        <v>5.913704089330132E+18</v>
      </c>
      <c r="JKC29" s="387">
        <f t="shared" ref="JKC29" si="3535">JKA29*$C$29</f>
        <v>5.9728411302234337E+18</v>
      </c>
      <c r="JKE29" s="387">
        <f t="shared" ref="JKE29" si="3536">JKC29*$C$29</f>
        <v>6.0325695415256678E+18</v>
      </c>
      <c r="JKG29" s="387">
        <f t="shared" ref="JKG29" si="3537">JKE29*$C$29</f>
        <v>6.0928952369409249E+18</v>
      </c>
      <c r="JKI29" s="387">
        <f t="shared" ref="JKI29" si="3538">JKG29*$C$29</f>
        <v>6.153824189310334E+18</v>
      </c>
      <c r="JKK29" s="387">
        <f t="shared" ref="JKK29" si="3539">JKI29*$C$29</f>
        <v>6.2153624312034376E+18</v>
      </c>
      <c r="JKM29" s="387">
        <f t="shared" ref="JKM29" si="3540">JKK29*$C$29</f>
        <v>6.2775160555154719E+18</v>
      </c>
      <c r="JKO29" s="387">
        <f t="shared" ref="JKO29" si="3541">JKM29*$C$29</f>
        <v>6.3402912160706263E+18</v>
      </c>
      <c r="JKQ29" s="387">
        <f t="shared" ref="JKQ29" si="3542">JKO29*$C$29</f>
        <v>6.4036941282313329E+18</v>
      </c>
      <c r="JKS29" s="387">
        <f t="shared" ref="JKS29" si="3543">JKQ29*$C$29</f>
        <v>6.4677310695136461E+18</v>
      </c>
      <c r="JKU29" s="387">
        <f t="shared" ref="JKU29" si="3544">JKS29*$C$29</f>
        <v>6.5324083802087823E+18</v>
      </c>
      <c r="JKW29" s="387">
        <f t="shared" ref="JKW29" si="3545">JKU29*$C$29</f>
        <v>6.5977324640108698E+18</v>
      </c>
      <c r="JKY29" s="387">
        <f t="shared" ref="JKY29" si="3546">JKW29*$C$29</f>
        <v>6.6637097886509783E+18</v>
      </c>
      <c r="JLA29" s="387">
        <f t="shared" ref="JLA29" si="3547">JKY29*$C$29</f>
        <v>6.7303468865374884E+18</v>
      </c>
      <c r="JLC29" s="387">
        <f t="shared" ref="JLC29" si="3548">JLA29*$C$29</f>
        <v>6.7976503554028636E+18</v>
      </c>
      <c r="JLE29" s="387">
        <f t="shared" ref="JLE29" si="3549">JLC29*$C$29</f>
        <v>6.8656268589568922E+18</v>
      </c>
      <c r="JLG29" s="387">
        <f t="shared" ref="JLG29" si="3550">JLE29*$C$29</f>
        <v>6.9342831275464612E+18</v>
      </c>
      <c r="JLI29" s="387">
        <f t="shared" ref="JLI29" si="3551">JLG29*$C$29</f>
        <v>7.0036259588219259E+18</v>
      </c>
      <c r="JLK29" s="387">
        <f t="shared" ref="JLK29" si="3552">JLI29*$C$29</f>
        <v>7.0736622184101448E+18</v>
      </c>
      <c r="JLM29" s="387">
        <f t="shared" ref="JLM29" si="3553">JLK29*$C$29</f>
        <v>7.1443988405942467E+18</v>
      </c>
      <c r="JLO29" s="387">
        <f t="shared" ref="JLO29" si="3554">JLM29*$C$29</f>
        <v>7.2158428290001889E+18</v>
      </c>
      <c r="JLQ29" s="387">
        <f t="shared" ref="JLQ29" si="3555">JLO29*$C$29</f>
        <v>7.2880012572901908E+18</v>
      </c>
      <c r="JLS29" s="387">
        <f t="shared" ref="JLS29" si="3556">JLQ29*$C$29</f>
        <v>7.3608812698630932E+18</v>
      </c>
      <c r="JLU29" s="387">
        <f t="shared" ref="JLU29" si="3557">JLS29*$C$29</f>
        <v>7.4344900825617244E+18</v>
      </c>
      <c r="JLW29" s="387">
        <f t="shared" ref="JLW29" si="3558">JLU29*$C$29</f>
        <v>7.5088349833873418E+18</v>
      </c>
      <c r="JLY29" s="387">
        <f t="shared" ref="JLY29" si="3559">JLW29*$C$29</f>
        <v>7.5839233332212152E+18</v>
      </c>
      <c r="JMA29" s="387">
        <f t="shared" ref="JMA29" si="3560">JLY29*$C$29</f>
        <v>7.6597625665534269E+18</v>
      </c>
      <c r="JMC29" s="387">
        <f t="shared" ref="JMC29" si="3561">JMA29*$C$29</f>
        <v>7.7363601922189609E+18</v>
      </c>
      <c r="JME29" s="387">
        <f t="shared" ref="JME29" si="3562">JMC29*$C$29</f>
        <v>7.8137237941411502E+18</v>
      </c>
      <c r="JMG29" s="387">
        <f t="shared" ref="JMG29" si="3563">JME29*$C$29</f>
        <v>7.891861032082562E+18</v>
      </c>
      <c r="JMI29" s="387">
        <f t="shared" ref="JMI29" si="3564">JMG29*$C$29</f>
        <v>7.9707796424033874E+18</v>
      </c>
      <c r="JMK29" s="387">
        <f t="shared" ref="JMK29" si="3565">JMI29*$C$29</f>
        <v>8.0504874388274217E+18</v>
      </c>
      <c r="JMM29" s="387">
        <f t="shared" ref="JMM29" si="3566">JMK29*$C$29</f>
        <v>8.1309923132156959E+18</v>
      </c>
      <c r="JMO29" s="387">
        <f t="shared" ref="JMO29" si="3567">JMM29*$C$29</f>
        <v>8.2123022363478528E+18</v>
      </c>
      <c r="JMQ29" s="387">
        <f t="shared" ref="JMQ29" si="3568">JMO29*$C$29</f>
        <v>8.2944252587113318E+18</v>
      </c>
      <c r="JMS29" s="387">
        <f t="shared" ref="JMS29" si="3569">JMQ29*$C$29</f>
        <v>8.3773695112984453E+18</v>
      </c>
      <c r="JMU29" s="387">
        <f t="shared" ref="JMU29" si="3570">JMS29*$C$29</f>
        <v>8.4611432064114299E+18</v>
      </c>
      <c r="JMW29" s="387">
        <f t="shared" ref="JMW29" si="3571">JMU29*$C$29</f>
        <v>8.5457546384755446E+18</v>
      </c>
      <c r="JMY29" s="387">
        <f t="shared" ref="JMY29" si="3572">JMW29*$C$29</f>
        <v>8.6312121848603003E+18</v>
      </c>
      <c r="JNA29" s="387">
        <f t="shared" ref="JNA29" si="3573">JMY29*$C$29</f>
        <v>8.7175243067089029E+18</v>
      </c>
      <c r="JNC29" s="387">
        <f t="shared" ref="JNC29" si="3574">JNA29*$C$29</f>
        <v>8.8046995497759918E+18</v>
      </c>
      <c r="JNE29" s="387">
        <f t="shared" ref="JNE29" si="3575">JNC29*$C$29</f>
        <v>8.8927465452737516E+18</v>
      </c>
      <c r="JNG29" s="387">
        <f t="shared" ref="JNG29" si="3576">JNE29*$C$29</f>
        <v>8.9816740107264891E+18</v>
      </c>
      <c r="JNI29" s="387">
        <f t="shared" ref="JNI29" si="3577">JNG29*$C$29</f>
        <v>9.0714907508337541E+18</v>
      </c>
      <c r="JNK29" s="387">
        <f t="shared" ref="JNK29" si="3578">JNI29*$C$29</f>
        <v>9.1622056583420918E+18</v>
      </c>
      <c r="JNM29" s="387">
        <f t="shared" ref="JNM29" si="3579">JNK29*$C$29</f>
        <v>9.2538277149255127E+18</v>
      </c>
      <c r="JNO29" s="387">
        <f t="shared" ref="JNO29" si="3580">JNM29*$C$29</f>
        <v>9.3463659920747684E+18</v>
      </c>
      <c r="JNQ29" s="387">
        <f t="shared" ref="JNQ29" si="3581">JNO29*$C$29</f>
        <v>9.4398296519955169E+18</v>
      </c>
      <c r="JNS29" s="387">
        <f t="shared" ref="JNS29" si="3582">JNQ29*$C$29</f>
        <v>9.5342279485154714E+18</v>
      </c>
      <c r="JNU29" s="387">
        <f t="shared" ref="JNU29" si="3583">JNS29*$C$29</f>
        <v>9.6295702280006267E+18</v>
      </c>
      <c r="JNW29" s="387">
        <f t="shared" ref="JNW29" si="3584">JNU29*$C$29</f>
        <v>9.7258659302806323E+18</v>
      </c>
      <c r="JNY29" s="387">
        <f t="shared" ref="JNY29" si="3585">JNW29*$C$29</f>
        <v>9.8231245895834378E+18</v>
      </c>
      <c r="JOA29" s="387">
        <f t="shared" ref="JOA29" si="3586">JNY29*$C$29</f>
        <v>9.9213558354792714E+18</v>
      </c>
      <c r="JOC29" s="387">
        <f t="shared" ref="JOC29" si="3587">JOA29*$C$29</f>
        <v>1.0020569393834064E+19</v>
      </c>
      <c r="JOE29" s="387">
        <f t="shared" ref="JOE29" si="3588">JOC29*$C$29</f>
        <v>1.0120775087772404E+19</v>
      </c>
      <c r="JOG29" s="387">
        <f t="shared" ref="JOG29" si="3589">JOE29*$C$29</f>
        <v>1.0221982838650128E+19</v>
      </c>
      <c r="JOI29" s="387">
        <f t="shared" ref="JOI29" si="3590">JOG29*$C$29</f>
        <v>1.0324202667036629E+19</v>
      </c>
      <c r="JOK29" s="387">
        <f t="shared" ref="JOK29" si="3591">JOI29*$C$29</f>
        <v>1.0427444693706996E+19</v>
      </c>
      <c r="JOM29" s="387">
        <f t="shared" ref="JOM29" si="3592">JOK29*$C$29</f>
        <v>1.0531719140644065E+19</v>
      </c>
      <c r="JOO29" s="387">
        <f t="shared" ref="JOO29" si="3593">JOM29*$C$29</f>
        <v>1.0637036332050506E+19</v>
      </c>
      <c r="JOQ29" s="387">
        <f t="shared" ref="JOQ29" si="3594">JOO29*$C$29</f>
        <v>1.074340669537101E+19</v>
      </c>
      <c r="JOS29" s="387">
        <f t="shared" ref="JOS29" si="3595">JOQ29*$C$29</f>
        <v>1.085084076232472E+19</v>
      </c>
      <c r="JOU29" s="387">
        <f t="shared" ref="JOU29" si="3596">JOS29*$C$29</f>
        <v>1.0959349169947967E+19</v>
      </c>
      <c r="JOW29" s="387">
        <f t="shared" ref="JOW29" si="3597">JOU29*$C$29</f>
        <v>1.1068942661647448E+19</v>
      </c>
      <c r="JOY29" s="387">
        <f t="shared" ref="JOY29" si="3598">JOW29*$C$29</f>
        <v>1.1179632088263922E+19</v>
      </c>
      <c r="JPA29" s="387">
        <f t="shared" ref="JPA29" si="3599">JOY29*$C$29</f>
        <v>1.1291428409146561E+19</v>
      </c>
      <c r="JPC29" s="387">
        <f t="shared" ref="JPC29" si="3600">JPA29*$C$29</f>
        <v>1.1404342693238026E+19</v>
      </c>
      <c r="JPE29" s="387">
        <f t="shared" ref="JPE29" si="3601">JPC29*$C$29</f>
        <v>1.1518386120170406E+19</v>
      </c>
      <c r="JPG29" s="387">
        <f t="shared" ref="JPG29" si="3602">JPE29*$C$29</f>
        <v>1.1633569981372111E+19</v>
      </c>
      <c r="JPI29" s="387">
        <f t="shared" ref="JPI29" si="3603">JPG29*$C$29</f>
        <v>1.1749905681185833E+19</v>
      </c>
      <c r="JPK29" s="387">
        <f t="shared" ref="JPK29" si="3604">JPI29*$C$29</f>
        <v>1.1867404737997691E+19</v>
      </c>
      <c r="JPM29" s="387">
        <f t="shared" ref="JPM29" si="3605">JPK29*$C$29</f>
        <v>1.1986078785377667E+19</v>
      </c>
      <c r="JPO29" s="387">
        <f t="shared" ref="JPO29" si="3606">JPM29*$C$29</f>
        <v>1.2105939573231444E+19</v>
      </c>
      <c r="JPQ29" s="387">
        <f t="shared" ref="JPQ29" si="3607">JPO29*$C$29</f>
        <v>1.2226998968963758E+19</v>
      </c>
      <c r="JPS29" s="387">
        <f t="shared" ref="JPS29" si="3608">JPQ29*$C$29</f>
        <v>1.2349268958653395E+19</v>
      </c>
      <c r="JPU29" s="387">
        <f t="shared" ref="JPU29" si="3609">JPS29*$C$29</f>
        <v>1.2472761648239929E+19</v>
      </c>
      <c r="JPW29" s="387">
        <f t="shared" ref="JPW29" si="3610">JPU29*$C$29</f>
        <v>1.259748926472233E+19</v>
      </c>
      <c r="JPY29" s="387">
        <f t="shared" ref="JPY29" si="3611">JPW29*$C$29</f>
        <v>1.2723464157369553E+19</v>
      </c>
      <c r="JQA29" s="387">
        <f t="shared" ref="JQA29" si="3612">JPY29*$C$29</f>
        <v>1.2850698798943248E+19</v>
      </c>
      <c r="JQC29" s="387">
        <f t="shared" ref="JQC29" si="3613">JQA29*$C$29</f>
        <v>1.2979205786932681E+19</v>
      </c>
      <c r="JQE29" s="387">
        <f t="shared" ref="JQE29" si="3614">JQC29*$C$29</f>
        <v>1.3108997844802007E+19</v>
      </c>
      <c r="JQG29" s="387">
        <f t="shared" ref="JQG29" si="3615">JQE29*$C$29</f>
        <v>1.3240087823250026E+19</v>
      </c>
      <c r="JQI29" s="387">
        <f t="shared" ref="JQI29" si="3616">JQG29*$C$29</f>
        <v>1.3372488701482527E+19</v>
      </c>
      <c r="JQK29" s="387">
        <f t="shared" ref="JQK29" si="3617">JQI29*$C$29</f>
        <v>1.3506213588497353E+19</v>
      </c>
      <c r="JQM29" s="387">
        <f t="shared" ref="JQM29" si="3618">JQK29*$C$29</f>
        <v>1.3641275724382327E+19</v>
      </c>
      <c r="JQO29" s="387">
        <f t="shared" ref="JQO29" si="3619">JQM29*$C$29</f>
        <v>1.3777688481626151E+19</v>
      </c>
      <c r="JQQ29" s="387">
        <f t="shared" ref="JQQ29" si="3620">JQO29*$C$29</f>
        <v>1.3915465366442412E+19</v>
      </c>
      <c r="JQS29" s="387">
        <f t="shared" ref="JQS29" si="3621">JQQ29*$C$29</f>
        <v>1.4054620020106836E+19</v>
      </c>
      <c r="JQU29" s="387">
        <f t="shared" ref="JQU29" si="3622">JQS29*$C$29</f>
        <v>1.4195166220307905E+19</v>
      </c>
      <c r="JQW29" s="387">
        <f t="shared" ref="JQW29" si="3623">JQU29*$C$29</f>
        <v>1.4337117882510983E+19</v>
      </c>
      <c r="JQY29" s="387">
        <f t="shared" ref="JQY29" si="3624">JQW29*$C$29</f>
        <v>1.4480489061336093E+19</v>
      </c>
      <c r="JRA29" s="387">
        <f t="shared" ref="JRA29" si="3625">JQY29*$C$29</f>
        <v>1.4625293951949453E+19</v>
      </c>
      <c r="JRC29" s="387">
        <f t="shared" ref="JRC29" si="3626">JRA29*$C$29</f>
        <v>1.4771546891468947E+19</v>
      </c>
      <c r="JRE29" s="387">
        <f t="shared" ref="JRE29" si="3627">JRC29*$C$29</f>
        <v>1.4919262360383638E+19</v>
      </c>
      <c r="JRG29" s="387">
        <f t="shared" ref="JRG29" si="3628">JRE29*$C$29</f>
        <v>1.5068454983987474E+19</v>
      </c>
      <c r="JRI29" s="387">
        <f t="shared" ref="JRI29" si="3629">JRG29*$C$29</f>
        <v>1.5219139533827348E+19</v>
      </c>
      <c r="JRK29" s="387">
        <f t="shared" ref="JRK29" si="3630">JRI29*$C$29</f>
        <v>1.5371330929165621E+19</v>
      </c>
      <c r="JRM29" s="387">
        <f t="shared" ref="JRM29" si="3631">JRK29*$C$29</f>
        <v>1.5525044238457278E+19</v>
      </c>
      <c r="JRO29" s="387">
        <f t="shared" ref="JRO29" si="3632">JRM29*$C$29</f>
        <v>1.5680294680841851E+19</v>
      </c>
      <c r="JRQ29" s="387">
        <f t="shared" ref="JRQ29" si="3633">JRO29*$C$29</f>
        <v>1.5837097627650269E+19</v>
      </c>
      <c r="JRS29" s="387">
        <f t="shared" ref="JRS29" si="3634">JRQ29*$C$29</f>
        <v>1.5995468603926772E+19</v>
      </c>
      <c r="JRU29" s="387">
        <f t="shared" ref="JRU29" si="3635">JRS29*$C$29</f>
        <v>1.6155423289966039E+19</v>
      </c>
      <c r="JRW29" s="387">
        <f t="shared" ref="JRW29" si="3636">JRU29*$C$29</f>
        <v>1.6316977522865699E+19</v>
      </c>
      <c r="JRY29" s="387">
        <f t="shared" ref="JRY29" si="3637">JRW29*$C$29</f>
        <v>1.6480147298094356E+19</v>
      </c>
      <c r="JSA29" s="387">
        <f t="shared" ref="JSA29" si="3638">JRY29*$C$29</f>
        <v>1.6644948771075299E+19</v>
      </c>
      <c r="JSC29" s="387">
        <f t="shared" ref="JSC29" si="3639">JSA29*$C$29</f>
        <v>1.6811398258786052E+19</v>
      </c>
      <c r="JSE29" s="387">
        <f t="shared" ref="JSE29" si="3640">JSC29*$C$29</f>
        <v>1.6979512241373913E+19</v>
      </c>
      <c r="JSG29" s="387">
        <f t="shared" ref="JSG29" si="3641">JSE29*$C$29</f>
        <v>1.7149307363787653E+19</v>
      </c>
      <c r="JSI29" s="387">
        <f t="shared" ref="JSI29" si="3642">JSG29*$C$29</f>
        <v>1.7320800437425529E+19</v>
      </c>
      <c r="JSK29" s="387">
        <f t="shared" ref="JSK29" si="3643">JSI29*$C$29</f>
        <v>1.7494008441799784E+19</v>
      </c>
      <c r="JSM29" s="387">
        <f t="shared" ref="JSM29" si="3644">JSK29*$C$29</f>
        <v>1.7668948526217783E+19</v>
      </c>
      <c r="JSO29" s="387">
        <f t="shared" ref="JSO29" si="3645">JSM29*$C$29</f>
        <v>1.7845638011479962E+19</v>
      </c>
      <c r="JSQ29" s="387">
        <f t="shared" ref="JSQ29" si="3646">JSO29*$C$29</f>
        <v>1.8024094391594762E+19</v>
      </c>
      <c r="JSS29" s="387">
        <f t="shared" ref="JSS29" si="3647">JSQ29*$C$29</f>
        <v>1.820433533551071E+19</v>
      </c>
      <c r="JSU29" s="387">
        <f t="shared" ref="JSU29" si="3648">JSS29*$C$29</f>
        <v>1.8386378688865817E+19</v>
      </c>
      <c r="JSW29" s="387">
        <f t="shared" ref="JSW29" si="3649">JSU29*$C$29</f>
        <v>1.8570242475754476E+19</v>
      </c>
      <c r="JSY29" s="387">
        <f t="shared" ref="JSY29" si="3650">JSW29*$C$29</f>
        <v>1.8755944900512018E+19</v>
      </c>
      <c r="JTA29" s="387">
        <f t="shared" ref="JTA29" si="3651">JSY29*$C$29</f>
        <v>1.894350434951714E+19</v>
      </c>
      <c r="JTC29" s="387">
        <f t="shared" ref="JTC29" si="3652">JTA29*$C$29</f>
        <v>1.913293939301231E+19</v>
      </c>
      <c r="JTE29" s="387">
        <f t="shared" ref="JTE29" si="3653">JTC29*$C$29</f>
        <v>1.9324268786942435E+19</v>
      </c>
      <c r="JTG29" s="387">
        <f t="shared" ref="JTG29" si="3654">JTE29*$C$29</f>
        <v>1.9517511474811859E+19</v>
      </c>
      <c r="JTI29" s="387">
        <f t="shared" ref="JTI29" si="3655">JTG29*$C$29</f>
        <v>1.9712686589559976E+19</v>
      </c>
      <c r="JTK29" s="387">
        <f t="shared" ref="JTK29" si="3656">JTI29*$C$29</f>
        <v>1.9909813455455576E+19</v>
      </c>
      <c r="JTM29" s="387">
        <f t="shared" ref="JTM29" si="3657">JTK29*$C$29</f>
        <v>2.010891159001013E+19</v>
      </c>
      <c r="JTO29" s="387">
        <f t="shared" ref="JTO29" si="3658">JTM29*$C$29</f>
        <v>2.0310000705910231E+19</v>
      </c>
      <c r="JTQ29" s="387">
        <f t="shared" ref="JTQ29" si="3659">JTO29*$C$29</f>
        <v>2.0513100712969335E+19</v>
      </c>
      <c r="JTS29" s="387">
        <f t="shared" ref="JTS29" si="3660">JTQ29*$C$29</f>
        <v>2.0718231720099029E+19</v>
      </c>
      <c r="JTU29" s="387">
        <f t="shared" ref="JTU29" si="3661">JTS29*$C$29</f>
        <v>2.0925414037300019E+19</v>
      </c>
      <c r="JTW29" s="387">
        <f t="shared" ref="JTW29" si="3662">JTU29*$C$29</f>
        <v>2.1134668177673019E+19</v>
      </c>
      <c r="JTY29" s="387">
        <f t="shared" ref="JTY29" si="3663">JTW29*$C$29</f>
        <v>2.134601485944975E+19</v>
      </c>
      <c r="JUA29" s="387">
        <f t="shared" ref="JUA29" si="3664">JTY29*$C$29</f>
        <v>2.1559475008044249E+19</v>
      </c>
      <c r="JUC29" s="387">
        <f t="shared" ref="JUC29" si="3665">JUA29*$C$29</f>
        <v>2.1775069758124691E+19</v>
      </c>
      <c r="JUE29" s="387">
        <f t="shared" ref="JUE29" si="3666">JUC29*$C$29</f>
        <v>2.199282045570594E+19</v>
      </c>
      <c r="JUG29" s="387">
        <f t="shared" ref="JUG29" si="3667">JUE29*$C$29</f>
        <v>2.2212748660262998E+19</v>
      </c>
      <c r="JUI29" s="387">
        <f t="shared" ref="JUI29" si="3668">JUG29*$C$29</f>
        <v>2.2434876146865627E+19</v>
      </c>
      <c r="JUK29" s="387">
        <f t="shared" ref="JUK29" si="3669">JUI29*$C$29</f>
        <v>2.2659224908334285E+19</v>
      </c>
      <c r="JUM29" s="387">
        <f t="shared" ref="JUM29" si="3670">JUK29*$C$29</f>
        <v>2.2885817157417628E+19</v>
      </c>
      <c r="JUO29" s="387">
        <f t="shared" ref="JUO29" si="3671">JUM29*$C$29</f>
        <v>2.3114675328991805E+19</v>
      </c>
      <c r="JUQ29" s="387">
        <f t="shared" ref="JUQ29" si="3672">JUO29*$C$29</f>
        <v>2.3345822082281722E+19</v>
      </c>
      <c r="JUS29" s="387">
        <f t="shared" ref="JUS29" si="3673">JUQ29*$C$29</f>
        <v>2.3579280303104541E+19</v>
      </c>
      <c r="JUU29" s="387">
        <f t="shared" ref="JUU29" si="3674">JUS29*$C$29</f>
        <v>2.3815073106135585E+19</v>
      </c>
      <c r="JUW29" s="387">
        <f t="shared" ref="JUW29" si="3675">JUU29*$C$29</f>
        <v>2.4053223837196939E+19</v>
      </c>
      <c r="JUY29" s="387">
        <f t="shared" ref="JUY29" si="3676">JUW29*$C$29</f>
        <v>2.429375607556891E+19</v>
      </c>
      <c r="JVA29" s="387">
        <f t="shared" ref="JVA29" si="3677">JUY29*$C$29</f>
        <v>2.4536693636324598E+19</v>
      </c>
      <c r="JVC29" s="387">
        <f t="shared" ref="JVC29" si="3678">JVA29*$C$29</f>
        <v>2.4782060572687843E+19</v>
      </c>
      <c r="JVE29" s="387">
        <f t="shared" ref="JVE29" si="3679">JVC29*$C$29</f>
        <v>2.5029881178414723E+19</v>
      </c>
      <c r="JVG29" s="387">
        <f t="shared" ref="JVG29" si="3680">JVE29*$C$29</f>
        <v>2.528017999019887E+19</v>
      </c>
      <c r="JVI29" s="387">
        <f t="shared" ref="JVI29" si="3681">JVG29*$C$29</f>
        <v>2.5532981790100861E+19</v>
      </c>
      <c r="JVK29" s="387">
        <f t="shared" ref="JVK29" si="3682">JVI29*$C$29</f>
        <v>2.5788311608001868E+19</v>
      </c>
      <c r="JVM29" s="387">
        <f t="shared" ref="JVM29" si="3683">JVK29*$C$29</f>
        <v>2.6046194724081885E+19</v>
      </c>
      <c r="JVO29" s="387">
        <f t="shared" ref="JVO29" si="3684">JVM29*$C$29</f>
        <v>2.6306656671322706E+19</v>
      </c>
      <c r="JVQ29" s="387">
        <f t="shared" ref="JVQ29" si="3685">JVO29*$C$29</f>
        <v>2.6569723238035935E+19</v>
      </c>
      <c r="JVS29" s="387">
        <f t="shared" ref="JVS29" si="3686">JVQ29*$C$29</f>
        <v>2.6835420470416294E+19</v>
      </c>
      <c r="JVU29" s="387">
        <f t="shared" ref="JVU29" si="3687">JVS29*$C$29</f>
        <v>2.7103774675120456E+19</v>
      </c>
      <c r="JVW29" s="387">
        <f t="shared" ref="JVW29" si="3688">JVU29*$C$29</f>
        <v>2.7374812421871661E+19</v>
      </c>
      <c r="JVY29" s="387">
        <f t="shared" ref="JVY29" si="3689">JVW29*$C$29</f>
        <v>2.7648560546090377E+19</v>
      </c>
      <c r="JWA29" s="387">
        <f t="shared" ref="JWA29" si="3690">JVY29*$C$29</f>
        <v>2.7925046151551283E+19</v>
      </c>
      <c r="JWC29" s="387">
        <f t="shared" ref="JWC29" si="3691">JWA29*$C$29</f>
        <v>2.8204296613066797E+19</v>
      </c>
      <c r="JWE29" s="387">
        <f t="shared" ref="JWE29" si="3692">JWC29*$C$29</f>
        <v>2.8486339579197465E+19</v>
      </c>
      <c r="JWG29" s="387">
        <f t="shared" ref="JWG29" si="3693">JWE29*$C$29</f>
        <v>2.8771202974989439E+19</v>
      </c>
      <c r="JWI29" s="387">
        <f t="shared" ref="JWI29" si="3694">JWG29*$C$29</f>
        <v>2.9058915004739334E+19</v>
      </c>
      <c r="JWK29" s="387">
        <f t="shared" ref="JWK29" si="3695">JWI29*$C$29</f>
        <v>2.9349504154786726E+19</v>
      </c>
      <c r="JWM29" s="387">
        <f t="shared" ref="JWM29" si="3696">JWK29*$C$29</f>
        <v>2.9642999196334592E+19</v>
      </c>
      <c r="JWO29" s="387">
        <f t="shared" ref="JWO29" si="3697">JWM29*$C$29</f>
        <v>2.9939429188297937E+19</v>
      </c>
      <c r="JWQ29" s="387">
        <f t="shared" ref="JWQ29" si="3698">JWO29*$C$29</f>
        <v>3.0238823480180916E+19</v>
      </c>
      <c r="JWS29" s="387">
        <f t="shared" ref="JWS29" si="3699">JWQ29*$C$29</f>
        <v>3.0541211714982728E+19</v>
      </c>
      <c r="JWU29" s="387">
        <f t="shared" ref="JWU29" si="3700">JWS29*$C$29</f>
        <v>3.0846623832132555E+19</v>
      </c>
      <c r="JWW29" s="387">
        <f t="shared" ref="JWW29" si="3701">JWU29*$C$29</f>
        <v>3.1155090070453879E+19</v>
      </c>
      <c r="JWY29" s="387">
        <f t="shared" ref="JWY29" si="3702">JWW29*$C$29</f>
        <v>3.1466640971158417E+19</v>
      </c>
      <c r="JXA29" s="387">
        <f t="shared" ref="JXA29" si="3703">JWY29*$C$29</f>
        <v>3.1781307380870001E+19</v>
      </c>
      <c r="JXC29" s="387">
        <f t="shared" ref="JXC29" si="3704">JXA29*$C$29</f>
        <v>3.20991204546787E+19</v>
      </c>
      <c r="JXE29" s="387">
        <f t="shared" ref="JXE29" si="3705">JXC29*$C$29</f>
        <v>3.2420111659225485E+19</v>
      </c>
      <c r="JXG29" s="387">
        <f t="shared" ref="JXG29" si="3706">JXE29*$C$29</f>
        <v>3.274431277581774E+19</v>
      </c>
      <c r="JXI29" s="387">
        <f t="shared" ref="JXI29" si="3707">JXG29*$C$29</f>
        <v>3.3071755903575917E+19</v>
      </c>
      <c r="JXK29" s="387">
        <f t="shared" ref="JXK29" si="3708">JXI29*$C$29</f>
        <v>3.3402473462611677E+19</v>
      </c>
      <c r="JXM29" s="387">
        <f t="shared" ref="JXM29" si="3709">JXK29*$C$29</f>
        <v>3.3736498197237793E+19</v>
      </c>
      <c r="JXO29" s="387">
        <f t="shared" ref="JXO29" si="3710">JXM29*$C$29</f>
        <v>3.407386317921017E+19</v>
      </c>
      <c r="JXQ29" s="387">
        <f t="shared" ref="JXQ29" si="3711">JXO29*$C$29</f>
        <v>3.4414601811002274E+19</v>
      </c>
      <c r="JXS29" s="387">
        <f t="shared" ref="JXS29" si="3712">JXQ29*$C$29</f>
        <v>3.4758747829112295E+19</v>
      </c>
      <c r="JXU29" s="387">
        <f t="shared" ref="JXU29" si="3713">JXS29*$C$29</f>
        <v>3.510633530740342E+19</v>
      </c>
      <c r="JXW29" s="387">
        <f t="shared" ref="JXW29" si="3714">JXU29*$C$29</f>
        <v>3.5457398660477452E+19</v>
      </c>
      <c r="JXY29" s="387">
        <f t="shared" ref="JXY29" si="3715">JXW29*$C$29</f>
        <v>3.5811972647082226E+19</v>
      </c>
      <c r="JYA29" s="387">
        <f t="shared" ref="JYA29" si="3716">JXY29*$C$29</f>
        <v>3.617009237355305E+19</v>
      </c>
      <c r="JYC29" s="387">
        <f t="shared" ref="JYC29" si="3717">JYA29*$C$29</f>
        <v>3.6531793297288581E+19</v>
      </c>
      <c r="JYE29" s="387">
        <f t="shared" ref="JYE29" si="3718">JYC29*$C$29</f>
        <v>3.6897111230261469E+19</v>
      </c>
      <c r="JYG29" s="387">
        <f t="shared" ref="JYG29" si="3719">JYE29*$C$29</f>
        <v>3.7266082342564086E+19</v>
      </c>
      <c r="JYI29" s="387">
        <f t="shared" ref="JYI29" si="3720">JYG29*$C$29</f>
        <v>3.7638743165989724E+19</v>
      </c>
      <c r="JYK29" s="387">
        <f t="shared" ref="JYK29" si="3721">JYI29*$C$29</f>
        <v>3.8015130597649621E+19</v>
      </c>
      <c r="JYM29" s="387">
        <f t="shared" ref="JYM29" si="3722">JYK29*$C$29</f>
        <v>3.8395281903626117E+19</v>
      </c>
      <c r="JYO29" s="387">
        <f t="shared" ref="JYO29" si="3723">JYM29*$C$29</f>
        <v>3.8779234722662375E+19</v>
      </c>
      <c r="JYQ29" s="387">
        <f t="shared" ref="JYQ29" si="3724">JYO29*$C$29</f>
        <v>3.9167027069889004E+19</v>
      </c>
      <c r="JYS29" s="387">
        <f t="shared" ref="JYS29" si="3725">JYQ29*$C$29</f>
        <v>3.9558697340587893E+19</v>
      </c>
      <c r="JYU29" s="387">
        <f t="shared" ref="JYU29" si="3726">JYS29*$C$29</f>
        <v>3.9954284313993773E+19</v>
      </c>
      <c r="JYW29" s="387">
        <f t="shared" ref="JYW29" si="3727">JYU29*$C$29</f>
        <v>4.0353827157133713E+19</v>
      </c>
      <c r="JYY29" s="387">
        <f t="shared" ref="JYY29" si="3728">JYW29*$C$29</f>
        <v>4.0757365428705051E+19</v>
      </c>
      <c r="JZA29" s="387">
        <f t="shared" ref="JZA29" si="3729">JYY29*$C$29</f>
        <v>4.1164939082992099E+19</v>
      </c>
      <c r="JZC29" s="387">
        <f t="shared" ref="JZC29" si="3730">JZA29*$C$29</f>
        <v>4.157658847382202E+19</v>
      </c>
      <c r="JZE29" s="387">
        <f t="shared" ref="JZE29" si="3731">JZC29*$C$29</f>
        <v>4.1992354358560244E+19</v>
      </c>
      <c r="JZG29" s="387">
        <f t="shared" ref="JZG29" si="3732">JZE29*$C$29</f>
        <v>4.2412277902145847E+19</v>
      </c>
      <c r="JZI29" s="387">
        <f t="shared" ref="JZI29" si="3733">JZG29*$C$29</f>
        <v>4.2836400681167307E+19</v>
      </c>
      <c r="JZK29" s="387">
        <f t="shared" ref="JZK29" si="3734">JZI29*$C$29</f>
        <v>4.3264764687978979E+19</v>
      </c>
      <c r="JZM29" s="387">
        <f t="shared" ref="JZM29" si="3735">JZK29*$C$29</f>
        <v>4.3697412334858772E+19</v>
      </c>
      <c r="JZO29" s="387">
        <f t="shared" ref="JZO29" si="3736">JZM29*$C$29</f>
        <v>4.4134386458207363E+19</v>
      </c>
      <c r="JZQ29" s="387">
        <f t="shared" ref="JZQ29" si="3737">JZO29*$C$29</f>
        <v>4.4575730322789433E+19</v>
      </c>
      <c r="JZS29" s="387">
        <f t="shared" ref="JZS29" si="3738">JZQ29*$C$29</f>
        <v>4.5021487626017325E+19</v>
      </c>
      <c r="JZU29" s="387">
        <f t="shared" ref="JZU29" si="3739">JZS29*$C$29</f>
        <v>4.5471702502277497E+19</v>
      </c>
      <c r="JZW29" s="387">
        <f t="shared" ref="JZW29" si="3740">JZU29*$C$29</f>
        <v>4.5926419527300276E+19</v>
      </c>
      <c r="JZY29" s="387">
        <f t="shared" ref="JZY29" si="3741">JZW29*$C$29</f>
        <v>4.6385683722573283E+19</v>
      </c>
      <c r="KAA29" s="387">
        <f t="shared" ref="KAA29" si="3742">JZY29*$C$29</f>
        <v>4.6849540559799017E+19</v>
      </c>
      <c r="KAC29" s="387">
        <f t="shared" ref="KAC29" si="3743">KAA29*$C$29</f>
        <v>4.7318035965397008E+19</v>
      </c>
      <c r="KAE29" s="387">
        <f t="shared" ref="KAE29" si="3744">KAC29*$C$29</f>
        <v>4.7791216325050982E+19</v>
      </c>
      <c r="KAG29" s="387">
        <f t="shared" ref="KAG29" si="3745">KAE29*$C$29</f>
        <v>4.8269128488301494E+19</v>
      </c>
      <c r="KAI29" s="387">
        <f t="shared" ref="KAI29" si="3746">KAG29*$C$29</f>
        <v>4.8751819773184508E+19</v>
      </c>
      <c r="KAK29" s="387">
        <f t="shared" ref="KAK29" si="3747">KAI29*$C$29</f>
        <v>4.9239337970916352E+19</v>
      </c>
      <c r="KAM29" s="387">
        <f t="shared" ref="KAM29" si="3748">KAK29*$C$29</f>
        <v>4.9731731350625518E+19</v>
      </c>
      <c r="KAO29" s="387">
        <f t="shared" ref="KAO29" si="3749">KAM29*$C$29</f>
        <v>5.0229048664131772E+19</v>
      </c>
      <c r="KAQ29" s="387">
        <f t="shared" ref="KAQ29" si="3750">KAO29*$C$29</f>
        <v>5.0731339150773092E+19</v>
      </c>
      <c r="KAS29" s="387">
        <f t="shared" ref="KAS29" si="3751">KAQ29*$C$29</f>
        <v>5.1238652542280827E+19</v>
      </c>
      <c r="KAU29" s="387">
        <f t="shared" ref="KAU29" si="3752">KAS29*$C$29</f>
        <v>5.1751039067703632E+19</v>
      </c>
      <c r="KAW29" s="387">
        <f t="shared" ref="KAW29" si="3753">KAU29*$C$29</f>
        <v>5.2268549458380669E+19</v>
      </c>
      <c r="KAY29" s="387">
        <f t="shared" ref="KAY29" si="3754">KAW29*$C$29</f>
        <v>5.2791234952964473E+19</v>
      </c>
      <c r="KBA29" s="387">
        <f t="shared" ref="KBA29" si="3755">KAY29*$C$29</f>
        <v>5.3319147302494118E+19</v>
      </c>
      <c r="KBC29" s="387">
        <f t="shared" ref="KBC29" si="3756">KBA29*$C$29</f>
        <v>5.385233877551906E+19</v>
      </c>
      <c r="KBE29" s="387">
        <f t="shared" ref="KBE29" si="3757">KBC29*$C$29</f>
        <v>5.4390862163274252E+19</v>
      </c>
      <c r="KBG29" s="387">
        <f t="shared" ref="KBG29" si="3758">KBE29*$C$29</f>
        <v>5.4934770784906994E+19</v>
      </c>
      <c r="KBI29" s="387">
        <f t="shared" ref="KBI29" si="3759">KBG29*$C$29</f>
        <v>5.5484118492756066E+19</v>
      </c>
      <c r="KBK29" s="387">
        <f t="shared" ref="KBK29" si="3760">KBI29*$C$29</f>
        <v>5.603895967768363E+19</v>
      </c>
      <c r="KBM29" s="387">
        <f t="shared" ref="KBM29" si="3761">KBK29*$C$29</f>
        <v>5.6599349274460463E+19</v>
      </c>
      <c r="KBO29" s="387">
        <f t="shared" ref="KBO29" si="3762">KBM29*$C$29</f>
        <v>5.7165342767205065E+19</v>
      </c>
      <c r="KBQ29" s="387">
        <f t="shared" ref="KBQ29" si="3763">KBO29*$C$29</f>
        <v>5.7736996194877112E+19</v>
      </c>
      <c r="KBS29" s="387">
        <f t="shared" ref="KBS29" si="3764">KBQ29*$C$29</f>
        <v>5.8314366156825887E+19</v>
      </c>
      <c r="KBU29" s="387">
        <f t="shared" ref="KBU29" si="3765">KBS29*$C$29</f>
        <v>5.8897509818394149E+19</v>
      </c>
      <c r="KBW29" s="387">
        <f t="shared" ref="KBW29" si="3766">KBU29*$C$29</f>
        <v>5.9486484916578091E+19</v>
      </c>
      <c r="KBY29" s="387">
        <f t="shared" ref="KBY29" si="3767">KBW29*$C$29</f>
        <v>6.008134976574387E+19</v>
      </c>
      <c r="KCA29" s="387">
        <f t="shared" ref="KCA29" si="3768">KBY29*$C$29</f>
        <v>6.0682163263401312E+19</v>
      </c>
      <c r="KCC29" s="387">
        <f t="shared" ref="KCC29" si="3769">KCA29*$C$29</f>
        <v>6.1288984896035324E+19</v>
      </c>
      <c r="KCE29" s="387">
        <f t="shared" ref="KCE29" si="3770">KCC29*$C$29</f>
        <v>6.1901874744995676E+19</v>
      </c>
      <c r="KCG29" s="387">
        <f t="shared" ref="KCG29" si="3771">KCE29*$C$29</f>
        <v>6.2520893492445635E+19</v>
      </c>
      <c r="KCI29" s="387">
        <f t="shared" ref="KCI29" si="3772">KCG29*$C$29</f>
        <v>6.3146102427370095E+19</v>
      </c>
      <c r="KCK29" s="387">
        <f t="shared" ref="KCK29" si="3773">KCI29*$C$29</f>
        <v>6.3777563451643798E+19</v>
      </c>
      <c r="KCM29" s="387">
        <f t="shared" ref="KCM29" si="3774">KCK29*$C$29</f>
        <v>6.4415339086160232E+19</v>
      </c>
      <c r="KCO29" s="387">
        <f t="shared" ref="KCO29" si="3775">KCM29*$C$29</f>
        <v>6.5059492477021839E+19</v>
      </c>
      <c r="KCQ29" s="387">
        <f t="shared" ref="KCQ29" si="3776">KCO29*$C$29</f>
        <v>6.5710087401792061E+19</v>
      </c>
      <c r="KCS29" s="387">
        <f t="shared" ref="KCS29" si="3777">KCQ29*$C$29</f>
        <v>6.6367188275809985E+19</v>
      </c>
      <c r="KCU29" s="387">
        <f t="shared" ref="KCU29" si="3778">KCS29*$C$29</f>
        <v>6.7030860158568088E+19</v>
      </c>
      <c r="KCW29" s="387">
        <f t="shared" ref="KCW29" si="3779">KCU29*$C$29</f>
        <v>6.7701168760153768E+19</v>
      </c>
      <c r="KCY29" s="387">
        <f t="shared" ref="KCY29" si="3780">KCW29*$C$29</f>
        <v>6.8378180447755305E+19</v>
      </c>
      <c r="KDA29" s="387">
        <f t="shared" ref="KDA29" si="3781">KCY29*$C$29</f>
        <v>6.906196225223286E+19</v>
      </c>
      <c r="KDC29" s="387">
        <f t="shared" ref="KDC29" si="3782">KDA29*$C$29</f>
        <v>6.9752581874755191E+19</v>
      </c>
      <c r="KDE29" s="387">
        <f t="shared" ref="KDE29" si="3783">KDC29*$C$29</f>
        <v>7.0450107693502743E+19</v>
      </c>
      <c r="KDG29" s="387">
        <f t="shared" ref="KDG29" si="3784">KDE29*$C$29</f>
        <v>7.1154608770437767E+19</v>
      </c>
      <c r="KDI29" s="387">
        <f t="shared" ref="KDI29" si="3785">KDG29*$C$29</f>
        <v>7.1866154858142147E+19</v>
      </c>
      <c r="KDK29" s="387">
        <f t="shared" ref="KDK29" si="3786">KDI29*$C$29</f>
        <v>7.2584816406723568E+19</v>
      </c>
      <c r="KDM29" s="387">
        <f t="shared" ref="KDM29" si="3787">KDK29*$C$29</f>
        <v>7.3310664570790806E+19</v>
      </c>
      <c r="KDO29" s="387">
        <f t="shared" ref="KDO29" si="3788">KDM29*$C$29</f>
        <v>7.4043771216498721E+19</v>
      </c>
      <c r="KDQ29" s="387">
        <f t="shared" ref="KDQ29" si="3789">KDO29*$C$29</f>
        <v>7.4784208928663716E+19</v>
      </c>
      <c r="KDS29" s="387">
        <f t="shared" ref="KDS29" si="3790">KDQ29*$C$29</f>
        <v>7.5532051017950347E+19</v>
      </c>
      <c r="KDU29" s="387">
        <f t="shared" ref="KDU29" si="3791">KDS29*$C$29</f>
        <v>7.6287371528129855E+19</v>
      </c>
      <c r="KDW29" s="387">
        <f t="shared" ref="KDW29" si="3792">KDU29*$C$29</f>
        <v>7.7050245243411153E+19</v>
      </c>
      <c r="KDY29" s="387">
        <f t="shared" ref="KDY29" si="3793">KDW29*$C$29</f>
        <v>7.7820747695845261E+19</v>
      </c>
      <c r="KEA29" s="387">
        <f t="shared" ref="KEA29" si="3794">KDY29*$C$29</f>
        <v>7.8598955172803707E+19</v>
      </c>
      <c r="KEC29" s="387">
        <f t="shared" ref="KEC29" si="3795">KEA29*$C$29</f>
        <v>7.9384944724531741E+19</v>
      </c>
      <c r="KEE29" s="387">
        <f t="shared" ref="KEE29" si="3796">KEC29*$C$29</f>
        <v>8.0178794171777057E+19</v>
      </c>
      <c r="KEG29" s="387">
        <f t="shared" ref="KEG29" si="3797">KEE29*$C$29</f>
        <v>8.0980582113494827E+19</v>
      </c>
      <c r="KEI29" s="387">
        <f t="shared" ref="KEI29" si="3798">KEG29*$C$29</f>
        <v>8.1790387934629773E+19</v>
      </c>
      <c r="KEK29" s="387">
        <f t="shared" ref="KEK29" si="3799">KEI29*$C$29</f>
        <v>8.2608291813976064E+19</v>
      </c>
      <c r="KEM29" s="387">
        <f t="shared" ref="KEM29" si="3800">KEK29*$C$29</f>
        <v>8.3434374732115821E+19</v>
      </c>
      <c r="KEO29" s="387">
        <f t="shared" ref="KEO29" si="3801">KEM29*$C$29</f>
        <v>8.4268718479436972E+19</v>
      </c>
      <c r="KEQ29" s="387">
        <f t="shared" ref="KEQ29" si="3802">KEO29*$C$29</f>
        <v>8.5111405664231342E+19</v>
      </c>
      <c r="KES29" s="387">
        <f t="shared" ref="KES29" si="3803">KEQ29*$C$29</f>
        <v>8.5962519720873656E+19</v>
      </c>
      <c r="KEU29" s="387">
        <f t="shared" ref="KEU29" si="3804">KES29*$C$29</f>
        <v>8.6822144918082388E+19</v>
      </c>
      <c r="KEW29" s="387">
        <f t="shared" ref="KEW29" si="3805">KEU29*$C$29</f>
        <v>8.7690366367263212E+19</v>
      </c>
      <c r="KEY29" s="387">
        <f t="shared" ref="KEY29" si="3806">KEW29*$C$29</f>
        <v>8.8567270030935851E+19</v>
      </c>
      <c r="KFA29" s="387">
        <f t="shared" ref="KFA29" si="3807">KEY29*$C$29</f>
        <v>8.9452942731245208E+19</v>
      </c>
      <c r="KFC29" s="387">
        <f t="shared" ref="KFC29" si="3808">KFA29*$C$29</f>
        <v>9.0347472158557667E+19</v>
      </c>
      <c r="KFE29" s="387">
        <f t="shared" ref="KFE29" si="3809">KFC29*$C$29</f>
        <v>9.1250946880143245E+19</v>
      </c>
      <c r="KFG29" s="387">
        <f t="shared" ref="KFG29" si="3810">KFE29*$C$29</f>
        <v>9.2163456348944679E+19</v>
      </c>
      <c r="KFI29" s="387">
        <f t="shared" ref="KFI29" si="3811">KFG29*$C$29</f>
        <v>9.3085090912434127E+19</v>
      </c>
      <c r="KFK29" s="387">
        <f t="shared" ref="KFK29" si="3812">KFI29*$C$29</f>
        <v>9.4015941821558473E+19</v>
      </c>
      <c r="KFM29" s="387">
        <f t="shared" ref="KFM29" si="3813">KFK29*$C$29</f>
        <v>9.4956101239774052E+19</v>
      </c>
      <c r="KFO29" s="387">
        <f t="shared" ref="KFO29" si="3814">KFM29*$C$29</f>
        <v>9.5905662252171788E+19</v>
      </c>
      <c r="KFQ29" s="387">
        <f t="shared" ref="KFQ29" si="3815">KFO29*$C$29</f>
        <v>9.6864718874693501E+19</v>
      </c>
      <c r="KFS29" s="387">
        <f t="shared" ref="KFS29" si="3816">KFQ29*$C$29</f>
        <v>9.7833366063440429E+19</v>
      </c>
      <c r="KFU29" s="387">
        <f t="shared" ref="KFU29" si="3817">KFS29*$C$29</f>
        <v>9.8811699724074828E+19</v>
      </c>
      <c r="KFW29" s="387">
        <f t="shared" ref="KFW29" si="3818">KFU29*$C$29</f>
        <v>9.9799816721315578E+19</v>
      </c>
      <c r="KFY29" s="387">
        <f t="shared" ref="KFY29" si="3819">KFW29*$C$29</f>
        <v>1.0079781488852874E+20</v>
      </c>
      <c r="KGA29" s="387">
        <f t="shared" ref="KGA29" si="3820">KFY29*$C$29</f>
        <v>1.0180579303741402E+20</v>
      </c>
      <c r="KGC29" s="387">
        <f t="shared" ref="KGC29" si="3821">KGA29*$C$29</f>
        <v>1.0282385096778816E+20</v>
      </c>
      <c r="KGE29" s="387">
        <f t="shared" ref="KGE29" si="3822">KGC29*$C$29</f>
        <v>1.0385208947746605E+20</v>
      </c>
      <c r="KGG29" s="387">
        <f t="shared" ref="KGG29" si="3823">KGE29*$C$29</f>
        <v>1.048906103722407E+20</v>
      </c>
      <c r="KGI29" s="387">
        <f t="shared" ref="KGI29" si="3824">KGG29*$C$29</f>
        <v>1.0593951647596311E+20</v>
      </c>
      <c r="KGK29" s="387">
        <f t="shared" ref="KGK29" si="3825">KGI29*$C$29</f>
        <v>1.0699891164072275E+20</v>
      </c>
      <c r="KGM29" s="387">
        <f t="shared" ref="KGM29" si="3826">KGK29*$C$29</f>
        <v>1.0806890075712999E+20</v>
      </c>
      <c r="KGO29" s="387">
        <f t="shared" ref="KGO29" si="3827">KGM29*$C$29</f>
        <v>1.0914958976470129E+20</v>
      </c>
      <c r="KGQ29" s="387">
        <f t="shared" ref="KGQ29" si="3828">KGO29*$C$29</f>
        <v>1.102410856623483E+20</v>
      </c>
      <c r="KGS29" s="387">
        <f t="shared" ref="KGS29" si="3829">KGQ29*$C$29</f>
        <v>1.1134349651897179E+20</v>
      </c>
      <c r="KGU29" s="387">
        <f t="shared" ref="KGU29" si="3830">KGS29*$C$29</f>
        <v>1.1245693148416151E+20</v>
      </c>
      <c r="KGW29" s="387">
        <f t="shared" ref="KGW29" si="3831">KGU29*$C$29</f>
        <v>1.1358150079900312E+20</v>
      </c>
      <c r="KGY29" s="387">
        <f t="shared" ref="KGY29" si="3832">KGW29*$C$29</f>
        <v>1.1471731580699315E+20</v>
      </c>
      <c r="KHA29" s="387">
        <f t="shared" ref="KHA29" si="3833">KGY29*$C$29</f>
        <v>1.1586448896506308E+20</v>
      </c>
      <c r="KHC29" s="387">
        <f t="shared" ref="KHC29" si="3834">KHA29*$C$29</f>
        <v>1.1702313385471371E+20</v>
      </c>
      <c r="KHE29" s="387">
        <f t="shared" ref="KHE29" si="3835">KHC29*$C$29</f>
        <v>1.1819336519326084E+20</v>
      </c>
      <c r="KHG29" s="387">
        <f t="shared" ref="KHG29" si="3836">KHE29*$C$29</f>
        <v>1.1937529884519345E+20</v>
      </c>
      <c r="KHI29" s="387">
        <f t="shared" ref="KHI29" si="3837">KHG29*$C$29</f>
        <v>1.2056905183364538E+20</v>
      </c>
      <c r="KHK29" s="387">
        <f t="shared" ref="KHK29" si="3838">KHI29*$C$29</f>
        <v>1.2177474235198184E+20</v>
      </c>
      <c r="KHM29" s="387">
        <f t="shared" ref="KHM29" si="3839">KHK29*$C$29</f>
        <v>1.2299248977550166E+20</v>
      </c>
      <c r="KHO29" s="387">
        <f t="shared" ref="KHO29" si="3840">KHM29*$C$29</f>
        <v>1.2422241467325668E+20</v>
      </c>
      <c r="KHQ29" s="387">
        <f t="shared" ref="KHQ29" si="3841">KHO29*$C$29</f>
        <v>1.2546463881998924E+20</v>
      </c>
      <c r="KHS29" s="387">
        <f t="shared" ref="KHS29" si="3842">KHQ29*$C$29</f>
        <v>1.2671928520818914E+20</v>
      </c>
      <c r="KHU29" s="387">
        <f t="shared" ref="KHU29" si="3843">KHS29*$C$29</f>
        <v>1.2798647806027103E+20</v>
      </c>
      <c r="KHW29" s="387">
        <f t="shared" ref="KHW29" si="3844">KHU29*$C$29</f>
        <v>1.2926634284087373E+20</v>
      </c>
      <c r="KHY29" s="387">
        <f t="shared" ref="KHY29" si="3845">KHW29*$C$29</f>
        <v>1.3055900626928247E+20</v>
      </c>
      <c r="KIA29" s="387">
        <f t="shared" ref="KIA29" si="3846">KHY29*$C$29</f>
        <v>1.3186459633197529E+20</v>
      </c>
      <c r="KIC29" s="387">
        <f t="shared" ref="KIC29" si="3847">KIA29*$C$29</f>
        <v>1.3318324229529505E+20</v>
      </c>
      <c r="KIE29" s="387">
        <f t="shared" ref="KIE29" si="3848">KIC29*$C$29</f>
        <v>1.3451507471824799E+20</v>
      </c>
      <c r="KIG29" s="387">
        <f t="shared" ref="KIG29" si="3849">KIE29*$C$29</f>
        <v>1.3586022546543047E+20</v>
      </c>
      <c r="KII29" s="387">
        <f t="shared" ref="KII29" si="3850">KIG29*$C$29</f>
        <v>1.3721882772008478E+20</v>
      </c>
      <c r="KIK29" s="387">
        <f t="shared" ref="KIK29" si="3851">KII29*$C$29</f>
        <v>1.3859101599728563E+20</v>
      </c>
      <c r="KIM29" s="387">
        <f t="shared" ref="KIM29" si="3852">KIK29*$C$29</f>
        <v>1.3997692615725849E+20</v>
      </c>
      <c r="KIO29" s="387">
        <f t="shared" ref="KIO29" si="3853">KIM29*$C$29</f>
        <v>1.4137669541883108E+20</v>
      </c>
      <c r="KIQ29" s="387">
        <f t="shared" ref="KIQ29" si="3854">KIO29*$C$29</f>
        <v>1.4279046237301939E+20</v>
      </c>
      <c r="KIS29" s="387">
        <f t="shared" ref="KIS29" si="3855">KIQ29*$C$29</f>
        <v>1.4421836699674958E+20</v>
      </c>
      <c r="KIU29" s="387">
        <f t="shared" ref="KIU29" si="3856">KIS29*$C$29</f>
        <v>1.4566055066671709E+20</v>
      </c>
      <c r="KIW29" s="387">
        <f t="shared" ref="KIW29" si="3857">KIU29*$C$29</f>
        <v>1.4711715617338425E+20</v>
      </c>
      <c r="KIY29" s="387">
        <f t="shared" ref="KIY29" si="3858">KIW29*$C$29</f>
        <v>1.485883277351181E+20</v>
      </c>
      <c r="KJA29" s="387">
        <f t="shared" ref="KJA29" si="3859">KIY29*$C$29</f>
        <v>1.5007421101246929E+20</v>
      </c>
      <c r="KJC29" s="387">
        <f t="shared" ref="KJC29" si="3860">KJA29*$C$29</f>
        <v>1.51574953122594E+20</v>
      </c>
      <c r="KJE29" s="387">
        <f t="shared" ref="KJE29" si="3861">KJC29*$C$29</f>
        <v>1.5309070265381994E+20</v>
      </c>
      <c r="KJG29" s="387">
        <f t="shared" ref="KJG29" si="3862">KJE29*$C$29</f>
        <v>1.5462160968035815E+20</v>
      </c>
      <c r="KJI29" s="387">
        <f t="shared" ref="KJI29" si="3863">KJG29*$C$29</f>
        <v>1.5616782577716173E+20</v>
      </c>
      <c r="KJK29" s="387">
        <f t="shared" ref="KJK29" si="3864">KJI29*$C$29</f>
        <v>1.5772950403493334E+20</v>
      </c>
      <c r="KJM29" s="387">
        <f t="shared" ref="KJM29" si="3865">KJK29*$C$29</f>
        <v>1.5930679907528268E+20</v>
      </c>
      <c r="KJO29" s="387">
        <f t="shared" ref="KJO29" si="3866">KJM29*$C$29</f>
        <v>1.608998670660355E+20</v>
      </c>
      <c r="KJQ29" s="387">
        <f t="shared" ref="KJQ29" si="3867">KJO29*$C$29</f>
        <v>1.6250886573669587E+20</v>
      </c>
      <c r="KJS29" s="387">
        <f t="shared" ref="KJS29" si="3868">KJQ29*$C$29</f>
        <v>1.6413395439406285E+20</v>
      </c>
      <c r="KJU29" s="387">
        <f t="shared" ref="KJU29" si="3869">KJS29*$C$29</f>
        <v>1.6577529393800348E+20</v>
      </c>
      <c r="KJW29" s="387">
        <f t="shared" ref="KJW29" si="3870">KJU29*$C$29</f>
        <v>1.6743304687738352E+20</v>
      </c>
      <c r="KJY29" s="387">
        <f t="shared" ref="KJY29" si="3871">KJW29*$C$29</f>
        <v>1.6910737734615735E+20</v>
      </c>
      <c r="KKA29" s="387">
        <f t="shared" ref="KKA29" si="3872">KJY29*$C$29</f>
        <v>1.7079845111961892E+20</v>
      </c>
      <c r="KKC29" s="387">
        <f t="shared" ref="KKC29" si="3873">KKA29*$C$29</f>
        <v>1.7250643563081512E+20</v>
      </c>
      <c r="KKE29" s="387">
        <f t="shared" ref="KKE29" si="3874">KKC29*$C$29</f>
        <v>1.7423149998712327E+20</v>
      </c>
      <c r="KKG29" s="387">
        <f t="shared" ref="KKG29" si="3875">KKE29*$C$29</f>
        <v>1.7597381498699452E+20</v>
      </c>
      <c r="KKI29" s="387">
        <f t="shared" ref="KKI29" si="3876">KKG29*$C$29</f>
        <v>1.7773355313686446E+20</v>
      </c>
      <c r="KKK29" s="387">
        <f t="shared" ref="KKK29" si="3877">KKI29*$C$29</f>
        <v>1.7951088866823311E+20</v>
      </c>
      <c r="KKM29" s="387">
        <f t="shared" ref="KKM29" si="3878">KKK29*$C$29</f>
        <v>1.8130599755491544E+20</v>
      </c>
      <c r="KKO29" s="387">
        <f t="shared" ref="KKO29" si="3879">KKM29*$C$29</f>
        <v>1.831190575304646E+20</v>
      </c>
      <c r="KKQ29" s="387">
        <f t="shared" ref="KKQ29" si="3880">KKO29*$C$29</f>
        <v>1.8495024810576924E+20</v>
      </c>
      <c r="KKS29" s="387">
        <f t="shared" ref="KKS29" si="3881">KKQ29*$C$29</f>
        <v>1.8679975058682695E+20</v>
      </c>
      <c r="KKU29" s="387">
        <f t="shared" ref="KKU29" si="3882">KKS29*$C$29</f>
        <v>1.8866774809269522E+20</v>
      </c>
      <c r="KKW29" s="387">
        <f t="shared" ref="KKW29" si="3883">KKU29*$C$29</f>
        <v>1.9055442557362219E+20</v>
      </c>
      <c r="KKY29" s="387">
        <f t="shared" ref="KKY29" si="3884">KKW29*$C$29</f>
        <v>1.924599698293584E+20</v>
      </c>
      <c r="KLA29" s="387">
        <f t="shared" ref="KLA29" si="3885">KKY29*$C$29</f>
        <v>1.9438456952765199E+20</v>
      </c>
      <c r="KLC29" s="387">
        <f t="shared" ref="KLC29" si="3886">KLA29*$C$29</f>
        <v>1.9632841522292851E+20</v>
      </c>
      <c r="KLE29" s="387">
        <f t="shared" ref="KLE29" si="3887">KLC29*$C$29</f>
        <v>1.9829169937515781E+20</v>
      </c>
      <c r="KLG29" s="387">
        <f t="shared" ref="KLG29" si="3888">KLE29*$C$29</f>
        <v>2.0027461636890939E+20</v>
      </c>
      <c r="KLI29" s="387">
        <f t="shared" ref="KLI29" si="3889">KLG29*$C$29</f>
        <v>2.0227736253259848E+20</v>
      </c>
      <c r="KLK29" s="387">
        <f t="shared" ref="KLK29" si="3890">KLI29*$C$29</f>
        <v>2.0430013615792446E+20</v>
      </c>
      <c r="KLM29" s="387">
        <f t="shared" ref="KLM29" si="3891">KLK29*$C$29</f>
        <v>2.063431375195037E+20</v>
      </c>
      <c r="KLO29" s="387">
        <f t="shared" ref="KLO29" si="3892">KLM29*$C$29</f>
        <v>2.0840656889469875E+20</v>
      </c>
      <c r="KLQ29" s="387">
        <f t="shared" ref="KLQ29" si="3893">KLO29*$C$29</f>
        <v>2.1049063458364575E+20</v>
      </c>
      <c r="KLS29" s="387">
        <f t="shared" ref="KLS29" si="3894">KLQ29*$C$29</f>
        <v>2.1259554092948219E+20</v>
      </c>
      <c r="KLU29" s="387">
        <f t="shared" ref="KLU29" si="3895">KLS29*$C$29</f>
        <v>2.1472149633877701E+20</v>
      </c>
      <c r="KLW29" s="387">
        <f t="shared" ref="KLW29" si="3896">KLU29*$C$29</f>
        <v>2.1686871130216477E+20</v>
      </c>
      <c r="KLY29" s="387">
        <f t="shared" ref="KLY29" si="3897">KLW29*$C$29</f>
        <v>2.1903739841518643E+20</v>
      </c>
      <c r="KMA29" s="387">
        <f t="shared" ref="KMA29" si="3898">KLY29*$C$29</f>
        <v>2.2122777239933829E+20</v>
      </c>
      <c r="KMC29" s="387">
        <f t="shared" ref="KMC29" si="3899">KMA29*$C$29</f>
        <v>2.2344005012333167E+20</v>
      </c>
      <c r="KME29" s="387">
        <f t="shared" ref="KME29" si="3900">KMC29*$C$29</f>
        <v>2.2567445062456499E+20</v>
      </c>
      <c r="KMG29" s="387">
        <f t="shared" ref="KMG29" si="3901">KME29*$C$29</f>
        <v>2.2793119513081063E+20</v>
      </c>
      <c r="KMI29" s="387">
        <f t="shared" ref="KMI29" si="3902">KMG29*$C$29</f>
        <v>2.3021050708211873E+20</v>
      </c>
      <c r="KMK29" s="387">
        <f t="shared" ref="KMK29" si="3903">KMI29*$C$29</f>
        <v>2.3251261215293991E+20</v>
      </c>
      <c r="KMM29" s="387">
        <f t="shared" ref="KMM29" si="3904">KMK29*$C$29</f>
        <v>2.3483773827446931E+20</v>
      </c>
      <c r="KMO29" s="387">
        <f t="shared" ref="KMO29" si="3905">KMM29*$C$29</f>
        <v>2.37186115657214E+20</v>
      </c>
      <c r="KMQ29" s="387">
        <f t="shared" ref="KMQ29" si="3906">KMO29*$C$29</f>
        <v>2.3955797681378614E+20</v>
      </c>
      <c r="KMS29" s="387">
        <f t="shared" ref="KMS29" si="3907">KMQ29*$C$29</f>
        <v>2.4195355658192401E+20</v>
      </c>
      <c r="KMU29" s="387">
        <f t="shared" ref="KMU29" si="3908">KMS29*$C$29</f>
        <v>2.4437309214774326E+20</v>
      </c>
      <c r="KMW29" s="387">
        <f t="shared" ref="KMW29" si="3909">KMU29*$C$29</f>
        <v>2.468168230692207E+20</v>
      </c>
      <c r="KMY29" s="387">
        <f t="shared" ref="KMY29" si="3910">KMW29*$C$29</f>
        <v>2.4928499129991293E+20</v>
      </c>
      <c r="KNA29" s="387">
        <f t="shared" ref="KNA29" si="3911">KMY29*$C$29</f>
        <v>2.5177784121291204E+20</v>
      </c>
      <c r="KNC29" s="387">
        <f t="shared" ref="KNC29" si="3912">KNA29*$C$29</f>
        <v>2.5429561962504117E+20</v>
      </c>
      <c r="KNE29" s="387">
        <f t="shared" ref="KNE29" si="3913">KNC29*$C$29</f>
        <v>2.5683857582129159E+20</v>
      </c>
      <c r="KNG29" s="387">
        <f t="shared" ref="KNG29" si="3914">KNE29*$C$29</f>
        <v>2.594069615795045E+20</v>
      </c>
      <c r="KNI29" s="387">
        <f t="shared" ref="KNI29" si="3915">KNG29*$C$29</f>
        <v>2.6200103119529955E+20</v>
      </c>
      <c r="KNK29" s="387">
        <f t="shared" ref="KNK29" si="3916">KNI29*$C$29</f>
        <v>2.6462104150725254E+20</v>
      </c>
      <c r="KNM29" s="387">
        <f t="shared" ref="KNM29" si="3917">KNK29*$C$29</f>
        <v>2.6726725192232508E+20</v>
      </c>
      <c r="KNO29" s="387">
        <f t="shared" ref="KNO29" si="3918">KNM29*$C$29</f>
        <v>2.6993992444154832E+20</v>
      </c>
      <c r="KNQ29" s="387">
        <f t="shared" ref="KNQ29" si="3919">KNO29*$C$29</f>
        <v>2.7263932368596383E+20</v>
      </c>
      <c r="KNS29" s="387">
        <f t="shared" ref="KNS29" si="3920">KNQ29*$C$29</f>
        <v>2.7536571692282348E+20</v>
      </c>
      <c r="KNU29" s="387">
        <f t="shared" ref="KNU29" si="3921">KNS29*$C$29</f>
        <v>2.7811937409205171E+20</v>
      </c>
      <c r="KNW29" s="387">
        <f t="shared" ref="KNW29" si="3922">KNU29*$C$29</f>
        <v>2.8090056783297223E+20</v>
      </c>
      <c r="KNY29" s="387">
        <f t="shared" ref="KNY29" si="3923">KNW29*$C$29</f>
        <v>2.8370957351130196E+20</v>
      </c>
      <c r="KOA29" s="387">
        <f t="shared" ref="KOA29" si="3924">KNY29*$C$29</f>
        <v>2.8654666924641498E+20</v>
      </c>
      <c r="KOC29" s="387">
        <f t="shared" ref="KOC29" si="3925">KOA29*$C$29</f>
        <v>2.8941213593887913E+20</v>
      </c>
      <c r="KOE29" s="387">
        <f t="shared" ref="KOE29" si="3926">KOC29*$C$29</f>
        <v>2.9230625729826793E+20</v>
      </c>
      <c r="KOG29" s="387">
        <f t="shared" ref="KOG29" si="3927">KOE29*$C$29</f>
        <v>2.9522931987125063E+20</v>
      </c>
      <c r="KOI29" s="387">
        <f t="shared" ref="KOI29" si="3928">KOG29*$C$29</f>
        <v>2.9818161306996317E+20</v>
      </c>
      <c r="KOK29" s="387">
        <f t="shared" ref="KOK29" si="3929">KOI29*$C$29</f>
        <v>3.0116342920066282E+20</v>
      </c>
      <c r="KOM29" s="387">
        <f t="shared" ref="KOM29" si="3930">KOK29*$C$29</f>
        <v>3.0417506349266947E+20</v>
      </c>
      <c r="KOO29" s="387">
        <f t="shared" ref="KOO29" si="3931">KOM29*$C$29</f>
        <v>3.0721681412759618E+20</v>
      </c>
      <c r="KOQ29" s="387">
        <f t="shared" ref="KOQ29" si="3932">KOO29*$C$29</f>
        <v>3.1028898226887216E+20</v>
      </c>
      <c r="KOS29" s="387">
        <f t="shared" ref="KOS29" si="3933">KOQ29*$C$29</f>
        <v>3.1339187209156087E+20</v>
      </c>
      <c r="KOU29" s="387">
        <f t="shared" ref="KOU29" si="3934">KOS29*$C$29</f>
        <v>3.1652579081247647E+20</v>
      </c>
      <c r="KOW29" s="387">
        <f t="shared" ref="KOW29" si="3935">KOU29*$C$29</f>
        <v>3.1969104872060125E+20</v>
      </c>
      <c r="KOY29" s="387">
        <f t="shared" ref="KOY29" si="3936">KOW29*$C$29</f>
        <v>3.2288795920780729E+20</v>
      </c>
      <c r="KPA29" s="387">
        <f t="shared" ref="KPA29" si="3937">KOY29*$C$29</f>
        <v>3.2611683879988534E+20</v>
      </c>
      <c r="KPC29" s="387">
        <f t="shared" ref="KPC29" si="3938">KPA29*$C$29</f>
        <v>3.2937800718788421E+20</v>
      </c>
      <c r="KPE29" s="387">
        <f t="shared" ref="KPE29" si="3939">KPC29*$C$29</f>
        <v>3.3267178725976303E+20</v>
      </c>
      <c r="KPG29" s="387">
        <f t="shared" ref="KPG29" si="3940">KPE29*$C$29</f>
        <v>3.3599850513236066E+20</v>
      </c>
      <c r="KPI29" s="387">
        <f t="shared" ref="KPI29" si="3941">KPG29*$C$29</f>
        <v>3.3935849018368426E+20</v>
      </c>
      <c r="KPK29" s="387">
        <f t="shared" ref="KPK29" si="3942">KPI29*$C$29</f>
        <v>3.4275207508552109E+20</v>
      </c>
      <c r="KPM29" s="387">
        <f t="shared" ref="KPM29" si="3943">KPK29*$C$29</f>
        <v>3.4617959583637629E+20</v>
      </c>
      <c r="KPO29" s="387">
        <f t="shared" ref="KPO29" si="3944">KPM29*$C$29</f>
        <v>3.4964139179474007E+20</v>
      </c>
      <c r="KPQ29" s="387">
        <f t="shared" ref="KPQ29" si="3945">KPO29*$C$29</f>
        <v>3.531378057126875E+20</v>
      </c>
      <c r="KPS29" s="387">
        <f t="shared" ref="KPS29" si="3946">KPQ29*$C$29</f>
        <v>3.5666918376981437E+20</v>
      </c>
      <c r="KPU29" s="387">
        <f t="shared" ref="KPU29" si="3947">KPS29*$C$29</f>
        <v>3.6023587560751255E+20</v>
      </c>
      <c r="KPW29" s="387">
        <f t="shared" ref="KPW29" si="3948">KPU29*$C$29</f>
        <v>3.6383823436358766E+20</v>
      </c>
      <c r="KPY29" s="387">
        <f t="shared" ref="KPY29" si="3949">KPW29*$C$29</f>
        <v>3.6747661670722352E+20</v>
      </c>
      <c r="KQA29" s="387">
        <f t="shared" ref="KQA29" si="3950">KPY29*$C$29</f>
        <v>3.7115138287429576E+20</v>
      </c>
      <c r="KQC29" s="387">
        <f t="shared" ref="KQC29" si="3951">KQA29*$C$29</f>
        <v>3.7486289670303875E+20</v>
      </c>
      <c r="KQE29" s="387">
        <f t="shared" ref="KQE29" si="3952">KQC29*$C$29</f>
        <v>3.7861152567006914E+20</v>
      </c>
      <c r="KQG29" s="387">
        <f t="shared" ref="KQG29" si="3953">KQE29*$C$29</f>
        <v>3.8239764092676984E+20</v>
      </c>
      <c r="KQI29" s="387">
        <f t="shared" ref="KQI29" si="3954">KQG29*$C$29</f>
        <v>3.8622161733603754E+20</v>
      </c>
      <c r="KQK29" s="387">
        <f t="shared" ref="KQK29" si="3955">KQI29*$C$29</f>
        <v>3.9008383350939792E+20</v>
      </c>
      <c r="KQM29" s="387">
        <f t="shared" ref="KQM29" si="3956">KQK29*$C$29</f>
        <v>3.9398467184449192E+20</v>
      </c>
      <c r="KQO29" s="387">
        <f t="shared" ref="KQO29" si="3957">KQM29*$C$29</f>
        <v>3.9792451856293685E+20</v>
      </c>
      <c r="KQQ29" s="387">
        <f t="shared" ref="KQQ29" si="3958">KQO29*$C$29</f>
        <v>4.019037637485662E+20</v>
      </c>
      <c r="KQS29" s="387">
        <f t="shared" ref="KQS29" si="3959">KQQ29*$C$29</f>
        <v>4.0592280138605186E+20</v>
      </c>
      <c r="KQU29" s="387">
        <f t="shared" ref="KQU29" si="3960">KQS29*$C$29</f>
        <v>4.0998202939991242E+20</v>
      </c>
      <c r="KQW29" s="387">
        <f t="shared" ref="KQW29" si="3961">KQU29*$C$29</f>
        <v>4.1408184969391152E+20</v>
      </c>
      <c r="KQY29" s="387">
        <f t="shared" ref="KQY29" si="3962">KQW29*$C$29</f>
        <v>4.1822266819085061E+20</v>
      </c>
      <c r="KRA29" s="387">
        <f t="shared" ref="KRA29" si="3963">KQY29*$C$29</f>
        <v>4.2240489487275911E+20</v>
      </c>
      <c r="KRC29" s="387">
        <f t="shared" ref="KRC29" si="3964">KRA29*$C$29</f>
        <v>4.2662894382148669E+20</v>
      </c>
      <c r="KRE29" s="387">
        <f t="shared" ref="KRE29" si="3965">KRC29*$C$29</f>
        <v>4.3089523325970153E+20</v>
      </c>
      <c r="KRG29" s="387">
        <f t="shared" ref="KRG29" si="3966">KRE29*$C$29</f>
        <v>4.3520418559229854E+20</v>
      </c>
      <c r="KRI29" s="387">
        <f t="shared" ref="KRI29" si="3967">KRG29*$C$29</f>
        <v>4.3955622744822153E+20</v>
      </c>
      <c r="KRK29" s="387">
        <f t="shared" ref="KRK29" si="3968">KRI29*$C$29</f>
        <v>4.4395178972270376E+20</v>
      </c>
      <c r="KRM29" s="387">
        <f t="shared" ref="KRM29" si="3969">KRK29*$C$29</f>
        <v>4.483913076199308E+20</v>
      </c>
      <c r="KRO29" s="387">
        <f t="shared" ref="KRO29" si="3970">KRM29*$C$29</f>
        <v>4.5287522069613013E+20</v>
      </c>
      <c r="KRQ29" s="387">
        <f t="shared" ref="KRQ29" si="3971">KRO29*$C$29</f>
        <v>4.5740397290309144E+20</v>
      </c>
      <c r="KRS29" s="387">
        <f t="shared" ref="KRS29" si="3972">KRQ29*$C$29</f>
        <v>4.6197801263212233E+20</v>
      </c>
      <c r="KRU29" s="387">
        <f t="shared" ref="KRU29" si="3973">KRS29*$C$29</f>
        <v>4.6659779275844354E+20</v>
      </c>
      <c r="KRW29" s="387">
        <f t="shared" ref="KRW29" si="3974">KRU29*$C$29</f>
        <v>4.7126377068602799E+20</v>
      </c>
      <c r="KRY29" s="387">
        <f t="shared" ref="KRY29" si="3975">KRW29*$C$29</f>
        <v>4.7597640839288829E+20</v>
      </c>
      <c r="KSA29" s="387">
        <f t="shared" ref="KSA29" si="3976">KRY29*$C$29</f>
        <v>4.8073617247681715E+20</v>
      </c>
      <c r="KSC29" s="387">
        <f t="shared" ref="KSC29" si="3977">KSA29*$C$29</f>
        <v>4.8554353420158534E+20</v>
      </c>
      <c r="KSE29" s="387">
        <f t="shared" ref="KSE29" si="3978">KSC29*$C$29</f>
        <v>4.9039896954360123E+20</v>
      </c>
      <c r="KSG29" s="387">
        <f t="shared" ref="KSG29" si="3979">KSE29*$C$29</f>
        <v>4.9530295923903726E+20</v>
      </c>
      <c r="KSI29" s="387">
        <f t="shared" ref="KSI29" si="3980">KSG29*$C$29</f>
        <v>5.0025598883142762E+20</v>
      </c>
      <c r="KSK29" s="387">
        <f t="shared" ref="KSK29" si="3981">KSI29*$C$29</f>
        <v>5.0525854871974189E+20</v>
      </c>
      <c r="KSM29" s="387">
        <f t="shared" ref="KSM29" si="3982">KSK29*$C$29</f>
        <v>5.103111342069393E+20</v>
      </c>
      <c r="KSO29" s="387">
        <f t="shared" ref="KSO29" si="3983">KSM29*$C$29</f>
        <v>5.1541424554900868E+20</v>
      </c>
      <c r="KSQ29" s="387">
        <f t="shared" ref="KSQ29" si="3984">KSO29*$C$29</f>
        <v>5.2056838800449877E+20</v>
      </c>
      <c r="KSS29" s="387">
        <f t="shared" ref="KSS29" si="3985">KSQ29*$C$29</f>
        <v>5.2577407188454375E+20</v>
      </c>
      <c r="KSU29" s="387">
        <f t="shared" ref="KSU29" si="3986">KSS29*$C$29</f>
        <v>5.3103181260338921E+20</v>
      </c>
      <c r="KSW29" s="387">
        <f t="shared" ref="KSW29" si="3987">KSU29*$C$29</f>
        <v>5.3634213072942314E+20</v>
      </c>
      <c r="KSY29" s="387">
        <f t="shared" ref="KSY29" si="3988">KSW29*$C$29</f>
        <v>5.417055520367174E+20</v>
      </c>
      <c r="KTA29" s="387">
        <f t="shared" ref="KTA29" si="3989">KSY29*$C$29</f>
        <v>5.4712260755708458E+20</v>
      </c>
      <c r="KTC29" s="387">
        <f t="shared" ref="KTC29" si="3990">KTA29*$C$29</f>
        <v>5.5259383363265541E+20</v>
      </c>
      <c r="KTE29" s="387">
        <f t="shared" ref="KTE29" si="3991">KTC29*$C$29</f>
        <v>5.5811977196898196E+20</v>
      </c>
      <c r="KTG29" s="387">
        <f t="shared" ref="KTG29" si="3992">KTE29*$C$29</f>
        <v>5.6370096968867178E+20</v>
      </c>
      <c r="KTI29" s="387">
        <f t="shared" ref="KTI29" si="3993">KTG29*$C$29</f>
        <v>5.6933797938555853E+20</v>
      </c>
      <c r="KTK29" s="387">
        <f t="shared" ref="KTK29" si="3994">KTI29*$C$29</f>
        <v>5.7503135917941411E+20</v>
      </c>
      <c r="KTM29" s="387">
        <f t="shared" ref="KTM29" si="3995">KTK29*$C$29</f>
        <v>5.8078167277120828E+20</v>
      </c>
      <c r="KTO29" s="387">
        <f t="shared" ref="KTO29" si="3996">KTM29*$C$29</f>
        <v>5.8658948949892039E+20</v>
      </c>
      <c r="KTQ29" s="387">
        <f t="shared" ref="KTQ29" si="3997">KTO29*$C$29</f>
        <v>5.9245538439390953E+20</v>
      </c>
      <c r="KTS29" s="387">
        <f t="shared" ref="KTS29" si="3998">KTQ29*$C$29</f>
        <v>5.9837993823784862E+20</v>
      </c>
      <c r="KTU29" s="387">
        <f t="shared" ref="KTU29" si="3999">KTS29*$C$29</f>
        <v>6.0436373762022716E+20</v>
      </c>
      <c r="KTW29" s="387">
        <f t="shared" ref="KTW29" si="4000">KTU29*$C$29</f>
        <v>6.1040737499642947E+20</v>
      </c>
      <c r="KTY29" s="387">
        <f t="shared" ref="KTY29" si="4001">KTW29*$C$29</f>
        <v>6.1651144874639373E+20</v>
      </c>
      <c r="KUA29" s="387">
        <f t="shared" ref="KUA29" si="4002">KTY29*$C$29</f>
        <v>6.2267656323385773E+20</v>
      </c>
      <c r="KUC29" s="387">
        <f t="shared" ref="KUC29" si="4003">KUA29*$C$29</f>
        <v>6.2890332886619626E+20</v>
      </c>
      <c r="KUE29" s="387">
        <f t="shared" ref="KUE29" si="4004">KUC29*$C$29</f>
        <v>6.3519236215485825E+20</v>
      </c>
      <c r="KUG29" s="387">
        <f t="shared" ref="KUG29" si="4005">KUE29*$C$29</f>
        <v>6.4154428577640677E+20</v>
      </c>
      <c r="KUI29" s="387">
        <f t="shared" ref="KUI29" si="4006">KUG29*$C$29</f>
        <v>6.4795972863417083E+20</v>
      </c>
      <c r="KUK29" s="387">
        <f t="shared" ref="KUK29" si="4007">KUI29*$C$29</f>
        <v>6.5443932592051257E+20</v>
      </c>
      <c r="KUM29" s="387">
        <f t="shared" ref="KUM29" si="4008">KUK29*$C$29</f>
        <v>6.6098371917971771E+20</v>
      </c>
      <c r="KUO29" s="387">
        <f t="shared" ref="KUO29" si="4009">KUM29*$C$29</f>
        <v>6.6759355637151485E+20</v>
      </c>
      <c r="KUQ29" s="387">
        <f t="shared" ref="KUQ29" si="4010">KUO29*$C$29</f>
        <v>6.7426949193523003E+20</v>
      </c>
      <c r="KUS29" s="387">
        <f t="shared" ref="KUS29" si="4011">KUQ29*$C$29</f>
        <v>6.8101218685458239E+20</v>
      </c>
      <c r="KUU29" s="387">
        <f t="shared" ref="KUU29" si="4012">KUS29*$C$29</f>
        <v>6.8782230872312827E+20</v>
      </c>
      <c r="KUW29" s="387">
        <f t="shared" ref="KUW29" si="4013">KUU29*$C$29</f>
        <v>6.9470053181035957E+20</v>
      </c>
      <c r="KUY29" s="387">
        <f t="shared" ref="KUY29" si="4014">KUW29*$C$29</f>
        <v>7.0164753712846314E+20</v>
      </c>
      <c r="KVA29" s="387">
        <f t="shared" ref="KVA29" si="4015">KUY29*$C$29</f>
        <v>7.0866401249974773E+20</v>
      </c>
      <c r="KVC29" s="387">
        <f t="shared" ref="KVC29" si="4016">KVA29*$C$29</f>
        <v>7.1575065262474527E+20</v>
      </c>
      <c r="KVE29" s="387">
        <f t="shared" ref="KVE29" si="4017">KVC29*$C$29</f>
        <v>7.2290815915099279E+20</v>
      </c>
      <c r="KVG29" s="387">
        <f t="shared" ref="KVG29" si="4018">KVE29*$C$29</f>
        <v>7.3013724074250273E+20</v>
      </c>
      <c r="KVI29" s="387">
        <f t="shared" ref="KVI29" si="4019">KVG29*$C$29</f>
        <v>7.3743861314992774E+20</v>
      </c>
      <c r="KVK29" s="387">
        <f t="shared" ref="KVK29" si="4020">KVI29*$C$29</f>
        <v>7.4481299928142696E+20</v>
      </c>
      <c r="KVM29" s="387">
        <f t="shared" ref="KVM29" si="4021">KVK29*$C$29</f>
        <v>7.5226112927424119E+20</v>
      </c>
      <c r="KVO29" s="387">
        <f t="shared" ref="KVO29" si="4022">KVM29*$C$29</f>
        <v>7.5978374056698367E+20</v>
      </c>
      <c r="KVQ29" s="387">
        <f t="shared" ref="KVQ29" si="4023">KVO29*$C$29</f>
        <v>7.6738157797265349E+20</v>
      </c>
      <c r="KVS29" s="387">
        <f t="shared" ref="KVS29" si="4024">KVQ29*$C$29</f>
        <v>7.7505539375238008E+20</v>
      </c>
      <c r="KVU29" s="387">
        <f t="shared" ref="KVU29" si="4025">KVS29*$C$29</f>
        <v>7.8280594768990385E+20</v>
      </c>
      <c r="KVW29" s="387">
        <f t="shared" ref="KVW29" si="4026">KVU29*$C$29</f>
        <v>7.9063400716680285E+20</v>
      </c>
      <c r="KVY29" s="387">
        <f t="shared" ref="KVY29" si="4027">KVW29*$C$29</f>
        <v>7.9854034723847091E+20</v>
      </c>
      <c r="KWA29" s="387">
        <f t="shared" ref="KWA29" si="4028">KVY29*$C$29</f>
        <v>8.0652575071085566E+20</v>
      </c>
      <c r="KWC29" s="387">
        <f t="shared" ref="KWC29" si="4029">KWA29*$C$29</f>
        <v>8.1459100821796422E+20</v>
      </c>
      <c r="KWE29" s="387">
        <f t="shared" ref="KWE29" si="4030">KWC29*$C$29</f>
        <v>8.2273691830014391E+20</v>
      </c>
      <c r="KWG29" s="387">
        <f t="shared" ref="KWG29" si="4031">KWE29*$C$29</f>
        <v>8.3096428748314536E+20</v>
      </c>
      <c r="KWI29" s="387">
        <f t="shared" ref="KWI29" si="4032">KWG29*$C$29</f>
        <v>8.3927393035797686E+20</v>
      </c>
      <c r="KWK29" s="387">
        <f t="shared" ref="KWK29" si="4033">KWI29*$C$29</f>
        <v>8.4766666966155657E+20</v>
      </c>
      <c r="KWM29" s="387">
        <f t="shared" ref="KWM29" si="4034">KWK29*$C$29</f>
        <v>8.5614333635817216E+20</v>
      </c>
      <c r="KWO29" s="387">
        <f t="shared" ref="KWO29" si="4035">KWM29*$C$29</f>
        <v>8.6470476972175393E+20</v>
      </c>
      <c r="KWQ29" s="387">
        <f t="shared" ref="KWQ29" si="4036">KWO29*$C$29</f>
        <v>8.7335181741897141E+20</v>
      </c>
      <c r="KWS29" s="387">
        <f t="shared" ref="KWS29" si="4037">KWQ29*$C$29</f>
        <v>8.820853355931612E+20</v>
      </c>
      <c r="KWU29" s="387">
        <f t="shared" ref="KWU29" si="4038">KWS29*$C$29</f>
        <v>8.9090618894909283E+20</v>
      </c>
      <c r="KWW29" s="387">
        <f t="shared" ref="KWW29" si="4039">KWU29*$C$29</f>
        <v>8.9981525083858377E+20</v>
      </c>
      <c r="KWY29" s="387">
        <f t="shared" ref="KWY29" si="4040">KWW29*$C$29</f>
        <v>9.0881340334696956E+20</v>
      </c>
      <c r="KXA29" s="387">
        <f t="shared" ref="KXA29" si="4041">KWY29*$C$29</f>
        <v>9.1790153738043929E+20</v>
      </c>
      <c r="KXC29" s="387">
        <f t="shared" ref="KXC29" si="4042">KXA29*$C$29</f>
        <v>9.270805527542437E+20</v>
      </c>
      <c r="KXE29" s="387">
        <f t="shared" ref="KXE29" si="4043">KXC29*$C$29</f>
        <v>9.363513582817862E+20</v>
      </c>
      <c r="KXG29" s="387">
        <f t="shared" ref="KXG29" si="4044">KXE29*$C$29</f>
        <v>9.457148718646041E+20</v>
      </c>
      <c r="KXI29" s="387">
        <f t="shared" ref="KXI29" si="4045">KXG29*$C$29</f>
        <v>9.5517202058325013E+20</v>
      </c>
      <c r="KXK29" s="387">
        <f t="shared" ref="KXK29" si="4046">KXI29*$C$29</f>
        <v>9.6472374078908269E+20</v>
      </c>
      <c r="KXM29" s="387">
        <f t="shared" ref="KXM29" si="4047">KXK29*$C$29</f>
        <v>9.7437097819697355E+20</v>
      </c>
      <c r="KXO29" s="387">
        <f t="shared" ref="KXO29" si="4048">KXM29*$C$29</f>
        <v>9.8411468797894328E+20</v>
      </c>
      <c r="KXQ29" s="387">
        <f t="shared" ref="KXQ29" si="4049">KXO29*$C$29</f>
        <v>9.9395583485873278E+20</v>
      </c>
      <c r="KXS29" s="387">
        <f t="shared" ref="KXS29" si="4050">KXQ29*$C$29</f>
        <v>1.0038953932073202E+21</v>
      </c>
      <c r="KXU29" s="387">
        <f t="shared" ref="KXU29" si="4051">KXS29*$C$29</f>
        <v>1.0139343471393934E+21</v>
      </c>
      <c r="KXW29" s="387">
        <f t="shared" ref="KXW29" si="4052">KXU29*$C$29</f>
        <v>1.0240736906107873E+21</v>
      </c>
      <c r="KXY29" s="387">
        <f t="shared" ref="KXY29" si="4053">KXW29*$C$29</f>
        <v>1.0343144275168952E+21</v>
      </c>
      <c r="KYA29" s="387">
        <f t="shared" ref="KYA29" si="4054">KXY29*$C$29</f>
        <v>1.0446575717920642E+21</v>
      </c>
      <c r="KYC29" s="387">
        <f t="shared" ref="KYC29" si="4055">KYA29*$C$29</f>
        <v>1.0551041475099849E+21</v>
      </c>
      <c r="KYE29" s="387">
        <f t="shared" ref="KYE29" si="4056">KYC29*$C$29</f>
        <v>1.0656551889850848E+21</v>
      </c>
      <c r="KYG29" s="387">
        <f t="shared" ref="KYG29" si="4057">KYE29*$C$29</f>
        <v>1.0763117408749356E+21</v>
      </c>
      <c r="KYI29" s="387">
        <f t="shared" ref="KYI29" si="4058">KYG29*$C$29</f>
        <v>1.087074858283685E+21</v>
      </c>
      <c r="KYK29" s="387">
        <f t="shared" ref="KYK29" si="4059">KYI29*$C$29</f>
        <v>1.0979456068665218E+21</v>
      </c>
      <c r="KYM29" s="387">
        <f t="shared" ref="KYM29" si="4060">KYK29*$C$29</f>
        <v>1.108925062935187E+21</v>
      </c>
      <c r="KYO29" s="387">
        <f t="shared" ref="KYO29" si="4061">KYM29*$C$29</f>
        <v>1.1200143135645389E+21</v>
      </c>
      <c r="KYQ29" s="387">
        <f t="shared" ref="KYQ29" si="4062">KYO29*$C$29</f>
        <v>1.1312144567001843E+21</v>
      </c>
      <c r="KYS29" s="387">
        <f t="shared" ref="KYS29" si="4063">KYQ29*$C$29</f>
        <v>1.1425266012671861E+21</v>
      </c>
      <c r="KYU29" s="387">
        <f t="shared" ref="KYU29" si="4064">KYS29*$C$29</f>
        <v>1.1539518672798579E+21</v>
      </c>
      <c r="KYW29" s="387">
        <f t="shared" ref="KYW29" si="4065">KYU29*$C$29</f>
        <v>1.1654913859526566E+21</v>
      </c>
      <c r="KYY29" s="387">
        <f t="shared" ref="KYY29" si="4066">KYW29*$C$29</f>
        <v>1.1771462998121831E+21</v>
      </c>
      <c r="KZA29" s="387">
        <f t="shared" ref="KZA29" si="4067">KYY29*$C$29</f>
        <v>1.1889177628103051E+21</v>
      </c>
      <c r="KZC29" s="387">
        <f t="shared" ref="KZC29" si="4068">KZA29*$C$29</f>
        <v>1.2008069404384082E+21</v>
      </c>
      <c r="KZE29" s="387">
        <f t="shared" ref="KZE29" si="4069">KZC29*$C$29</f>
        <v>1.2128150098427922E+21</v>
      </c>
      <c r="KZG29" s="387">
        <f t="shared" ref="KZG29" si="4070">KZE29*$C$29</f>
        <v>1.2249431599412203E+21</v>
      </c>
      <c r="KZI29" s="387">
        <f t="shared" ref="KZI29" si="4071">KZG29*$C$29</f>
        <v>1.2371925915406324E+21</v>
      </c>
      <c r="KZK29" s="387">
        <f t="shared" ref="KZK29" si="4072">KZI29*$C$29</f>
        <v>1.2495645174560389E+21</v>
      </c>
      <c r="KZM29" s="387">
        <f t="shared" ref="KZM29" si="4073">KZK29*$C$29</f>
        <v>1.2620601626305993E+21</v>
      </c>
      <c r="KZO29" s="387">
        <f t="shared" ref="KZO29" si="4074">KZM29*$C$29</f>
        <v>1.2746807642569053E+21</v>
      </c>
      <c r="KZQ29" s="387">
        <f t="shared" ref="KZQ29" si="4075">KZO29*$C$29</f>
        <v>1.2874275718994744E+21</v>
      </c>
      <c r="KZS29" s="387">
        <f t="shared" ref="KZS29" si="4076">KZQ29*$C$29</f>
        <v>1.3003018476184692E+21</v>
      </c>
      <c r="KZU29" s="387">
        <f t="shared" ref="KZU29" si="4077">KZS29*$C$29</f>
        <v>1.3133048660946539E+21</v>
      </c>
      <c r="KZW29" s="387">
        <f t="shared" ref="KZW29" si="4078">KZU29*$C$29</f>
        <v>1.3264379147556005E+21</v>
      </c>
      <c r="KZY29" s="387">
        <f t="shared" ref="KZY29" si="4079">KZW29*$C$29</f>
        <v>1.3397022939031564E+21</v>
      </c>
      <c r="LAA29" s="387">
        <f t="shared" ref="LAA29" si="4080">KZY29*$C$29</f>
        <v>1.353099316842188E+21</v>
      </c>
      <c r="LAC29" s="387">
        <f t="shared" ref="LAC29" si="4081">LAA29*$C$29</f>
        <v>1.36663031001061E+21</v>
      </c>
      <c r="LAE29" s="387">
        <f t="shared" ref="LAE29" si="4082">LAC29*$C$29</f>
        <v>1.380296613110716E+21</v>
      </c>
      <c r="LAG29" s="387">
        <f t="shared" ref="LAG29" si="4083">LAE29*$C$29</f>
        <v>1.3940995792418232E+21</v>
      </c>
      <c r="LAI29" s="387">
        <f t="shared" ref="LAI29" si="4084">LAG29*$C$29</f>
        <v>1.4080405750342416E+21</v>
      </c>
      <c r="LAK29" s="387">
        <f t="shared" ref="LAK29" si="4085">LAI29*$C$29</f>
        <v>1.4221209807845841E+21</v>
      </c>
      <c r="LAM29" s="387">
        <f t="shared" ref="LAM29" si="4086">LAK29*$C$29</f>
        <v>1.4363421905924299E+21</v>
      </c>
      <c r="LAO29" s="387">
        <f t="shared" ref="LAO29" si="4087">LAM29*$C$29</f>
        <v>1.4507056124983543E+21</v>
      </c>
      <c r="LAQ29" s="387">
        <f t="shared" ref="LAQ29" si="4088">LAO29*$C$29</f>
        <v>1.4652126686233378E+21</v>
      </c>
      <c r="LAS29" s="387">
        <f t="shared" ref="LAS29" si="4089">LAQ29*$C$29</f>
        <v>1.4798647953095713E+21</v>
      </c>
      <c r="LAU29" s="387">
        <f t="shared" ref="LAU29" si="4090">LAS29*$C$29</f>
        <v>1.494663443262667E+21</v>
      </c>
      <c r="LAW29" s="387">
        <f t="shared" ref="LAW29" si="4091">LAU29*$C$29</f>
        <v>1.5096100776952935E+21</v>
      </c>
      <c r="LAY29" s="387">
        <f t="shared" ref="LAY29" si="4092">LAW29*$C$29</f>
        <v>1.5247061784722465E+21</v>
      </c>
      <c r="LBA29" s="387">
        <f t="shared" ref="LBA29" si="4093">LAY29*$C$29</f>
        <v>1.5399532402569689E+21</v>
      </c>
      <c r="LBC29" s="387">
        <f t="shared" ref="LBC29" si="4094">LBA29*$C$29</f>
        <v>1.5553527726595386E+21</v>
      </c>
      <c r="LBE29" s="387">
        <f t="shared" ref="LBE29" si="4095">LBC29*$C$29</f>
        <v>1.5709063003861339E+21</v>
      </c>
      <c r="LBG29" s="387">
        <f t="shared" ref="LBG29" si="4096">LBE29*$C$29</f>
        <v>1.5866153633899954E+21</v>
      </c>
      <c r="LBI29" s="387">
        <f t="shared" ref="LBI29" si="4097">LBG29*$C$29</f>
        <v>1.6024815170238952E+21</v>
      </c>
      <c r="LBK29" s="387">
        <f t="shared" ref="LBK29" si="4098">LBI29*$C$29</f>
        <v>1.6185063321941343E+21</v>
      </c>
      <c r="LBM29" s="387">
        <f t="shared" ref="LBM29" si="4099">LBK29*$C$29</f>
        <v>1.6346913955160756E+21</v>
      </c>
      <c r="LBO29" s="387">
        <f t="shared" ref="LBO29" si="4100">LBM29*$C$29</f>
        <v>1.6510383094712364E+21</v>
      </c>
      <c r="LBQ29" s="387">
        <f t="shared" ref="LBQ29" si="4101">LBO29*$C$29</f>
        <v>1.6675486925659489E+21</v>
      </c>
      <c r="LBS29" s="387">
        <f t="shared" ref="LBS29" si="4102">LBQ29*$C$29</f>
        <v>1.6842241794916085E+21</v>
      </c>
      <c r="LBU29" s="387">
        <f t="shared" ref="LBU29" si="4103">LBS29*$C$29</f>
        <v>1.7010664212865247E+21</v>
      </c>
      <c r="LBW29" s="387">
        <f t="shared" ref="LBW29" si="4104">LBU29*$C$29</f>
        <v>1.7180770854993899E+21</v>
      </c>
      <c r="LBY29" s="387">
        <f t="shared" ref="LBY29" si="4105">LBW29*$C$29</f>
        <v>1.7352578563543838E+21</v>
      </c>
      <c r="LCA29" s="387">
        <f t="shared" ref="LCA29" si="4106">LBY29*$C$29</f>
        <v>1.7526104349179277E+21</v>
      </c>
      <c r="LCC29" s="387">
        <f t="shared" ref="LCC29" si="4107">LCA29*$C$29</f>
        <v>1.7701365392671071E+21</v>
      </c>
      <c r="LCE29" s="387">
        <f t="shared" ref="LCE29" si="4108">LCC29*$C$29</f>
        <v>1.7878379046597781E+21</v>
      </c>
      <c r="LCG29" s="387">
        <f t="shared" ref="LCG29" si="4109">LCE29*$C$29</f>
        <v>1.8057162837063759E+21</v>
      </c>
      <c r="LCI29" s="387">
        <f t="shared" ref="LCI29" si="4110">LCG29*$C$29</f>
        <v>1.8237734465434398E+21</v>
      </c>
      <c r="LCK29" s="387">
        <f t="shared" ref="LCK29" si="4111">LCI29*$C$29</f>
        <v>1.8420111810088741E+21</v>
      </c>
      <c r="LCM29" s="387">
        <f t="shared" ref="LCM29" si="4112">LCK29*$C$29</f>
        <v>1.8604312928189628E+21</v>
      </c>
      <c r="LCO29" s="387">
        <f t="shared" ref="LCO29" si="4113">LCM29*$C$29</f>
        <v>1.8790356057471525E+21</v>
      </c>
      <c r="LCQ29" s="387">
        <f t="shared" ref="LCQ29" si="4114">LCO29*$C$29</f>
        <v>1.897825961804624E+21</v>
      </c>
      <c r="LCS29" s="387">
        <f t="shared" ref="LCS29" si="4115">LCQ29*$C$29</f>
        <v>1.9168042214226702E+21</v>
      </c>
      <c r="LCU29" s="387">
        <f t="shared" ref="LCU29" si="4116">LCS29*$C$29</f>
        <v>1.9359722636368968E+21</v>
      </c>
      <c r="LCW29" s="387">
        <f t="shared" ref="LCW29" si="4117">LCU29*$C$29</f>
        <v>1.9553319862732658E+21</v>
      </c>
      <c r="LCY29" s="387">
        <f t="shared" ref="LCY29" si="4118">LCW29*$C$29</f>
        <v>1.9748853061359984E+21</v>
      </c>
      <c r="LDA29" s="387">
        <f t="shared" ref="LDA29" si="4119">LCY29*$C$29</f>
        <v>1.9946341591973584E+21</v>
      </c>
      <c r="LDC29" s="387">
        <f t="shared" ref="LDC29" si="4120">LDA29*$C$29</f>
        <v>2.014580500789332E+21</v>
      </c>
      <c r="LDE29" s="387">
        <f t="shared" ref="LDE29" si="4121">LDC29*$C$29</f>
        <v>2.0347263057972253E+21</v>
      </c>
      <c r="LDG29" s="387">
        <f t="shared" ref="LDG29" si="4122">LDE29*$C$29</f>
        <v>2.0550735688551975E+21</v>
      </c>
      <c r="LDI29" s="387">
        <f t="shared" ref="LDI29" si="4123">LDG29*$C$29</f>
        <v>2.0756243045437494E+21</v>
      </c>
      <c r="LDK29" s="387">
        <f t="shared" ref="LDK29" si="4124">LDI29*$C$29</f>
        <v>2.0963805475891868E+21</v>
      </c>
      <c r="LDM29" s="387">
        <f t="shared" ref="LDM29" si="4125">LDK29*$C$29</f>
        <v>2.1173443530650786E+21</v>
      </c>
      <c r="LDO29" s="387">
        <f t="shared" ref="LDO29" si="4126">LDM29*$C$29</f>
        <v>2.1385177965957294E+21</v>
      </c>
      <c r="LDQ29" s="387">
        <f t="shared" ref="LDQ29" si="4127">LDO29*$C$29</f>
        <v>2.1599029745616867E+21</v>
      </c>
      <c r="LDS29" s="387">
        <f t="shared" ref="LDS29" si="4128">LDQ29*$C$29</f>
        <v>2.1815020043073036E+21</v>
      </c>
      <c r="LDU29" s="387">
        <f t="shared" ref="LDU29" si="4129">LDS29*$C$29</f>
        <v>2.2033170243503766E+21</v>
      </c>
      <c r="LDW29" s="387">
        <f t="shared" ref="LDW29" si="4130">LDU29*$C$29</f>
        <v>2.2253501945938803E+21</v>
      </c>
      <c r="LDY29" s="387">
        <f t="shared" ref="LDY29" si="4131">LDW29*$C$29</f>
        <v>2.247603696539819E+21</v>
      </c>
      <c r="LEA29" s="387">
        <f t="shared" ref="LEA29" si="4132">LDY29*$C$29</f>
        <v>2.2700797335052173E+21</v>
      </c>
      <c r="LEC29" s="387">
        <f t="shared" ref="LEC29" si="4133">LEA29*$C$29</f>
        <v>2.2927805308402695E+21</v>
      </c>
      <c r="LEE29" s="387">
        <f t="shared" ref="LEE29" si="4134">LEC29*$C$29</f>
        <v>2.3157083361486722E+21</v>
      </c>
      <c r="LEG29" s="387">
        <f t="shared" ref="LEG29" si="4135">LEE29*$C$29</f>
        <v>2.338865419510159E+21</v>
      </c>
      <c r="LEI29" s="387">
        <f t="shared" ref="LEI29" si="4136">LEG29*$C$29</f>
        <v>2.3622540737052604E+21</v>
      </c>
      <c r="LEK29" s="387">
        <f t="shared" ref="LEK29" si="4137">LEI29*$C$29</f>
        <v>2.3858766144423131E+21</v>
      </c>
      <c r="LEM29" s="387">
        <f t="shared" ref="LEM29" si="4138">LEK29*$C$29</f>
        <v>2.4097353805867364E+21</v>
      </c>
      <c r="LEO29" s="387">
        <f t="shared" ref="LEO29" si="4139">LEM29*$C$29</f>
        <v>2.4338327343926036E+21</v>
      </c>
      <c r="LEQ29" s="387">
        <f t="shared" ref="LEQ29" si="4140">LEO29*$C$29</f>
        <v>2.4581710617365295E+21</v>
      </c>
      <c r="LES29" s="387">
        <f t="shared" ref="LES29" si="4141">LEQ29*$C$29</f>
        <v>2.4827527723538946E+21</v>
      </c>
      <c r="LEU29" s="387">
        <f t="shared" ref="LEU29" si="4142">LES29*$C$29</f>
        <v>2.5075803000774334E+21</v>
      </c>
      <c r="LEW29" s="387">
        <f t="shared" ref="LEW29" si="4143">LEU29*$C$29</f>
        <v>2.5326561030782079E+21</v>
      </c>
      <c r="LEY29" s="387">
        <f t="shared" ref="LEY29" si="4144">LEW29*$C$29</f>
        <v>2.5579826641089903E+21</v>
      </c>
      <c r="LFA29" s="387">
        <f t="shared" ref="LFA29" si="4145">LEY29*$C$29</f>
        <v>2.5835624907500804E+21</v>
      </c>
      <c r="LFC29" s="387">
        <f t="shared" ref="LFC29" si="4146">LFA29*$C$29</f>
        <v>2.6093981156575811E+21</v>
      </c>
      <c r="LFE29" s="387">
        <f t="shared" ref="LFE29" si="4147">LFC29*$C$29</f>
        <v>2.6354920968141569E+21</v>
      </c>
      <c r="LFG29" s="387">
        <f t="shared" ref="LFG29" si="4148">LFE29*$C$29</f>
        <v>2.6618470177822983E+21</v>
      </c>
      <c r="LFI29" s="387">
        <f t="shared" ref="LFI29" si="4149">LFG29*$C$29</f>
        <v>2.6884654879601213E+21</v>
      </c>
      <c r="LFK29" s="387">
        <f t="shared" ref="LFK29" si="4150">LFI29*$C$29</f>
        <v>2.7153501428397223E+21</v>
      </c>
      <c r="LFM29" s="387">
        <f t="shared" ref="LFM29" si="4151">LFK29*$C$29</f>
        <v>2.7425036442681197E+21</v>
      </c>
      <c r="LFO29" s="387">
        <f t="shared" ref="LFO29" si="4152">LFM29*$C$29</f>
        <v>2.7699286807108009E+21</v>
      </c>
      <c r="LFQ29" s="387">
        <f t="shared" ref="LFQ29" si="4153">LFO29*$C$29</f>
        <v>2.7976279675179091E+21</v>
      </c>
      <c r="LFS29" s="387">
        <f t="shared" ref="LFS29" si="4154">LFQ29*$C$29</f>
        <v>2.8256042471930882E+21</v>
      </c>
      <c r="LFU29" s="387">
        <f t="shared" ref="LFU29" si="4155">LFS29*$C$29</f>
        <v>2.8538602896650189E+21</v>
      </c>
      <c r="LFW29" s="387">
        <f t="shared" ref="LFW29" si="4156">LFU29*$C$29</f>
        <v>2.8823988925616693E+21</v>
      </c>
      <c r="LFY29" s="387">
        <f t="shared" ref="LFY29" si="4157">LFW29*$C$29</f>
        <v>2.9112228814872862E+21</v>
      </c>
      <c r="LGA29" s="387">
        <f t="shared" ref="LGA29" si="4158">LFY29*$C$29</f>
        <v>2.9403351103021588E+21</v>
      </c>
      <c r="LGC29" s="387">
        <f t="shared" ref="LGC29" si="4159">LGA29*$C$29</f>
        <v>2.9697384614051803E+21</v>
      </c>
      <c r="LGE29" s="387">
        <f t="shared" ref="LGE29" si="4160">LGC29*$C$29</f>
        <v>2.9994358460192323E+21</v>
      </c>
      <c r="LGG29" s="387">
        <f t="shared" ref="LGG29" si="4161">LGE29*$C$29</f>
        <v>3.0294302044794247E+21</v>
      </c>
      <c r="LGI29" s="387">
        <f t="shared" ref="LGI29" si="4162">LGG29*$C$29</f>
        <v>3.0597245065242188E+21</v>
      </c>
      <c r="LGK29" s="387">
        <f t="shared" ref="LGK29" si="4163">LGI29*$C$29</f>
        <v>3.0903217515894612E+21</v>
      </c>
      <c r="LGM29" s="387">
        <f t="shared" ref="LGM29" si="4164">LGK29*$C$29</f>
        <v>3.1212249691053558E+21</v>
      </c>
      <c r="LGO29" s="387">
        <f t="shared" ref="LGO29" si="4165">LGM29*$C$29</f>
        <v>3.1524372187964092E+21</v>
      </c>
      <c r="LGQ29" s="387">
        <f t="shared" ref="LGQ29" si="4166">LGO29*$C$29</f>
        <v>3.1839615909843734E+21</v>
      </c>
      <c r="LGS29" s="387">
        <f t="shared" ref="LGS29" si="4167">LGQ29*$C$29</f>
        <v>3.2158012068942174E+21</v>
      </c>
      <c r="LGU29" s="387">
        <f t="shared" ref="LGU29" si="4168">LGS29*$C$29</f>
        <v>3.2479592189631597E+21</v>
      </c>
      <c r="LGW29" s="387">
        <f t="shared" ref="LGW29" si="4169">LGU29*$C$29</f>
        <v>3.2804388111527911E+21</v>
      </c>
      <c r="LGY29" s="387">
        <f t="shared" ref="LGY29" si="4170">LGW29*$C$29</f>
        <v>3.3132431992643188E+21</v>
      </c>
      <c r="LHA29" s="387">
        <f t="shared" ref="LHA29" si="4171">LGY29*$C$29</f>
        <v>3.3463756312569619E+21</v>
      </c>
      <c r="LHC29" s="387">
        <f t="shared" ref="LHC29" si="4172">LHA29*$C$29</f>
        <v>3.3798393875695314E+21</v>
      </c>
      <c r="LHE29" s="387">
        <f t="shared" ref="LHE29" si="4173">LHC29*$C$29</f>
        <v>3.4136377814452268E+21</v>
      </c>
      <c r="LHG29" s="387">
        <f t="shared" ref="LHG29" si="4174">LHE29*$C$29</f>
        <v>3.4477741592596793E+21</v>
      </c>
      <c r="LHI29" s="387">
        <f t="shared" ref="LHI29" si="4175">LHG29*$C$29</f>
        <v>3.482251900852276E+21</v>
      </c>
      <c r="LHK29" s="387">
        <f t="shared" ref="LHK29" si="4176">LHI29*$C$29</f>
        <v>3.5170744198607987E+21</v>
      </c>
      <c r="LHM29" s="387">
        <f t="shared" ref="LHM29" si="4177">LHK29*$C$29</f>
        <v>3.5522451640594066E+21</v>
      </c>
      <c r="LHO29" s="387">
        <f t="shared" ref="LHO29" si="4178">LHM29*$C$29</f>
        <v>3.5877676157000006E+21</v>
      </c>
      <c r="LHQ29" s="387">
        <f t="shared" ref="LHQ29" si="4179">LHO29*$C$29</f>
        <v>3.6236452918570008E+21</v>
      </c>
      <c r="LHS29" s="387">
        <f t="shared" ref="LHS29" si="4180">LHQ29*$C$29</f>
        <v>3.6598817447755708E+21</v>
      </c>
      <c r="LHU29" s="387">
        <f t="shared" ref="LHU29" si="4181">LHS29*$C$29</f>
        <v>3.6964805622233264E+21</v>
      </c>
      <c r="LHW29" s="387">
        <f t="shared" ref="LHW29" si="4182">LHU29*$C$29</f>
        <v>3.7334453678455595E+21</v>
      </c>
      <c r="LHY29" s="387">
        <f t="shared" ref="LHY29" si="4183">LHW29*$C$29</f>
        <v>3.7707798215240151E+21</v>
      </c>
      <c r="LIA29" s="387">
        <f t="shared" ref="LIA29" si="4184">LHY29*$C$29</f>
        <v>3.8084876197392553E+21</v>
      </c>
      <c r="LIC29" s="387">
        <f t="shared" ref="LIC29" si="4185">LIA29*$C$29</f>
        <v>3.8465724959366479E+21</v>
      </c>
      <c r="LIE29" s="387">
        <f t="shared" ref="LIE29" si="4186">LIC29*$C$29</f>
        <v>3.8850382208960142E+21</v>
      </c>
      <c r="LIG29" s="387">
        <f t="shared" ref="LIG29" si="4187">LIE29*$C$29</f>
        <v>3.9238886031049742E+21</v>
      </c>
      <c r="LII29" s="387">
        <f t="shared" ref="LII29" si="4188">LIG29*$C$29</f>
        <v>3.9631274891360238E+21</v>
      </c>
      <c r="LIK29" s="387">
        <f t="shared" ref="LIK29" si="4189">LII29*$C$29</f>
        <v>4.0027587640273839E+21</v>
      </c>
      <c r="LIM29" s="387">
        <f t="shared" ref="LIM29" si="4190">LIK29*$C$29</f>
        <v>4.0427863516676578E+21</v>
      </c>
      <c r="LIO29" s="387">
        <f t="shared" ref="LIO29" si="4191">LIM29*$C$29</f>
        <v>4.0832142151843342E+21</v>
      </c>
      <c r="LIQ29" s="387">
        <f t="shared" ref="LIQ29" si="4192">LIO29*$C$29</f>
        <v>4.1240463573361775E+21</v>
      </c>
      <c r="LIS29" s="387">
        <f t="shared" ref="LIS29" si="4193">LIQ29*$C$29</f>
        <v>4.1652868209095391E+21</v>
      </c>
      <c r="LIU29" s="387">
        <f t="shared" ref="LIU29" si="4194">LIS29*$C$29</f>
        <v>4.2069396891186343E+21</v>
      </c>
      <c r="LIW29" s="387">
        <f t="shared" ref="LIW29" si="4195">LIU29*$C$29</f>
        <v>4.2490090860098208E+21</v>
      </c>
      <c r="LIY29" s="387">
        <f t="shared" ref="LIY29" si="4196">LIW29*$C$29</f>
        <v>4.2914991768699189E+21</v>
      </c>
      <c r="LJA29" s="387">
        <f t="shared" ref="LJA29" si="4197">LIY29*$C$29</f>
        <v>4.3344141686386181E+21</v>
      </c>
      <c r="LJC29" s="387">
        <f t="shared" ref="LJC29" si="4198">LJA29*$C$29</f>
        <v>4.3777583103250043E+21</v>
      </c>
      <c r="LJE29" s="387">
        <f t="shared" ref="LJE29" si="4199">LJC29*$C$29</f>
        <v>4.4215358934282545E+21</v>
      </c>
      <c r="LJG29" s="387">
        <f t="shared" ref="LJG29" si="4200">LJE29*$C$29</f>
        <v>4.4657512523625372E+21</v>
      </c>
      <c r="LJI29" s="387">
        <f t="shared" ref="LJI29" si="4201">LJG29*$C$29</f>
        <v>4.5104087648861626E+21</v>
      </c>
      <c r="LJK29" s="387">
        <f t="shared" ref="LJK29" si="4202">LJI29*$C$29</f>
        <v>4.555512852535024E+21</v>
      </c>
      <c r="LJM29" s="387">
        <f t="shared" ref="LJM29" si="4203">LJK29*$C$29</f>
        <v>4.6010679810603745E+21</v>
      </c>
      <c r="LJO29" s="387">
        <f t="shared" ref="LJO29" si="4204">LJM29*$C$29</f>
        <v>4.6470786608709784E+21</v>
      </c>
      <c r="LJQ29" s="387">
        <f t="shared" ref="LJQ29" si="4205">LJO29*$C$29</f>
        <v>4.6935494474796882E+21</v>
      </c>
      <c r="LJS29" s="387">
        <f t="shared" ref="LJS29" si="4206">LJQ29*$C$29</f>
        <v>4.7404849419544848E+21</v>
      </c>
      <c r="LJU29" s="387">
        <f t="shared" ref="LJU29" si="4207">LJS29*$C$29</f>
        <v>4.78788979137403E+21</v>
      </c>
      <c r="LJW29" s="387">
        <f t="shared" ref="LJW29" si="4208">LJU29*$C$29</f>
        <v>4.8357686892877704E+21</v>
      </c>
      <c r="LJY29" s="387">
        <f t="shared" ref="LJY29" si="4209">LJW29*$C$29</f>
        <v>4.8841263761806485E+21</v>
      </c>
      <c r="LKA29" s="387">
        <f t="shared" ref="LKA29" si="4210">LJY29*$C$29</f>
        <v>4.9329676399424548E+21</v>
      </c>
      <c r="LKC29" s="387">
        <f t="shared" ref="LKC29" si="4211">LKA29*$C$29</f>
        <v>4.9822973163418797E+21</v>
      </c>
      <c r="LKE29" s="387">
        <f t="shared" ref="LKE29" si="4212">LKC29*$C$29</f>
        <v>5.0321202895052981E+21</v>
      </c>
      <c r="LKG29" s="387">
        <f t="shared" ref="LKG29" si="4213">LKE29*$C$29</f>
        <v>5.0824414924003512E+21</v>
      </c>
      <c r="LKI29" s="387">
        <f t="shared" ref="LKI29" si="4214">LKG29*$C$29</f>
        <v>5.1332659073243551E+21</v>
      </c>
      <c r="LKK29" s="387">
        <f t="shared" ref="LKK29" si="4215">LKI29*$C$29</f>
        <v>5.184598566397599E+21</v>
      </c>
      <c r="LKM29" s="387">
        <f t="shared" ref="LKM29" si="4216">LKK29*$C$29</f>
        <v>5.2364445520615755E+21</v>
      </c>
      <c r="LKO29" s="387">
        <f t="shared" ref="LKO29" si="4217">LKM29*$C$29</f>
        <v>5.2888089975821917E+21</v>
      </c>
      <c r="LKQ29" s="387">
        <f t="shared" ref="LKQ29" si="4218">LKO29*$C$29</f>
        <v>5.3416970875580134E+21</v>
      </c>
      <c r="LKS29" s="387">
        <f t="shared" ref="LKS29" si="4219">LKQ29*$C$29</f>
        <v>5.3951140584335931E+21</v>
      </c>
      <c r="LKU29" s="387">
        <f t="shared" ref="LKU29" si="4220">LKS29*$C$29</f>
        <v>5.4490651990179289E+21</v>
      </c>
      <c r="LKW29" s="387">
        <f t="shared" ref="LKW29" si="4221">LKU29*$C$29</f>
        <v>5.5035558510081081E+21</v>
      </c>
      <c r="LKY29" s="387">
        <f t="shared" ref="LKY29" si="4222">LKW29*$C$29</f>
        <v>5.5585914095181895E+21</v>
      </c>
      <c r="LLA29" s="387">
        <f t="shared" ref="LLA29" si="4223">LKY29*$C$29</f>
        <v>5.6141773236133712E+21</v>
      </c>
      <c r="LLC29" s="387">
        <f t="shared" ref="LLC29" si="4224">LLA29*$C$29</f>
        <v>5.6703190968495055E+21</v>
      </c>
      <c r="LLE29" s="387">
        <f t="shared" ref="LLE29" si="4225">LLC29*$C$29</f>
        <v>5.727022287818001E+21</v>
      </c>
      <c r="LLG29" s="387">
        <f t="shared" ref="LLG29" si="4226">LLE29*$C$29</f>
        <v>5.7842925106961811E+21</v>
      </c>
      <c r="LLI29" s="387">
        <f t="shared" ref="LLI29" si="4227">LLG29*$C$29</f>
        <v>5.8421354358031432E+21</v>
      </c>
      <c r="LLK29" s="387">
        <f t="shared" ref="LLK29" si="4228">LLI29*$C$29</f>
        <v>5.9005567901611747E+21</v>
      </c>
      <c r="LLM29" s="387">
        <f t="shared" ref="LLM29" si="4229">LLK29*$C$29</f>
        <v>5.9595623580627863E+21</v>
      </c>
      <c r="LLO29" s="387">
        <f t="shared" ref="LLO29" si="4230">LLM29*$C$29</f>
        <v>6.0191579816434147E+21</v>
      </c>
      <c r="LLQ29" s="387">
        <f t="shared" ref="LLQ29" si="4231">LLO29*$C$29</f>
        <v>6.0793495614598488E+21</v>
      </c>
      <c r="LLS29" s="387">
        <f t="shared" ref="LLS29" si="4232">LLQ29*$C$29</f>
        <v>6.1401430570744477E+21</v>
      </c>
      <c r="LLU29" s="387">
        <f t="shared" ref="LLU29" si="4233">LLS29*$C$29</f>
        <v>6.2015444876451927E+21</v>
      </c>
      <c r="LLW29" s="387">
        <f t="shared" ref="LLW29" si="4234">LLU29*$C$29</f>
        <v>6.2635599325216448E+21</v>
      </c>
      <c r="LLY29" s="387">
        <f t="shared" ref="LLY29" si="4235">LLW29*$C$29</f>
        <v>6.3261955318468617E+21</v>
      </c>
      <c r="LMA29" s="387">
        <f t="shared" ref="LMA29" si="4236">LLY29*$C$29</f>
        <v>6.38945748716533E+21</v>
      </c>
      <c r="LMC29" s="387">
        <f t="shared" ref="LMC29" si="4237">LMA29*$C$29</f>
        <v>6.4533520620369834E+21</v>
      </c>
      <c r="LME29" s="387">
        <f t="shared" ref="LME29" si="4238">LMC29*$C$29</f>
        <v>6.5178855826573534E+21</v>
      </c>
      <c r="LMG29" s="387">
        <f t="shared" ref="LMG29" si="4239">LME29*$C$29</f>
        <v>6.5830644384839269E+21</v>
      </c>
      <c r="LMI29" s="387">
        <f t="shared" ref="LMI29" si="4240">LMG29*$C$29</f>
        <v>6.6488950828687667E+21</v>
      </c>
      <c r="LMK29" s="387">
        <f t="shared" ref="LMK29" si="4241">LMI29*$C$29</f>
        <v>6.7153840336974549E+21</v>
      </c>
      <c r="LMM29" s="387">
        <f t="shared" ref="LMM29" si="4242">LMK29*$C$29</f>
        <v>6.7825378740344298E+21</v>
      </c>
      <c r="LMO29" s="387">
        <f t="shared" ref="LMO29" si="4243">LMM29*$C$29</f>
        <v>6.8503632527747742E+21</v>
      </c>
      <c r="LMQ29" s="387">
        <f t="shared" ref="LMQ29" si="4244">LMO29*$C$29</f>
        <v>6.9188668853025222E+21</v>
      </c>
      <c r="LMS29" s="387">
        <f t="shared" ref="LMS29" si="4245">LMQ29*$C$29</f>
        <v>6.9880555541555472E+21</v>
      </c>
      <c r="LMU29" s="387">
        <f t="shared" ref="LMU29" si="4246">LMS29*$C$29</f>
        <v>7.0579361096971028E+21</v>
      </c>
      <c r="LMW29" s="387">
        <f t="shared" ref="LMW29" si="4247">LMU29*$C$29</f>
        <v>7.1285154707940741E+21</v>
      </c>
      <c r="LMY29" s="387">
        <f t="shared" ref="LMY29" si="4248">LMW29*$C$29</f>
        <v>7.1998006255020147E+21</v>
      </c>
      <c r="LNA29" s="387">
        <f t="shared" ref="LNA29" si="4249">LMY29*$C$29</f>
        <v>7.2717986317570346E+21</v>
      </c>
      <c r="LNC29" s="387">
        <f t="shared" ref="LNC29" si="4250">LNA29*$C$29</f>
        <v>7.344516618074605E+21</v>
      </c>
      <c r="LNE29" s="387">
        <f t="shared" ref="LNE29" si="4251">LNC29*$C$29</f>
        <v>7.4179617842553506E+21</v>
      </c>
      <c r="LNG29" s="387">
        <f t="shared" ref="LNG29" si="4252">LNE29*$C$29</f>
        <v>7.492141402097904E+21</v>
      </c>
      <c r="LNI29" s="387">
        <f t="shared" ref="LNI29" si="4253">LNG29*$C$29</f>
        <v>7.5670628161188832E+21</v>
      </c>
      <c r="LNK29" s="387">
        <f t="shared" ref="LNK29" si="4254">LNI29*$C$29</f>
        <v>7.6427334442800717E+21</v>
      </c>
      <c r="LNM29" s="387">
        <f t="shared" ref="LNM29" si="4255">LNK29*$C$29</f>
        <v>7.7191607787228727E+21</v>
      </c>
      <c r="LNO29" s="387">
        <f t="shared" ref="LNO29" si="4256">LNM29*$C$29</f>
        <v>7.7963523865101017E+21</v>
      </c>
      <c r="LNQ29" s="387">
        <f t="shared" ref="LNQ29" si="4257">LNO29*$C$29</f>
        <v>7.8743159103752031E+21</v>
      </c>
      <c r="LNS29" s="387">
        <f t="shared" ref="LNS29" si="4258">LNQ29*$C$29</f>
        <v>7.9530590694789549E+21</v>
      </c>
      <c r="LNU29" s="387">
        <f t="shared" ref="LNU29" si="4259">LNS29*$C$29</f>
        <v>8.0325896601737447E+21</v>
      </c>
      <c r="LNW29" s="387">
        <f t="shared" ref="LNW29" si="4260">LNU29*$C$29</f>
        <v>8.1129155567754821E+21</v>
      </c>
      <c r="LNY29" s="387">
        <f t="shared" ref="LNY29" si="4261">LNW29*$C$29</f>
        <v>8.194044712343237E+21</v>
      </c>
      <c r="LOA29" s="387">
        <f t="shared" ref="LOA29" si="4262">LNY29*$C$29</f>
        <v>8.2759851594666696E+21</v>
      </c>
      <c r="LOC29" s="387">
        <f t="shared" ref="LOC29" si="4263">LOA29*$C$29</f>
        <v>8.3587450110613368E+21</v>
      </c>
      <c r="LOE29" s="387">
        <f t="shared" ref="LOE29" si="4264">LOC29*$C$29</f>
        <v>8.4423324611719505E+21</v>
      </c>
      <c r="LOG29" s="387">
        <f t="shared" ref="LOG29" si="4265">LOE29*$C$29</f>
        <v>8.5267557857836705E+21</v>
      </c>
      <c r="LOI29" s="387">
        <f t="shared" ref="LOI29" si="4266">LOG29*$C$29</f>
        <v>8.6120233436415074E+21</v>
      </c>
      <c r="LOK29" s="387">
        <f t="shared" ref="LOK29" si="4267">LOI29*$C$29</f>
        <v>8.6981435770779227E+21</v>
      </c>
      <c r="LOM29" s="387">
        <f t="shared" ref="LOM29" si="4268">LOK29*$C$29</f>
        <v>8.7851250128487019E+21</v>
      </c>
      <c r="LOO29" s="387">
        <f t="shared" ref="LOO29" si="4269">LOM29*$C$29</f>
        <v>8.8729762629771885E+21</v>
      </c>
      <c r="LOQ29" s="387">
        <f t="shared" ref="LOQ29" si="4270">LOO29*$C$29</f>
        <v>8.9617060256069609E+21</v>
      </c>
      <c r="LOS29" s="387">
        <f t="shared" ref="LOS29" si="4271">LOQ29*$C$29</f>
        <v>9.0513230858630306E+21</v>
      </c>
      <c r="LOU29" s="387">
        <f t="shared" ref="LOU29" si="4272">LOS29*$C$29</f>
        <v>9.1418363167216606E+21</v>
      </c>
      <c r="LOW29" s="387">
        <f t="shared" ref="LOW29" si="4273">LOU29*$C$29</f>
        <v>9.2332546798888776E+21</v>
      </c>
      <c r="LOY29" s="387">
        <f t="shared" ref="LOY29" si="4274">LOW29*$C$29</f>
        <v>9.325587226687766E+21</v>
      </c>
      <c r="LPA29" s="387">
        <f t="shared" ref="LPA29" si="4275">LOY29*$C$29</f>
        <v>9.4188430989546435E+21</v>
      </c>
      <c r="LPC29" s="387">
        <f t="shared" ref="LPC29" si="4276">LPA29*$C$29</f>
        <v>9.51303152994419E+21</v>
      </c>
      <c r="LPE29" s="387">
        <f t="shared" ref="LPE29" si="4277">LPC29*$C$29</f>
        <v>9.6081618452436316E+21</v>
      </c>
      <c r="LPG29" s="387">
        <f t="shared" ref="LPG29" si="4278">LPE29*$C$29</f>
        <v>9.7042434636960686E+21</v>
      </c>
      <c r="LPI29" s="387">
        <f t="shared" ref="LPI29" si="4279">LPG29*$C$29</f>
        <v>9.8012858983330297E+21</v>
      </c>
      <c r="LPK29" s="387">
        <f t="shared" ref="LPK29" si="4280">LPI29*$C$29</f>
        <v>9.8992987573163603E+21</v>
      </c>
      <c r="LPM29" s="387">
        <f t="shared" ref="LPM29" si="4281">LPK29*$C$29</f>
        <v>9.9982917448895247E+21</v>
      </c>
      <c r="LPO29" s="387">
        <f t="shared" ref="LPO29" si="4282">LPM29*$C$29</f>
        <v>1.009827466233842E+22</v>
      </c>
      <c r="LPQ29" s="387">
        <f t="shared" ref="LPQ29" si="4283">LPO29*$C$29</f>
        <v>1.0199257408961805E+22</v>
      </c>
      <c r="LPS29" s="387">
        <f t="shared" ref="LPS29" si="4284">LPQ29*$C$29</f>
        <v>1.0301249983051423E+22</v>
      </c>
      <c r="LPU29" s="387">
        <f t="shared" ref="LPU29" si="4285">LPS29*$C$29</f>
        <v>1.0404262482881936E+22</v>
      </c>
      <c r="LPW29" s="387">
        <f t="shared" ref="LPW29" si="4286">LPU29*$C$29</f>
        <v>1.0508305107710755E+22</v>
      </c>
      <c r="LPY29" s="387">
        <f t="shared" ref="LPY29" si="4287">LPW29*$C$29</f>
        <v>1.0613388158787863E+22</v>
      </c>
      <c r="LQA29" s="387">
        <f t="shared" ref="LQA29" si="4288">LPY29*$C$29</f>
        <v>1.0719522040375742E+22</v>
      </c>
      <c r="LQC29" s="387">
        <f t="shared" ref="LQC29" si="4289">LQA29*$C$29</f>
        <v>1.0826717260779499E+22</v>
      </c>
      <c r="LQE29" s="387">
        <f t="shared" ref="LQE29" si="4290">LQC29*$C$29</f>
        <v>1.0934984433387293E+22</v>
      </c>
      <c r="LQG29" s="387">
        <f t="shared" ref="LQG29" si="4291">LQE29*$C$29</f>
        <v>1.1044334277721166E+22</v>
      </c>
      <c r="LQI29" s="387">
        <f t="shared" ref="LQI29" si="4292">LQG29*$C$29</f>
        <v>1.1154777620498377E+22</v>
      </c>
      <c r="LQK29" s="387">
        <f t="shared" ref="LQK29" si="4293">LQI29*$C$29</f>
        <v>1.1266325396703362E+22</v>
      </c>
      <c r="LQM29" s="387">
        <f t="shared" ref="LQM29" si="4294">LQK29*$C$29</f>
        <v>1.1378988650670395E+22</v>
      </c>
      <c r="LQO29" s="387">
        <f t="shared" ref="LQO29" si="4295">LQM29*$C$29</f>
        <v>1.1492778537177099E+22</v>
      </c>
      <c r="LQQ29" s="387">
        <f t="shared" ref="LQQ29" si="4296">LQO29*$C$29</f>
        <v>1.160770632254887E+22</v>
      </c>
      <c r="LQS29" s="387">
        <f t="shared" ref="LQS29" si="4297">LQQ29*$C$29</f>
        <v>1.172378338577436E+22</v>
      </c>
      <c r="LQU29" s="387">
        <f t="shared" ref="LQU29" si="4298">LQS29*$C$29</f>
        <v>1.1841021219632105E+22</v>
      </c>
      <c r="LQW29" s="387">
        <f t="shared" ref="LQW29" si="4299">LQU29*$C$29</f>
        <v>1.1959431431828426E+22</v>
      </c>
      <c r="LQY29" s="387">
        <f t="shared" ref="LQY29" si="4300">LQW29*$C$29</f>
        <v>1.2079025746146711E+22</v>
      </c>
      <c r="LRA29" s="387">
        <f t="shared" ref="LRA29" si="4301">LQY29*$C$29</f>
        <v>1.2199816003608178E+22</v>
      </c>
      <c r="LRC29" s="387">
        <f t="shared" ref="LRC29" si="4302">LRA29*$C$29</f>
        <v>1.2321814163644259E+22</v>
      </c>
      <c r="LRE29" s="387">
        <f t="shared" ref="LRE29" si="4303">LRC29*$C$29</f>
        <v>1.2445032305280701E+22</v>
      </c>
      <c r="LRG29" s="387">
        <f t="shared" ref="LRG29" si="4304">LRE29*$C$29</f>
        <v>1.2569482628333507E+22</v>
      </c>
      <c r="LRI29" s="387">
        <f t="shared" ref="LRI29" si="4305">LRG29*$C$29</f>
        <v>1.2695177454616842E+22</v>
      </c>
      <c r="LRK29" s="387">
        <f t="shared" ref="LRK29" si="4306">LRI29*$C$29</f>
        <v>1.2822129229163011E+22</v>
      </c>
      <c r="LRM29" s="387">
        <f t="shared" ref="LRM29" si="4307">LRK29*$C$29</f>
        <v>1.2950350521454641E+22</v>
      </c>
      <c r="LRO29" s="387">
        <f t="shared" ref="LRO29" si="4308">LRM29*$C$29</f>
        <v>1.3079854026669188E+22</v>
      </c>
      <c r="LRQ29" s="387">
        <f t="shared" ref="LRQ29" si="4309">LRO29*$C$29</f>
        <v>1.3210652566935879E+22</v>
      </c>
      <c r="LRS29" s="387">
        <f t="shared" ref="LRS29" si="4310">LRQ29*$C$29</f>
        <v>1.3342759092605237E+22</v>
      </c>
      <c r="LRU29" s="387">
        <f t="shared" ref="LRU29" si="4311">LRS29*$C$29</f>
        <v>1.347618668353129E+22</v>
      </c>
      <c r="LRW29" s="387">
        <f t="shared" ref="LRW29" si="4312">LRU29*$C$29</f>
        <v>1.3610948550366604E+22</v>
      </c>
      <c r="LRY29" s="387">
        <f t="shared" ref="LRY29" si="4313">LRW29*$C$29</f>
        <v>1.374705803587027E+22</v>
      </c>
      <c r="LSA29" s="387">
        <f t="shared" ref="LSA29" si="4314">LRY29*$C$29</f>
        <v>1.3884528616228973E+22</v>
      </c>
      <c r="LSC29" s="387">
        <f t="shared" ref="LSC29" si="4315">LSA29*$C$29</f>
        <v>1.4023373902391263E+22</v>
      </c>
      <c r="LSE29" s="387">
        <f t="shared" ref="LSE29" si="4316">LSC29*$C$29</f>
        <v>1.4163607641415175E+22</v>
      </c>
      <c r="LSG29" s="387">
        <f t="shared" ref="LSG29" si="4317">LSE29*$C$29</f>
        <v>1.4305243717829327E+22</v>
      </c>
      <c r="LSI29" s="387">
        <f t="shared" ref="LSI29" si="4318">LSG29*$C$29</f>
        <v>1.444829615500762E+22</v>
      </c>
      <c r="LSK29" s="387">
        <f t="shared" ref="LSK29" si="4319">LSI29*$C$29</f>
        <v>1.4592779116557696E+22</v>
      </c>
      <c r="LSM29" s="387">
        <f t="shared" ref="LSM29" si="4320">LSK29*$C$29</f>
        <v>1.4738706907723274E+22</v>
      </c>
      <c r="LSO29" s="387">
        <f t="shared" ref="LSO29" si="4321">LSM29*$C$29</f>
        <v>1.4886093976800506E+22</v>
      </c>
      <c r="LSQ29" s="387">
        <f t="shared" ref="LSQ29" si="4322">LSO29*$C$29</f>
        <v>1.5034954916568511E+22</v>
      </c>
      <c r="LSS29" s="387">
        <f t="shared" ref="LSS29" si="4323">LSQ29*$C$29</f>
        <v>1.5185304465734195E+22</v>
      </c>
      <c r="LSU29" s="387">
        <f t="shared" ref="LSU29" si="4324">LSS29*$C$29</f>
        <v>1.5337157510391537E+22</v>
      </c>
      <c r="LSW29" s="387">
        <f t="shared" ref="LSW29" si="4325">LSU29*$C$29</f>
        <v>1.5490529085495452E+22</v>
      </c>
      <c r="LSY29" s="387">
        <f t="shared" ref="LSY29" si="4326">LSW29*$C$29</f>
        <v>1.5645434376350406E+22</v>
      </c>
      <c r="LTA29" s="387">
        <f t="shared" ref="LTA29" si="4327">LSY29*$C$29</f>
        <v>1.580188872011391E+22</v>
      </c>
      <c r="LTC29" s="387">
        <f t="shared" ref="LTC29" si="4328">LTA29*$C$29</f>
        <v>1.5959907607315049E+22</v>
      </c>
      <c r="LTE29" s="387">
        <f t="shared" ref="LTE29" si="4329">LTC29*$C$29</f>
        <v>1.61195066833882E+22</v>
      </c>
      <c r="LTG29" s="387">
        <f t="shared" ref="LTG29" si="4330">LTE29*$C$29</f>
        <v>1.6280701750222082E+22</v>
      </c>
      <c r="LTI29" s="387">
        <f t="shared" ref="LTI29" si="4331">LTG29*$C$29</f>
        <v>1.6443508767724302E+22</v>
      </c>
      <c r="LTK29" s="387">
        <f t="shared" ref="LTK29" si="4332">LTI29*$C$29</f>
        <v>1.6607943855401544E+22</v>
      </c>
      <c r="LTM29" s="387">
        <f t="shared" ref="LTM29" si="4333">LTK29*$C$29</f>
        <v>1.6774023293955559E+22</v>
      </c>
      <c r="LTO29" s="387">
        <f t="shared" ref="LTO29" si="4334">LTM29*$C$29</f>
        <v>1.6941763526895115E+22</v>
      </c>
      <c r="LTQ29" s="387">
        <f t="shared" ref="LTQ29" si="4335">LTO29*$C$29</f>
        <v>1.7111181162164066E+22</v>
      </c>
      <c r="LTS29" s="387">
        <f t="shared" ref="LTS29" si="4336">LTQ29*$C$29</f>
        <v>1.7282292973785707E+22</v>
      </c>
      <c r="LTU29" s="387">
        <f t="shared" ref="LTU29" si="4337">LTS29*$C$29</f>
        <v>1.7455115903523564E+22</v>
      </c>
      <c r="LTW29" s="387">
        <f t="shared" ref="LTW29" si="4338">LTU29*$C$29</f>
        <v>1.7629667062558801E+22</v>
      </c>
      <c r="LTY29" s="387">
        <f t="shared" ref="LTY29" si="4339">LTW29*$C$29</f>
        <v>1.780596373318439E+22</v>
      </c>
      <c r="LUA29" s="387">
        <f t="shared" ref="LUA29" si="4340">LTY29*$C$29</f>
        <v>1.7984023370516235E+22</v>
      </c>
      <c r="LUC29" s="387">
        <f t="shared" ref="LUC29" si="4341">LUA29*$C$29</f>
        <v>1.8163863604221398E+22</v>
      </c>
      <c r="LUE29" s="387">
        <f t="shared" ref="LUE29" si="4342">LUC29*$C$29</f>
        <v>1.8345502240263612E+22</v>
      </c>
      <c r="LUG29" s="387">
        <f t="shared" ref="LUG29" si="4343">LUE29*$C$29</f>
        <v>1.8528957262666249E+22</v>
      </c>
      <c r="LUI29" s="387">
        <f t="shared" ref="LUI29" si="4344">LUG29*$C$29</f>
        <v>1.8714246835292911E+22</v>
      </c>
      <c r="LUK29" s="387">
        <f t="shared" ref="LUK29" si="4345">LUI29*$C$29</f>
        <v>1.890138930364584E+22</v>
      </c>
      <c r="LUM29" s="387">
        <f t="shared" ref="LUM29" si="4346">LUK29*$C$29</f>
        <v>1.9090403196682298E+22</v>
      </c>
      <c r="LUO29" s="387">
        <f t="shared" ref="LUO29" si="4347">LUM29*$C$29</f>
        <v>1.928130722864912E+22</v>
      </c>
      <c r="LUQ29" s="387">
        <f t="shared" ref="LUQ29" si="4348">LUO29*$C$29</f>
        <v>1.9474120300935611E+22</v>
      </c>
      <c r="LUS29" s="387">
        <f t="shared" ref="LUS29" si="4349">LUQ29*$C$29</f>
        <v>1.9668861503944968E+22</v>
      </c>
      <c r="LUU29" s="387">
        <f t="shared" ref="LUU29" si="4350">LUS29*$C$29</f>
        <v>1.9865550118984419E+22</v>
      </c>
      <c r="LUW29" s="387">
        <f t="shared" ref="LUW29" si="4351">LUU29*$C$29</f>
        <v>2.0064205620174261E+22</v>
      </c>
      <c r="LUY29" s="387">
        <f t="shared" ref="LUY29" si="4352">LUW29*$C$29</f>
        <v>2.0264847676376003E+22</v>
      </c>
      <c r="LVA29" s="387">
        <f t="shared" ref="LVA29" si="4353">LUY29*$C$29</f>
        <v>2.0467496153139764E+22</v>
      </c>
      <c r="LVC29" s="387">
        <f t="shared" ref="LVC29" si="4354">LVA29*$C$29</f>
        <v>2.0672171114671163E+22</v>
      </c>
      <c r="LVE29" s="387">
        <f t="shared" ref="LVE29" si="4355">LVC29*$C$29</f>
        <v>2.0878892825817876E+22</v>
      </c>
      <c r="LVG29" s="387">
        <f t="shared" ref="LVG29" si="4356">LVE29*$C$29</f>
        <v>2.1087681754076054E+22</v>
      </c>
      <c r="LVI29" s="387">
        <f t="shared" ref="LVI29" si="4357">LVG29*$C$29</f>
        <v>2.1298558571616817E+22</v>
      </c>
      <c r="LVK29" s="387">
        <f t="shared" ref="LVK29" si="4358">LVI29*$C$29</f>
        <v>2.1511544157332985E+22</v>
      </c>
      <c r="LVM29" s="387">
        <f t="shared" ref="LVM29" si="4359">LVK29*$C$29</f>
        <v>2.1726659598906317E+22</v>
      </c>
      <c r="LVO29" s="387">
        <f t="shared" ref="LVO29" si="4360">LVM29*$C$29</f>
        <v>2.1943926194895382E+22</v>
      </c>
      <c r="LVQ29" s="387">
        <f t="shared" ref="LVQ29" si="4361">LVO29*$C$29</f>
        <v>2.2163365456844335E+22</v>
      </c>
      <c r="LVS29" s="387">
        <f t="shared" ref="LVS29" si="4362">LVQ29*$C$29</f>
        <v>2.2384999111412779E+22</v>
      </c>
      <c r="LVU29" s="387">
        <f t="shared" ref="LVU29" si="4363">LVS29*$C$29</f>
        <v>2.2608849102526908E+22</v>
      </c>
      <c r="LVW29" s="387">
        <f t="shared" ref="LVW29" si="4364">LVU29*$C$29</f>
        <v>2.2834937593552177E+22</v>
      </c>
      <c r="LVY29" s="387">
        <f t="shared" ref="LVY29" si="4365">LVW29*$C$29</f>
        <v>2.3063286969487701E+22</v>
      </c>
      <c r="LWA29" s="387">
        <f t="shared" ref="LWA29" si="4366">LVY29*$C$29</f>
        <v>2.3293919839182576E+22</v>
      </c>
      <c r="LWC29" s="387">
        <f t="shared" ref="LWC29" si="4367">LWA29*$C$29</f>
        <v>2.3526859037574401E+22</v>
      </c>
      <c r="LWE29" s="387">
        <f t="shared" ref="LWE29" si="4368">LWC29*$C$29</f>
        <v>2.3762127627950144E+22</v>
      </c>
      <c r="LWG29" s="387">
        <f t="shared" ref="LWG29" si="4369">LWE29*$C$29</f>
        <v>2.3999748904229647E+22</v>
      </c>
      <c r="LWI29" s="387">
        <f t="shared" ref="LWI29" si="4370">LWG29*$C$29</f>
        <v>2.4239746393271943E+22</v>
      </c>
      <c r="LWK29" s="387">
        <f t="shared" ref="LWK29" si="4371">LWI29*$C$29</f>
        <v>2.4482143857204661E+22</v>
      </c>
      <c r="LWM29" s="387">
        <f t="shared" ref="LWM29" si="4372">LWK29*$C$29</f>
        <v>2.4726965295776709E+22</v>
      </c>
      <c r="LWO29" s="387">
        <f t="shared" ref="LWO29" si="4373">LWM29*$C$29</f>
        <v>2.4974234948734475E+22</v>
      </c>
      <c r="LWQ29" s="387">
        <f t="shared" ref="LWQ29" si="4374">LWO29*$C$29</f>
        <v>2.5223977298221821E+22</v>
      </c>
      <c r="LWS29" s="387">
        <f t="shared" ref="LWS29" si="4375">LWQ29*$C$29</f>
        <v>2.5476217071204039E+22</v>
      </c>
      <c r="LWU29" s="387">
        <f t="shared" ref="LWU29" si="4376">LWS29*$C$29</f>
        <v>2.5730979241916077E+22</v>
      </c>
      <c r="LWW29" s="387">
        <f t="shared" ref="LWW29" si="4377">LWU29*$C$29</f>
        <v>2.5988289034335237E+22</v>
      </c>
      <c r="LWY29" s="387">
        <f t="shared" ref="LWY29" si="4378">LWW29*$C$29</f>
        <v>2.6248171924678588E+22</v>
      </c>
      <c r="LXA29" s="387">
        <f t="shared" ref="LXA29" si="4379">LWY29*$C$29</f>
        <v>2.6510653643925374E+22</v>
      </c>
      <c r="LXC29" s="387">
        <f t="shared" ref="LXC29" si="4380">LXA29*$C$29</f>
        <v>2.677576018036463E+22</v>
      </c>
      <c r="LXE29" s="387">
        <f t="shared" ref="LXE29" si="4381">LXC29*$C$29</f>
        <v>2.7043517782168275E+22</v>
      </c>
      <c r="LXG29" s="387">
        <f t="shared" ref="LXG29" si="4382">LXE29*$C$29</f>
        <v>2.7313952959989958E+22</v>
      </c>
      <c r="LXI29" s="387">
        <f t="shared" ref="LXI29" si="4383">LXG29*$C$29</f>
        <v>2.7587092489589857E+22</v>
      </c>
      <c r="LXK29" s="387">
        <f t="shared" ref="LXK29" si="4384">LXI29*$C$29</f>
        <v>2.7862963414485755E+22</v>
      </c>
      <c r="LXM29" s="387">
        <f t="shared" ref="LXM29" si="4385">LXK29*$C$29</f>
        <v>2.8141593048630612E+22</v>
      </c>
      <c r="LXO29" s="387">
        <f t="shared" ref="LXO29" si="4386">LXM29*$C$29</f>
        <v>2.8423008979116918E+22</v>
      </c>
      <c r="LXQ29" s="387">
        <f t="shared" ref="LXQ29" si="4387">LXO29*$C$29</f>
        <v>2.8707239068908086E+22</v>
      </c>
      <c r="LXS29" s="387">
        <f t="shared" ref="LXS29" si="4388">LXQ29*$C$29</f>
        <v>2.8994311459597166E+22</v>
      </c>
      <c r="LXU29" s="387">
        <f t="shared" ref="LXU29" si="4389">LXS29*$C$29</f>
        <v>2.9284254574193137E+22</v>
      </c>
      <c r="LXW29" s="387">
        <f t="shared" ref="LXW29" si="4390">LXU29*$C$29</f>
        <v>2.957709711993507E+22</v>
      </c>
      <c r="LXY29" s="387">
        <f t="shared" ref="LXY29" si="4391">LXW29*$C$29</f>
        <v>2.987286809113442E+22</v>
      </c>
      <c r="LYA29" s="387">
        <f t="shared" ref="LYA29" si="4392">LXY29*$C$29</f>
        <v>3.0171596772045765E+22</v>
      </c>
      <c r="LYC29" s="387">
        <f t="shared" ref="LYC29" si="4393">LYA29*$C$29</f>
        <v>3.0473312739766221E+22</v>
      </c>
      <c r="LYE29" s="387">
        <f t="shared" ref="LYE29" si="4394">LYC29*$C$29</f>
        <v>3.0778045867163883E+22</v>
      </c>
      <c r="LYG29" s="387">
        <f t="shared" ref="LYG29" si="4395">LYE29*$C$29</f>
        <v>3.108582632583552E+22</v>
      </c>
      <c r="LYI29" s="387">
        <f t="shared" ref="LYI29" si="4396">LYG29*$C$29</f>
        <v>3.1396684589093878E+22</v>
      </c>
      <c r="LYK29" s="387">
        <f t="shared" ref="LYK29" si="4397">LYI29*$C$29</f>
        <v>3.1710651434984817E+22</v>
      </c>
      <c r="LYM29" s="387">
        <f t="shared" ref="LYM29" si="4398">LYK29*$C$29</f>
        <v>3.2027757949334665E+22</v>
      </c>
      <c r="LYO29" s="387">
        <f t="shared" ref="LYO29" si="4399">LYM29*$C$29</f>
        <v>3.2348035528828014E+22</v>
      </c>
      <c r="LYQ29" s="387">
        <f t="shared" ref="LYQ29" si="4400">LYO29*$C$29</f>
        <v>3.2671515884116293E+22</v>
      </c>
      <c r="LYS29" s="387">
        <f t="shared" ref="LYS29" si="4401">LYQ29*$C$29</f>
        <v>3.2998231042957454E+22</v>
      </c>
      <c r="LYU29" s="387">
        <f t="shared" ref="LYU29" si="4402">LYS29*$C$29</f>
        <v>3.3328213353387029E+22</v>
      </c>
      <c r="LYW29" s="387">
        <f t="shared" ref="LYW29" si="4403">LYU29*$C$29</f>
        <v>3.3661495486920901E+22</v>
      </c>
      <c r="LYY29" s="387">
        <f t="shared" ref="LYY29" si="4404">LYW29*$C$29</f>
        <v>3.3998110441790109E+22</v>
      </c>
      <c r="LZA29" s="387">
        <f t="shared" ref="LZA29" si="4405">LYY29*$C$29</f>
        <v>3.433809154620801E+22</v>
      </c>
      <c r="LZC29" s="387">
        <f t="shared" ref="LZC29" si="4406">LZA29*$C$29</f>
        <v>3.4681472461670091E+22</v>
      </c>
      <c r="LZE29" s="387">
        <f t="shared" ref="LZE29" si="4407">LZC29*$C$29</f>
        <v>3.5028287186286793E+22</v>
      </c>
      <c r="LZG29" s="387">
        <f t="shared" ref="LZG29" si="4408">LZE29*$C$29</f>
        <v>3.5378570058149663E+22</v>
      </c>
      <c r="LZI29" s="387">
        <f t="shared" ref="LZI29" si="4409">LZG29*$C$29</f>
        <v>3.5732355758731158E+22</v>
      </c>
      <c r="LZK29" s="387">
        <f t="shared" ref="LZK29" si="4410">LZI29*$C$29</f>
        <v>3.6089679316318469E+22</v>
      </c>
      <c r="LZM29" s="387">
        <f t="shared" ref="LZM29" si="4411">LZK29*$C$29</f>
        <v>3.6450576109481654E+22</v>
      </c>
      <c r="LZO29" s="387">
        <f t="shared" ref="LZO29" si="4412">LZM29*$C$29</f>
        <v>3.6815081870576472E+22</v>
      </c>
      <c r="LZQ29" s="387">
        <f t="shared" ref="LZQ29" si="4413">LZO29*$C$29</f>
        <v>3.7183232689282235E+22</v>
      </c>
      <c r="LZS29" s="387">
        <f t="shared" ref="LZS29" si="4414">LZQ29*$C$29</f>
        <v>3.7555065016175055E+22</v>
      </c>
      <c r="LZU29" s="387">
        <f t="shared" ref="LZU29" si="4415">LZS29*$C$29</f>
        <v>3.7930615666336808E+22</v>
      </c>
      <c r="LZW29" s="387">
        <f t="shared" ref="LZW29" si="4416">LZU29*$C$29</f>
        <v>3.8309921823000172E+22</v>
      </c>
      <c r="LZY29" s="387">
        <f t="shared" ref="LZY29" si="4417">LZW29*$C$29</f>
        <v>3.8693021041230172E+22</v>
      </c>
      <c r="MAA29" s="387">
        <f t="shared" ref="MAA29" si="4418">LZY29*$C$29</f>
        <v>3.9079951251642476E+22</v>
      </c>
      <c r="MAC29" s="387">
        <f t="shared" ref="MAC29" si="4419">MAA29*$C$29</f>
        <v>3.9470750764158903E+22</v>
      </c>
      <c r="MAE29" s="387">
        <f t="shared" ref="MAE29" si="4420">MAC29*$C$29</f>
        <v>3.9865458271800489E+22</v>
      </c>
      <c r="MAG29" s="387">
        <f t="shared" ref="MAG29" si="4421">MAE29*$C$29</f>
        <v>4.0264112854518498E+22</v>
      </c>
      <c r="MAI29" s="387">
        <f t="shared" ref="MAI29" si="4422">MAG29*$C$29</f>
        <v>4.0666753983063681E+22</v>
      </c>
      <c r="MAK29" s="387">
        <f t="shared" ref="MAK29" si="4423">MAI29*$C$29</f>
        <v>4.1073421522894315E+22</v>
      </c>
      <c r="MAM29" s="387">
        <f t="shared" ref="MAM29" si="4424">MAK29*$C$29</f>
        <v>4.1484155738123259E+22</v>
      </c>
      <c r="MAO29" s="387">
        <f t="shared" ref="MAO29" si="4425">MAM29*$C$29</f>
        <v>4.1898997295504488E+22</v>
      </c>
      <c r="MAQ29" s="387">
        <f t="shared" ref="MAQ29" si="4426">MAO29*$C$29</f>
        <v>4.2317987268459533E+22</v>
      </c>
      <c r="MAS29" s="387">
        <f t="shared" ref="MAS29" si="4427">MAQ29*$C$29</f>
        <v>4.2741167141144131E+22</v>
      </c>
      <c r="MAU29" s="387">
        <f t="shared" ref="MAU29" si="4428">MAS29*$C$29</f>
        <v>4.3168578812555574E+22</v>
      </c>
      <c r="MAW29" s="387">
        <f t="shared" ref="MAW29" si="4429">MAU29*$C$29</f>
        <v>4.3600264600681133E+22</v>
      </c>
      <c r="MAY29" s="387">
        <f t="shared" ref="MAY29" si="4430">MAW29*$C$29</f>
        <v>4.4036267246687946E+22</v>
      </c>
      <c r="MBA29" s="387">
        <f t="shared" ref="MBA29" si="4431">MAY29*$C$29</f>
        <v>4.4476629919154825E+22</v>
      </c>
      <c r="MBC29" s="387">
        <f t="shared" ref="MBC29" si="4432">MBA29*$C$29</f>
        <v>4.4921396218346376E+22</v>
      </c>
      <c r="MBE29" s="387">
        <f t="shared" ref="MBE29" si="4433">MBC29*$C$29</f>
        <v>4.5370610180529838E+22</v>
      </c>
      <c r="MBG29" s="387">
        <f t="shared" ref="MBG29" si="4434">MBE29*$C$29</f>
        <v>4.5824316282335136E+22</v>
      </c>
      <c r="MBI29" s="387">
        <f t="shared" ref="MBI29" si="4435">MBG29*$C$29</f>
        <v>4.628255944515849E+22</v>
      </c>
      <c r="MBK29" s="387">
        <f t="shared" ref="MBK29" si="4436">MBI29*$C$29</f>
        <v>4.6745385039610071E+22</v>
      </c>
      <c r="MBM29" s="387">
        <f t="shared" ref="MBM29" si="4437">MBK29*$C$29</f>
        <v>4.7212838890006169E+22</v>
      </c>
      <c r="MBO29" s="387">
        <f t="shared" ref="MBO29" si="4438">MBM29*$C$29</f>
        <v>4.7684967278906228E+22</v>
      </c>
      <c r="MBQ29" s="387">
        <f t="shared" ref="MBQ29" si="4439">MBO29*$C$29</f>
        <v>4.8161816951695293E+22</v>
      </c>
      <c r="MBS29" s="387">
        <f t="shared" ref="MBS29" si="4440">MBQ29*$C$29</f>
        <v>4.8643435121212249E+22</v>
      </c>
      <c r="MBU29" s="387">
        <f t="shared" ref="MBU29" si="4441">MBS29*$C$29</f>
        <v>4.9129869472424369E+22</v>
      </c>
      <c r="MBW29" s="387">
        <f t="shared" ref="MBW29" si="4442">MBU29*$C$29</f>
        <v>4.962116816714861E+22</v>
      </c>
      <c r="MBY29" s="387">
        <f t="shared" ref="MBY29" si="4443">MBW29*$C$29</f>
        <v>5.0117379848820094E+22</v>
      </c>
      <c r="MCA29" s="387">
        <f t="shared" ref="MCA29" si="4444">MBY29*$C$29</f>
        <v>5.0618553647308296E+22</v>
      </c>
      <c r="MCC29" s="387">
        <f t="shared" ref="MCC29" si="4445">MCA29*$C$29</f>
        <v>5.1124739183781377E+22</v>
      </c>
      <c r="MCE29" s="387">
        <f t="shared" ref="MCE29" si="4446">MCC29*$C$29</f>
        <v>5.1635986575619193E+22</v>
      </c>
      <c r="MCG29" s="387">
        <f t="shared" ref="MCG29" si="4447">MCE29*$C$29</f>
        <v>5.2152346441375382E+22</v>
      </c>
      <c r="MCI29" s="387">
        <f t="shared" ref="MCI29" si="4448">MCG29*$C$29</f>
        <v>5.2673869905789138E+22</v>
      </c>
      <c r="MCK29" s="387">
        <f t="shared" ref="MCK29" si="4449">MCI29*$C$29</f>
        <v>5.3200608604847029E+22</v>
      </c>
      <c r="MCM29" s="387">
        <f t="shared" ref="MCM29" si="4450">MCK29*$C$29</f>
        <v>5.37326146908955E+22</v>
      </c>
      <c r="MCO29" s="387">
        <f t="shared" ref="MCO29" si="4451">MCM29*$C$29</f>
        <v>5.4269940837804453E+22</v>
      </c>
      <c r="MCQ29" s="387">
        <f t="shared" ref="MCQ29" si="4452">MCO29*$C$29</f>
        <v>5.4812640246182497E+22</v>
      </c>
      <c r="MCS29" s="387">
        <f t="shared" ref="MCS29" si="4453">MCQ29*$C$29</f>
        <v>5.5360766648644325E+22</v>
      </c>
      <c r="MCU29" s="387">
        <f t="shared" ref="MCU29" si="4454">MCS29*$C$29</f>
        <v>5.591437431513077E+22</v>
      </c>
      <c r="MCW29" s="387">
        <f t="shared" ref="MCW29" si="4455">MCU29*$C$29</f>
        <v>5.6473518058282078E+22</v>
      </c>
      <c r="MCY29" s="387">
        <f t="shared" ref="MCY29" si="4456">MCW29*$C$29</f>
        <v>5.7038253238864897E+22</v>
      </c>
      <c r="MDA29" s="387">
        <f t="shared" ref="MDA29" si="4457">MCY29*$C$29</f>
        <v>5.7608635771253544E+22</v>
      </c>
      <c r="MDC29" s="387">
        <f t="shared" ref="MDC29" si="4458">MDA29*$C$29</f>
        <v>5.8184722128966083E+22</v>
      </c>
      <c r="MDE29" s="387">
        <f t="shared" ref="MDE29" si="4459">MDC29*$C$29</f>
        <v>5.8766569350255746E+22</v>
      </c>
      <c r="MDG29" s="387">
        <f t="shared" ref="MDG29" si="4460">MDE29*$C$29</f>
        <v>5.9354235043758303E+22</v>
      </c>
      <c r="MDI29" s="387">
        <f t="shared" ref="MDI29" si="4461">MDG29*$C$29</f>
        <v>5.9947777394195885E+22</v>
      </c>
      <c r="MDK29" s="387">
        <f t="shared" ref="MDK29" si="4462">MDI29*$C$29</f>
        <v>6.0547255168137846E+22</v>
      </c>
      <c r="MDM29" s="387">
        <f t="shared" ref="MDM29" si="4463">MDK29*$C$29</f>
        <v>6.1152727719819226E+22</v>
      </c>
      <c r="MDO29" s="387">
        <f t="shared" ref="MDO29" si="4464">MDM29*$C$29</f>
        <v>6.1764254997017417E+22</v>
      </c>
      <c r="MDQ29" s="387">
        <f t="shared" ref="MDQ29" si="4465">MDO29*$C$29</f>
        <v>6.2381897546987588E+22</v>
      </c>
      <c r="MDS29" s="387">
        <f t="shared" ref="MDS29" si="4466">MDQ29*$C$29</f>
        <v>6.3005716522457463E+22</v>
      </c>
      <c r="MDU29" s="387">
        <f t="shared" ref="MDU29" si="4467">MDS29*$C$29</f>
        <v>6.363577368768204E+22</v>
      </c>
      <c r="MDW29" s="387">
        <f t="shared" ref="MDW29" si="4468">MDU29*$C$29</f>
        <v>6.4272131424558862E+22</v>
      </c>
      <c r="MDY29" s="387">
        <f t="shared" ref="MDY29" si="4469">MDW29*$C$29</f>
        <v>6.4914852738804451E+22</v>
      </c>
      <c r="MEA29" s="387">
        <f t="shared" ref="MEA29" si="4470">MDY29*$C$29</f>
        <v>6.5564001266192498E+22</v>
      </c>
      <c r="MEC29" s="387">
        <f t="shared" ref="MEC29" si="4471">MEA29*$C$29</f>
        <v>6.621964127885442E+22</v>
      </c>
      <c r="MEE29" s="387">
        <f t="shared" ref="MEE29" si="4472">MEC29*$C$29</f>
        <v>6.6881837691642963E+22</v>
      </c>
      <c r="MEG29" s="387">
        <f t="shared" ref="MEG29" si="4473">MEE29*$C$29</f>
        <v>6.7550656068559391E+22</v>
      </c>
      <c r="MEI29" s="387">
        <f t="shared" ref="MEI29" si="4474">MEG29*$C$29</f>
        <v>6.8226162629244982E+22</v>
      </c>
      <c r="MEK29" s="387">
        <f t="shared" ref="MEK29" si="4475">MEI29*$C$29</f>
        <v>6.8908424255537435E+22</v>
      </c>
      <c r="MEM29" s="387">
        <f t="shared" ref="MEM29" si="4476">MEK29*$C$29</f>
        <v>6.9597508498092806E+22</v>
      </c>
      <c r="MEO29" s="387">
        <f t="shared" ref="MEO29" si="4477">MEM29*$C$29</f>
        <v>7.0293483583073734E+22</v>
      </c>
      <c r="MEQ29" s="387">
        <f t="shared" ref="MEQ29" si="4478">MEO29*$C$29</f>
        <v>7.0996418418904469E+22</v>
      </c>
      <c r="MES29" s="387">
        <f t="shared" ref="MES29" si="4479">MEQ29*$C$29</f>
        <v>7.1706382603093514E+22</v>
      </c>
      <c r="MEU29" s="387">
        <f t="shared" ref="MEU29" si="4480">MES29*$C$29</f>
        <v>7.2423446429124451E+22</v>
      </c>
      <c r="MEW29" s="387">
        <f t="shared" ref="MEW29" si="4481">MEU29*$C$29</f>
        <v>7.3147680893415696E+22</v>
      </c>
      <c r="MEY29" s="387">
        <f t="shared" ref="MEY29" si="4482">MEW29*$C$29</f>
        <v>7.3879157702349849E+22</v>
      </c>
      <c r="MFA29" s="387">
        <f t="shared" ref="MFA29" si="4483">MEY29*$C$29</f>
        <v>7.4617949279373352E+22</v>
      </c>
      <c r="MFC29" s="387">
        <f t="shared" ref="MFC29" si="4484">MFA29*$C$29</f>
        <v>7.5364128772167083E+22</v>
      </c>
      <c r="MFE29" s="387">
        <f t="shared" ref="MFE29" si="4485">MFC29*$C$29</f>
        <v>7.6117770059888751E+22</v>
      </c>
      <c r="MFG29" s="387">
        <f t="shared" ref="MFG29" si="4486">MFE29*$C$29</f>
        <v>7.6878947760487633E+22</v>
      </c>
      <c r="MFI29" s="387">
        <f t="shared" ref="MFI29" si="4487">MFG29*$C$29</f>
        <v>7.7647737238092513E+22</v>
      </c>
      <c r="MFK29" s="387">
        <f t="shared" ref="MFK29" si="4488">MFI29*$C$29</f>
        <v>7.8424214610473443E+22</v>
      </c>
      <c r="MFM29" s="387">
        <f t="shared" ref="MFM29" si="4489">MFK29*$C$29</f>
        <v>7.9208456756578182E+22</v>
      </c>
      <c r="MFO29" s="387">
        <f t="shared" ref="MFO29" si="4490">MFM29*$C$29</f>
        <v>8.0000541324143959E+22</v>
      </c>
      <c r="MFQ29" s="387">
        <f t="shared" ref="MFQ29" si="4491">MFO29*$C$29</f>
        <v>8.0800546737385405E+22</v>
      </c>
      <c r="MFS29" s="387">
        <f t="shared" ref="MFS29" si="4492">MFQ29*$C$29</f>
        <v>8.1608552204759258E+22</v>
      </c>
      <c r="MFU29" s="387">
        <f t="shared" ref="MFU29" si="4493">MFS29*$C$29</f>
        <v>8.2424637726806851E+22</v>
      </c>
      <c r="MFW29" s="387">
        <f t="shared" ref="MFW29" si="4494">MFU29*$C$29</f>
        <v>8.3248884104074923E+22</v>
      </c>
      <c r="MFY29" s="387">
        <f t="shared" ref="MFY29" si="4495">MFW29*$C$29</f>
        <v>8.4081372945115681E+22</v>
      </c>
      <c r="MGA29" s="387">
        <f t="shared" ref="MGA29" si="4496">MFY29*$C$29</f>
        <v>8.4922186674566844E+22</v>
      </c>
      <c r="MGC29" s="387">
        <f t="shared" ref="MGC29" si="4497">MGA29*$C$29</f>
        <v>8.5771408541312518E+22</v>
      </c>
      <c r="MGE29" s="387">
        <f t="shared" ref="MGE29" si="4498">MGC29*$C$29</f>
        <v>8.6629122626725637E+22</v>
      </c>
      <c r="MGG29" s="387">
        <f t="shared" ref="MGG29" si="4499">MGE29*$C$29</f>
        <v>8.7495413852992887E+22</v>
      </c>
      <c r="MGI29" s="387">
        <f t="shared" ref="MGI29" si="4500">MGG29*$C$29</f>
        <v>8.837036799152281E+22</v>
      </c>
      <c r="MGK29" s="387">
        <f t="shared" ref="MGK29" si="4501">MGI29*$C$29</f>
        <v>8.9254071671438044E+22</v>
      </c>
      <c r="MGM29" s="387">
        <f t="shared" ref="MGM29" si="4502">MGK29*$C$29</f>
        <v>9.0146612388152421E+22</v>
      </c>
      <c r="MGO29" s="387">
        <f t="shared" ref="MGO29" si="4503">MGM29*$C$29</f>
        <v>9.1048078512033953E+22</v>
      </c>
      <c r="MGQ29" s="387">
        <f t="shared" ref="MGQ29" si="4504">MGO29*$C$29</f>
        <v>9.1958559297154299E+22</v>
      </c>
      <c r="MGS29" s="387">
        <f t="shared" ref="MGS29" si="4505">MGQ29*$C$29</f>
        <v>9.2878144890125846E+22</v>
      </c>
      <c r="MGU29" s="387">
        <f t="shared" ref="MGU29" si="4506">MGS29*$C$29</f>
        <v>9.3806926339027103E+22</v>
      </c>
      <c r="MGW29" s="387">
        <f t="shared" ref="MGW29" si="4507">MGU29*$C$29</f>
        <v>9.4744995602417366E+22</v>
      </c>
      <c r="MGY29" s="387">
        <f t="shared" ref="MGY29" si="4508">MGW29*$C$29</f>
        <v>9.5692445558441534E+22</v>
      </c>
      <c r="MHA29" s="387">
        <f t="shared" ref="MHA29" si="4509">MGY29*$C$29</f>
        <v>9.6649370014025947E+22</v>
      </c>
      <c r="MHC29" s="387">
        <f t="shared" ref="MHC29" si="4510">MHA29*$C$29</f>
        <v>9.7615863714166205E+22</v>
      </c>
      <c r="MHE29" s="387">
        <f t="shared" ref="MHE29" si="4511">MHC29*$C$29</f>
        <v>9.8592022351307864E+22</v>
      </c>
      <c r="MHG29" s="387">
        <f t="shared" ref="MHG29" si="4512">MHE29*$C$29</f>
        <v>9.9577942574820946E+22</v>
      </c>
      <c r="MHI29" s="387">
        <f t="shared" ref="MHI29" si="4513">MHG29*$C$29</f>
        <v>1.0057372200056916E+23</v>
      </c>
      <c r="MHK29" s="387">
        <f t="shared" ref="MHK29" si="4514">MHI29*$C$29</f>
        <v>1.0157945922057485E+23</v>
      </c>
      <c r="MHM29" s="387">
        <f t="shared" ref="MHM29" si="4515">MHK29*$C$29</f>
        <v>1.025952538127806E+23</v>
      </c>
      <c r="MHO29" s="387">
        <f t="shared" ref="MHO29" si="4516">MHM29*$C$29</f>
        <v>1.036212063509084E+23</v>
      </c>
      <c r="MHQ29" s="387">
        <f t="shared" ref="MHQ29" si="4517">MHO29*$C$29</f>
        <v>1.0465741841441749E+23</v>
      </c>
      <c r="MHS29" s="387">
        <f t="shared" ref="MHS29" si="4518">MHQ29*$C$29</f>
        <v>1.0570399259856167E+23</v>
      </c>
      <c r="MHU29" s="387">
        <f t="shared" ref="MHU29" si="4519">MHS29*$C$29</f>
        <v>1.0676103252454729E+23</v>
      </c>
      <c r="MHW29" s="387">
        <f t="shared" ref="MHW29" si="4520">MHU29*$C$29</f>
        <v>1.0782864284979276E+23</v>
      </c>
      <c r="MHY29" s="387">
        <f t="shared" ref="MHY29" si="4521">MHW29*$C$29</f>
        <v>1.089069292782907E+23</v>
      </c>
      <c r="MIA29" s="387">
        <f t="shared" ref="MIA29" si="4522">MHY29*$C$29</f>
        <v>1.099959985710736E+23</v>
      </c>
      <c r="MIC29" s="387">
        <f t="shared" ref="MIC29" si="4523">MIA29*$C$29</f>
        <v>1.1109595855678434E+23</v>
      </c>
      <c r="MIE29" s="387">
        <f t="shared" ref="MIE29" si="4524">MIC29*$C$29</f>
        <v>1.1220691814235219E+23</v>
      </c>
      <c r="MIG29" s="387">
        <f t="shared" ref="MIG29" si="4525">MIE29*$C$29</f>
        <v>1.1332898732377571E+23</v>
      </c>
      <c r="MII29" s="387">
        <f t="shared" ref="MII29" si="4526">MIG29*$C$29</f>
        <v>1.1446227719701346E+23</v>
      </c>
      <c r="MIK29" s="387">
        <f t="shared" ref="MIK29" si="4527">MII29*$C$29</f>
        <v>1.156068999689836E+23</v>
      </c>
      <c r="MIM29" s="387">
        <f t="shared" ref="MIM29" si="4528">MIK29*$C$29</f>
        <v>1.1676296896867344E+23</v>
      </c>
      <c r="MIO29" s="387">
        <f t="shared" ref="MIO29" si="4529">MIM29*$C$29</f>
        <v>1.1793059865836017E+23</v>
      </c>
      <c r="MIQ29" s="387">
        <f t="shared" ref="MIQ29" si="4530">MIO29*$C$29</f>
        <v>1.1910990464494377E+23</v>
      </c>
      <c r="MIS29" s="387">
        <f t="shared" ref="MIS29" si="4531">MIQ29*$C$29</f>
        <v>1.203010036913932E+23</v>
      </c>
      <c r="MIU29" s="387">
        <f t="shared" ref="MIU29" si="4532">MIS29*$C$29</f>
        <v>1.2150401372830714E+23</v>
      </c>
      <c r="MIW29" s="387">
        <f t="shared" ref="MIW29" si="4533">MIU29*$C$29</f>
        <v>1.2271905386559021E+23</v>
      </c>
      <c r="MIY29" s="387">
        <f t="shared" ref="MIY29" si="4534">MIW29*$C$29</f>
        <v>1.239462444042461E+23</v>
      </c>
      <c r="MJA29" s="387">
        <f t="shared" ref="MJA29" si="4535">MIY29*$C$29</f>
        <v>1.2518570684828856E+23</v>
      </c>
      <c r="MJC29" s="387">
        <f t="shared" ref="MJC29" si="4536">MJA29*$C$29</f>
        <v>1.2643756391677144E+23</v>
      </c>
      <c r="MJE29" s="387">
        <f t="shared" ref="MJE29" si="4537">MJC29*$C$29</f>
        <v>1.2770193955593915E+23</v>
      </c>
      <c r="MJG29" s="387">
        <f t="shared" ref="MJG29" si="4538">MJE29*$C$29</f>
        <v>1.2897895895149855E+23</v>
      </c>
      <c r="MJI29" s="387">
        <f t="shared" ref="MJI29" si="4539">MJG29*$C$29</f>
        <v>1.3026874854101354E+23</v>
      </c>
      <c r="MJK29" s="387">
        <f t="shared" ref="MJK29" si="4540">MJI29*$C$29</f>
        <v>1.3157143602642368E+23</v>
      </c>
      <c r="MJM29" s="387">
        <f t="shared" ref="MJM29" si="4541">MJK29*$C$29</f>
        <v>1.3288715038668791E+23</v>
      </c>
      <c r="MJO29" s="387">
        <f t="shared" ref="MJO29" si="4542">MJM29*$C$29</f>
        <v>1.342160218905548E+23</v>
      </c>
      <c r="MJQ29" s="387">
        <f t="shared" ref="MJQ29" si="4543">MJO29*$C$29</f>
        <v>1.3555818210946035E+23</v>
      </c>
      <c r="MJS29" s="387">
        <f t="shared" ref="MJS29" si="4544">MJQ29*$C$29</f>
        <v>1.3691376393055496E+23</v>
      </c>
      <c r="MJU29" s="387">
        <f t="shared" ref="MJU29" si="4545">MJS29*$C$29</f>
        <v>1.382829015698605E+23</v>
      </c>
      <c r="MJW29" s="387">
        <f t="shared" ref="MJW29" si="4546">MJU29*$C$29</f>
        <v>1.396657305855591E+23</v>
      </c>
      <c r="MJY29" s="387">
        <f t="shared" ref="MJY29" si="4547">MJW29*$C$29</f>
        <v>1.410623878914147E+23</v>
      </c>
      <c r="MKA29" s="387">
        <f t="shared" ref="MKA29" si="4548">MJY29*$C$29</f>
        <v>1.4247301177032884E+23</v>
      </c>
      <c r="MKC29" s="387">
        <f t="shared" ref="MKC29" si="4549">MKA29*$C$29</f>
        <v>1.4389774188803213E+23</v>
      </c>
      <c r="MKE29" s="387">
        <f t="shared" ref="MKE29" si="4550">MKC29*$C$29</f>
        <v>1.4533671930691245E+23</v>
      </c>
      <c r="MKG29" s="387">
        <f t="shared" ref="MKG29" si="4551">MKE29*$C$29</f>
        <v>1.4679008649998158E+23</v>
      </c>
      <c r="MKI29" s="387">
        <f t="shared" ref="MKI29" si="4552">MKG29*$C$29</f>
        <v>1.482579873649814E+23</v>
      </c>
      <c r="MKK29" s="387">
        <f t="shared" ref="MKK29" si="4553">MKI29*$C$29</f>
        <v>1.4974056723863122E+23</v>
      </c>
      <c r="MKM29" s="387">
        <f t="shared" ref="MKM29" si="4554">MKK29*$C$29</f>
        <v>1.5123797291101753E+23</v>
      </c>
      <c r="MKO29" s="387">
        <f t="shared" ref="MKO29" si="4555">MKM29*$C$29</f>
        <v>1.5275035264012772E+23</v>
      </c>
      <c r="MKQ29" s="387">
        <f t="shared" ref="MKQ29" si="4556">MKO29*$C$29</f>
        <v>1.5427785616652898E+23</v>
      </c>
      <c r="MKS29" s="387">
        <f t="shared" ref="MKS29" si="4557">MKQ29*$C$29</f>
        <v>1.5582063472819428E+23</v>
      </c>
      <c r="MKU29" s="387">
        <f t="shared" ref="MKU29" si="4558">MKS29*$C$29</f>
        <v>1.5737884107547623E+23</v>
      </c>
      <c r="MKW29" s="387">
        <f t="shared" ref="MKW29" si="4559">MKU29*$C$29</f>
        <v>1.5895262948623099E+23</v>
      </c>
      <c r="MKY29" s="387">
        <f t="shared" ref="MKY29" si="4560">MKW29*$C$29</f>
        <v>1.6054215578109329E+23</v>
      </c>
      <c r="MLA29" s="387">
        <f t="shared" ref="MLA29" si="4561">MKY29*$C$29</f>
        <v>1.6214757733890421E+23</v>
      </c>
      <c r="MLC29" s="387">
        <f t="shared" ref="MLC29" si="4562">MLA29*$C$29</f>
        <v>1.6376905311229326E+23</v>
      </c>
      <c r="MLE29" s="387">
        <f t="shared" ref="MLE29" si="4563">MLC29*$C$29</f>
        <v>1.654067436434162E+23</v>
      </c>
      <c r="MLG29" s="387">
        <f t="shared" ref="MLG29" si="4564">MLE29*$C$29</f>
        <v>1.6706081107985038E+23</v>
      </c>
      <c r="MLI29" s="387">
        <f t="shared" ref="MLI29" si="4565">MLG29*$C$29</f>
        <v>1.6873141919064889E+23</v>
      </c>
      <c r="MLK29" s="387">
        <f t="shared" ref="MLK29" si="4566">MLI29*$C$29</f>
        <v>1.7041873338255539E+23</v>
      </c>
      <c r="MLM29" s="387">
        <f t="shared" ref="MLM29" si="4567">MLK29*$C$29</f>
        <v>1.7212292071638094E+23</v>
      </c>
      <c r="MLO29" s="387">
        <f t="shared" ref="MLO29" si="4568">MLM29*$C$29</f>
        <v>1.7384414992354475E+23</v>
      </c>
      <c r="MLQ29" s="387">
        <f t="shared" ref="MLQ29" si="4569">MLO29*$C$29</f>
        <v>1.7558259142278019E+23</v>
      </c>
      <c r="MLS29" s="387">
        <f t="shared" ref="MLS29" si="4570">MLQ29*$C$29</f>
        <v>1.77338417337008E+23</v>
      </c>
      <c r="MLU29" s="387">
        <f t="shared" ref="MLU29" si="4571">MLS29*$C$29</f>
        <v>1.7911180151037809E+23</v>
      </c>
      <c r="MLW29" s="387">
        <f t="shared" ref="MLW29" si="4572">MLU29*$C$29</f>
        <v>1.8090291952548188E+23</v>
      </c>
      <c r="MLY29" s="387">
        <f t="shared" ref="MLY29" si="4573">MLW29*$C$29</f>
        <v>1.8271194872073669E+23</v>
      </c>
      <c r="MMA29" s="387">
        <f t="shared" ref="MMA29" si="4574">MLY29*$C$29</f>
        <v>1.8453906820794408E+23</v>
      </c>
      <c r="MMC29" s="387">
        <f t="shared" ref="MMC29" si="4575">MMA29*$C$29</f>
        <v>1.863844588900235E+23</v>
      </c>
      <c r="MME29" s="387">
        <f t="shared" ref="MME29" si="4576">MMC29*$C$29</f>
        <v>1.8824830347892373E+23</v>
      </c>
      <c r="MMG29" s="387">
        <f t="shared" ref="MMG29" si="4577">MME29*$C$29</f>
        <v>1.9013078651371297E+23</v>
      </c>
      <c r="MMI29" s="387">
        <f t="shared" ref="MMI29" si="4578">MMG29*$C$29</f>
        <v>1.9203209437885012E+23</v>
      </c>
      <c r="MMK29" s="387">
        <f t="shared" ref="MMK29" si="4579">MMI29*$C$29</f>
        <v>1.9395241532263861E+23</v>
      </c>
      <c r="MMM29" s="387">
        <f t="shared" ref="MMM29" si="4580">MMK29*$C$29</f>
        <v>1.9589193947586501E+23</v>
      </c>
      <c r="MMO29" s="387">
        <f t="shared" ref="MMO29" si="4581">MMM29*$C$29</f>
        <v>1.9785085887062365E+23</v>
      </c>
      <c r="MMQ29" s="387">
        <f t="shared" ref="MMQ29" si="4582">MMO29*$C$29</f>
        <v>1.9982936745932988E+23</v>
      </c>
      <c r="MMS29" s="387">
        <f t="shared" ref="MMS29" si="4583">MMQ29*$C$29</f>
        <v>2.0182766113392318E+23</v>
      </c>
      <c r="MMU29" s="387">
        <f t="shared" ref="MMU29" si="4584">MMS29*$C$29</f>
        <v>2.0384593774526241E+23</v>
      </c>
      <c r="MMW29" s="387">
        <f t="shared" ref="MMW29" si="4585">MMU29*$C$29</f>
        <v>2.0588439712271505E+23</v>
      </c>
      <c r="MMY29" s="387">
        <f t="shared" ref="MMY29" si="4586">MMW29*$C$29</f>
        <v>2.0794324109394218E+23</v>
      </c>
      <c r="MNA29" s="387">
        <f t="shared" ref="MNA29" si="4587">MMY29*$C$29</f>
        <v>2.100226735048816E+23</v>
      </c>
      <c r="MNC29" s="387">
        <f t="shared" ref="MNC29" si="4588">MNA29*$C$29</f>
        <v>2.1212290023993043E+23</v>
      </c>
      <c r="MNE29" s="387">
        <f t="shared" ref="MNE29" si="4589">MNC29*$C$29</f>
        <v>2.1424412924232972E+23</v>
      </c>
      <c r="MNG29" s="387">
        <f t="shared" ref="MNG29" si="4590">MNE29*$C$29</f>
        <v>2.1638657053475303E+23</v>
      </c>
      <c r="MNI29" s="387">
        <f t="shared" ref="MNI29" si="4591">MNG29*$C$29</f>
        <v>2.1855043624010056E+23</v>
      </c>
      <c r="MNK29" s="387">
        <f t="shared" ref="MNK29" si="4592">MNI29*$C$29</f>
        <v>2.2073594060250156E+23</v>
      </c>
      <c r="MNM29" s="387">
        <f t="shared" ref="MNM29" si="4593">MNK29*$C$29</f>
        <v>2.2294330000852657E+23</v>
      </c>
      <c r="MNO29" s="387">
        <f t="shared" ref="MNO29" si="4594">MNM29*$C$29</f>
        <v>2.2517273300861184E+23</v>
      </c>
      <c r="MNQ29" s="387">
        <f t="shared" ref="MNQ29" si="4595">MNO29*$C$29</f>
        <v>2.2742446033869796E+23</v>
      </c>
      <c r="MNS29" s="387">
        <f t="shared" ref="MNS29" si="4596">MNQ29*$C$29</f>
        <v>2.2969870494208494E+23</v>
      </c>
      <c r="MNU29" s="387">
        <f t="shared" ref="MNU29" si="4597">MNS29*$C$29</f>
        <v>2.3199569199150579E+23</v>
      </c>
      <c r="MNW29" s="387">
        <f t="shared" ref="MNW29" si="4598">MNU29*$C$29</f>
        <v>2.3431564891142084E+23</v>
      </c>
      <c r="MNY29" s="387">
        <f t="shared" ref="MNY29" si="4599">MNW29*$C$29</f>
        <v>2.3665880540053505E+23</v>
      </c>
      <c r="MOA29" s="387">
        <f t="shared" ref="MOA29" si="4600">MNY29*$C$29</f>
        <v>2.390253934545404E+23</v>
      </c>
      <c r="MOC29" s="387">
        <f t="shared" ref="MOC29" si="4601">MOA29*$C$29</f>
        <v>2.4141564738908579E+23</v>
      </c>
      <c r="MOE29" s="387">
        <f t="shared" ref="MOE29" si="4602">MOC29*$C$29</f>
        <v>2.4382980386297665E+23</v>
      </c>
      <c r="MOG29" s="387">
        <f t="shared" ref="MOG29" si="4603">MOE29*$C$29</f>
        <v>2.4626810190160643E+23</v>
      </c>
      <c r="MOI29" s="387">
        <f t="shared" ref="MOI29" si="4604">MOG29*$C$29</f>
        <v>2.4873078292062251E+23</v>
      </c>
      <c r="MOK29" s="387">
        <f t="shared" ref="MOK29" si="4605">MOI29*$C$29</f>
        <v>2.5121809074982875E+23</v>
      </c>
      <c r="MOM29" s="387">
        <f t="shared" ref="MOM29" si="4606">MOK29*$C$29</f>
        <v>2.5373027165732704E+23</v>
      </c>
      <c r="MOO29" s="387">
        <f t="shared" ref="MOO29" si="4607">MOM29*$C$29</f>
        <v>2.5626757437390032E+23</v>
      </c>
      <c r="MOQ29" s="387">
        <f t="shared" ref="MOQ29" si="4608">MOO29*$C$29</f>
        <v>2.5883025011763933E+23</v>
      </c>
      <c r="MOS29" s="387">
        <f t="shared" ref="MOS29" si="4609">MOQ29*$C$29</f>
        <v>2.6141855261881573E+23</v>
      </c>
      <c r="MOU29" s="387">
        <f t="shared" ref="MOU29" si="4610">MOS29*$C$29</f>
        <v>2.6403273814500387E+23</v>
      </c>
      <c r="MOW29" s="387">
        <f t="shared" ref="MOW29" si="4611">MOU29*$C$29</f>
        <v>2.666730655264539E+23</v>
      </c>
      <c r="MOY29" s="387">
        <f t="shared" ref="MOY29" si="4612">MOW29*$C$29</f>
        <v>2.6933979618171844E+23</v>
      </c>
      <c r="MPA29" s="387">
        <f t="shared" ref="MPA29" si="4613">MOY29*$C$29</f>
        <v>2.7203319414353562E+23</v>
      </c>
      <c r="MPC29" s="387">
        <f t="shared" ref="MPC29" si="4614">MPA29*$C$29</f>
        <v>2.7475352608497099E+23</v>
      </c>
      <c r="MPE29" s="387">
        <f t="shared" ref="MPE29" si="4615">MPC29*$C$29</f>
        <v>2.7750106134582071E+23</v>
      </c>
      <c r="MPG29" s="387">
        <f t="shared" ref="MPG29" si="4616">MPE29*$C$29</f>
        <v>2.8027607195927893E+23</v>
      </c>
      <c r="MPI29" s="387">
        <f t="shared" ref="MPI29" si="4617">MPG29*$C$29</f>
        <v>2.8307883267887172E+23</v>
      </c>
      <c r="MPK29" s="387">
        <f t="shared" ref="MPK29" si="4618">MPI29*$C$29</f>
        <v>2.8590962100566044E+23</v>
      </c>
      <c r="MPM29" s="387">
        <f t="shared" ref="MPM29" si="4619">MPK29*$C$29</f>
        <v>2.8876871721571705E+23</v>
      </c>
      <c r="MPO29" s="387">
        <f t="shared" ref="MPO29" si="4620">MPM29*$C$29</f>
        <v>2.9165640438787421E+23</v>
      </c>
      <c r="MPQ29" s="387">
        <f t="shared" ref="MPQ29" si="4621">MPO29*$C$29</f>
        <v>2.9457296843175297E+23</v>
      </c>
      <c r="MPS29" s="387">
        <f t="shared" ref="MPS29" si="4622">MPQ29*$C$29</f>
        <v>2.975186981160705E+23</v>
      </c>
      <c r="MPU29" s="387">
        <f t="shared" ref="MPU29" si="4623">MPS29*$C$29</f>
        <v>3.0049388509723119E+23</v>
      </c>
      <c r="MPW29" s="387">
        <f t="shared" ref="MPW29" si="4624">MPU29*$C$29</f>
        <v>3.0349882394820352E+23</v>
      </c>
      <c r="MPY29" s="387">
        <f t="shared" ref="MPY29" si="4625">MPW29*$C$29</f>
        <v>3.0653381218768557E+23</v>
      </c>
      <c r="MQA29" s="387">
        <f t="shared" ref="MQA29" si="4626">MPY29*$C$29</f>
        <v>3.0959915030956241E+23</v>
      </c>
      <c r="MQC29" s="387">
        <f t="shared" ref="MQC29" si="4627">MQA29*$C$29</f>
        <v>3.1269514181265806E+23</v>
      </c>
      <c r="MQE29" s="387">
        <f t="shared" ref="MQE29" si="4628">MQC29*$C$29</f>
        <v>3.1582209323078466E+23</v>
      </c>
      <c r="MQG29" s="387">
        <f t="shared" ref="MQG29" si="4629">MQE29*$C$29</f>
        <v>3.1898031416309251E+23</v>
      </c>
      <c r="MQI29" s="387">
        <f t="shared" ref="MQI29" si="4630">MQG29*$C$29</f>
        <v>3.2217011730472343E+23</v>
      </c>
      <c r="MQK29" s="387">
        <f t="shared" ref="MQK29" si="4631">MQI29*$C$29</f>
        <v>3.2539181847777067E+23</v>
      </c>
      <c r="MQM29" s="387">
        <f t="shared" ref="MQM29" si="4632">MQK29*$C$29</f>
        <v>3.2864573666254839E+23</v>
      </c>
      <c r="MQO29" s="387">
        <f t="shared" ref="MQO29" si="4633">MQM29*$C$29</f>
        <v>3.3193219402917384E+23</v>
      </c>
      <c r="MQQ29" s="387">
        <f t="shared" ref="MQQ29" si="4634">MQO29*$C$29</f>
        <v>3.3525151596946556E+23</v>
      </c>
      <c r="MQS29" s="387">
        <f t="shared" ref="MQS29" si="4635">MQQ29*$C$29</f>
        <v>3.3860403112916022E+23</v>
      </c>
      <c r="MQU29" s="387">
        <f t="shared" ref="MQU29" si="4636">MQS29*$C$29</f>
        <v>3.419900714404518E+23</v>
      </c>
      <c r="MQW29" s="387">
        <f t="shared" ref="MQW29" si="4637">MQU29*$C$29</f>
        <v>3.4540997215485635E+23</v>
      </c>
      <c r="MQY29" s="387">
        <f t="shared" ref="MQY29" si="4638">MQW29*$C$29</f>
        <v>3.4886407187640489E+23</v>
      </c>
      <c r="MRA29" s="387">
        <f t="shared" ref="MRA29" si="4639">MQY29*$C$29</f>
        <v>3.5235271259516896E+23</v>
      </c>
      <c r="MRC29" s="387">
        <f t="shared" ref="MRC29" si="4640">MRA29*$C$29</f>
        <v>3.5587623972112066E+23</v>
      </c>
      <c r="MRE29" s="387">
        <f t="shared" ref="MRE29" si="4641">MRC29*$C$29</f>
        <v>3.5943500211833187E+23</v>
      </c>
      <c r="MRG29" s="387">
        <f t="shared" ref="MRG29" si="4642">MRE29*$C$29</f>
        <v>3.6302935213951517E+23</v>
      </c>
      <c r="MRI29" s="387">
        <f t="shared" ref="MRI29" si="4643">MRG29*$C$29</f>
        <v>3.6665964566091032E+23</v>
      </c>
      <c r="MRK29" s="387">
        <f t="shared" ref="MRK29" si="4644">MRI29*$C$29</f>
        <v>3.7032624211751943E+23</v>
      </c>
      <c r="MRM29" s="387">
        <f t="shared" ref="MRM29" si="4645">MRK29*$C$29</f>
        <v>3.7402950453869461E+23</v>
      </c>
      <c r="MRO29" s="387">
        <f t="shared" ref="MRO29" si="4646">MRM29*$C$29</f>
        <v>3.7776979958408159E+23</v>
      </c>
      <c r="MRQ29" s="387">
        <f t="shared" ref="MRQ29" si="4647">MRO29*$C$29</f>
        <v>3.8154749757992239E+23</v>
      </c>
      <c r="MRS29" s="387">
        <f t="shared" ref="MRS29" si="4648">MRQ29*$C$29</f>
        <v>3.853629725557216E+23</v>
      </c>
      <c r="MRU29" s="387">
        <f t="shared" ref="MRU29" si="4649">MRS29*$C$29</f>
        <v>3.8921660228127881E+23</v>
      </c>
      <c r="MRW29" s="387">
        <f t="shared" ref="MRW29" si="4650">MRU29*$C$29</f>
        <v>3.9310876830409158E+23</v>
      </c>
      <c r="MRY29" s="387">
        <f t="shared" ref="MRY29" si="4651">MRW29*$C$29</f>
        <v>3.9703985598713251E+23</v>
      </c>
      <c r="MSA29" s="387">
        <f t="shared" ref="MSA29" si="4652">MRY29*$C$29</f>
        <v>4.0101025454700382E+23</v>
      </c>
      <c r="MSC29" s="387">
        <f t="shared" ref="MSC29" si="4653">MSA29*$C$29</f>
        <v>4.0502035709247387E+23</v>
      </c>
      <c r="MSE29" s="387">
        <f t="shared" ref="MSE29" si="4654">MSC29*$C$29</f>
        <v>4.0907056066339862E+23</v>
      </c>
      <c r="MSG29" s="387">
        <f t="shared" ref="MSG29" si="4655">MSE29*$C$29</f>
        <v>4.1316126627003258E+23</v>
      </c>
      <c r="MSI29" s="387">
        <f t="shared" ref="MSI29" si="4656">MSG29*$C$29</f>
        <v>4.1729287893273292E+23</v>
      </c>
      <c r="MSK29" s="387">
        <f t="shared" ref="MSK29" si="4657">MSI29*$C$29</f>
        <v>4.2146580772206025E+23</v>
      </c>
      <c r="MSM29" s="387">
        <f t="shared" ref="MSM29" si="4658">MSK29*$C$29</f>
        <v>4.2568046579928083E+23</v>
      </c>
      <c r="MSO29" s="387">
        <f t="shared" ref="MSO29" si="4659">MSM29*$C$29</f>
        <v>4.2993727045727362E+23</v>
      </c>
      <c r="MSQ29" s="387">
        <f t="shared" ref="MSQ29" si="4660">MSO29*$C$29</f>
        <v>4.3423664316184635E+23</v>
      </c>
      <c r="MSS29" s="387">
        <f t="shared" ref="MSS29" si="4661">MSQ29*$C$29</f>
        <v>4.3857900959346483E+23</v>
      </c>
      <c r="MSU29" s="387">
        <f t="shared" ref="MSU29" si="4662">MSS29*$C$29</f>
        <v>4.4296479968939949E+23</v>
      </c>
      <c r="MSW29" s="387">
        <f t="shared" ref="MSW29" si="4663">MSU29*$C$29</f>
        <v>4.473944476862935E+23</v>
      </c>
      <c r="MSY29" s="387">
        <f t="shared" ref="MSY29" si="4664">MSW29*$C$29</f>
        <v>4.5186839216315643E+23</v>
      </c>
      <c r="MTA29" s="387">
        <f t="shared" ref="MTA29" si="4665">MSY29*$C$29</f>
        <v>4.5638707608478802E+23</v>
      </c>
      <c r="MTC29" s="387">
        <f t="shared" ref="MTC29" si="4666">MTA29*$C$29</f>
        <v>4.6095094684563587E+23</v>
      </c>
      <c r="MTE29" s="387">
        <f t="shared" ref="MTE29" si="4667">MTC29*$C$29</f>
        <v>4.6556045631409222E+23</v>
      </c>
      <c r="MTG29" s="387">
        <f t="shared" ref="MTG29" si="4668">MTE29*$C$29</f>
        <v>4.7021606087723317E+23</v>
      </c>
      <c r="MTI29" s="387">
        <f t="shared" ref="MTI29" si="4669">MTG29*$C$29</f>
        <v>4.7491822148600548E+23</v>
      </c>
      <c r="MTK29" s="387">
        <f t="shared" ref="MTK29" si="4670">MTI29*$C$29</f>
        <v>4.7966740370086552E+23</v>
      </c>
      <c r="MTM29" s="387">
        <f t="shared" ref="MTM29" si="4671">MTK29*$C$29</f>
        <v>4.8446407773787418E+23</v>
      </c>
      <c r="MTO29" s="387">
        <f t="shared" ref="MTO29" si="4672">MTM29*$C$29</f>
        <v>4.8930871851525292E+23</v>
      </c>
      <c r="MTQ29" s="387">
        <f t="shared" ref="MTQ29" si="4673">MTO29*$C$29</f>
        <v>4.9420180570040544E+23</v>
      </c>
      <c r="MTS29" s="387">
        <f t="shared" ref="MTS29" si="4674">MTQ29*$C$29</f>
        <v>4.9914382375740948E+23</v>
      </c>
      <c r="MTU29" s="387">
        <f t="shared" ref="MTU29" si="4675">MTS29*$C$29</f>
        <v>5.0413526199498361E+23</v>
      </c>
      <c r="MTW29" s="387">
        <f t="shared" ref="MTW29" si="4676">MTU29*$C$29</f>
        <v>5.0917661461493347E+23</v>
      </c>
      <c r="MTY29" s="387">
        <f t="shared" ref="MTY29" si="4677">MTW29*$C$29</f>
        <v>5.1426838076108282E+23</v>
      </c>
      <c r="MUA29" s="387">
        <f t="shared" ref="MUA29" si="4678">MTY29*$C$29</f>
        <v>5.1941106456869364E+23</v>
      </c>
      <c r="MUC29" s="387">
        <f t="shared" ref="MUC29" si="4679">MUA29*$C$29</f>
        <v>5.2460517521438057E+23</v>
      </c>
      <c r="MUE29" s="387">
        <f t="shared" ref="MUE29" si="4680">MUC29*$C$29</f>
        <v>5.2985122696652439E+23</v>
      </c>
      <c r="MUG29" s="387">
        <f t="shared" ref="MUG29" si="4681">MUE29*$C$29</f>
        <v>5.351497392361896E+23</v>
      </c>
      <c r="MUI29" s="387">
        <f t="shared" ref="MUI29" si="4682">MUG29*$C$29</f>
        <v>5.405012366285515E+23</v>
      </c>
      <c r="MUK29" s="387">
        <f t="shared" ref="MUK29" si="4683">MUI29*$C$29</f>
        <v>5.4590624899483699E+23</v>
      </c>
      <c r="MUM29" s="387">
        <f t="shared" ref="MUM29" si="4684">MUK29*$C$29</f>
        <v>5.5136531148478536E+23</v>
      </c>
      <c r="MUO29" s="387">
        <f t="shared" ref="MUO29" si="4685">MUM29*$C$29</f>
        <v>5.568789645996332E+23</v>
      </c>
      <c r="MUQ29" s="387">
        <f t="shared" ref="MUQ29" si="4686">MUO29*$C$29</f>
        <v>5.6244775424562952E+23</v>
      </c>
      <c r="MUS29" s="387">
        <f t="shared" ref="MUS29" si="4687">MUQ29*$C$29</f>
        <v>5.6807223178808579E+23</v>
      </c>
      <c r="MUU29" s="387">
        <f t="shared" ref="MUU29" si="4688">MUS29*$C$29</f>
        <v>5.7375295410596668E+23</v>
      </c>
      <c r="MUW29" s="387">
        <f t="shared" ref="MUW29" si="4689">MUU29*$C$29</f>
        <v>5.7949048364702636E+23</v>
      </c>
      <c r="MUY29" s="387">
        <f t="shared" ref="MUY29" si="4690">MUW29*$C$29</f>
        <v>5.8528538848349664E+23</v>
      </c>
      <c r="MVA29" s="387">
        <f t="shared" ref="MVA29" si="4691">MUY29*$C$29</f>
        <v>5.9113824236833158E+23</v>
      </c>
      <c r="MVC29" s="387">
        <f t="shared" ref="MVC29" si="4692">MVA29*$C$29</f>
        <v>5.970496247920149E+23</v>
      </c>
      <c r="MVE29" s="387">
        <f t="shared" ref="MVE29" si="4693">MVC29*$C$29</f>
        <v>6.0302012103993507E+23</v>
      </c>
      <c r="MVG29" s="387">
        <f t="shared" ref="MVG29" si="4694">MVE29*$C$29</f>
        <v>6.0905032225033449E+23</v>
      </c>
      <c r="MVI29" s="387">
        <f t="shared" ref="MVI29" si="4695">MVG29*$C$29</f>
        <v>6.151408254728379E+23</v>
      </c>
      <c r="MVK29" s="387">
        <f t="shared" ref="MVK29" si="4696">MVI29*$C$29</f>
        <v>6.2129223372756624E+23</v>
      </c>
      <c r="MVM29" s="387">
        <f t="shared" ref="MVM29" si="4697">MVK29*$C$29</f>
        <v>6.2750515606484194E+23</v>
      </c>
      <c r="MVO29" s="387">
        <f t="shared" ref="MVO29" si="4698">MVM29*$C$29</f>
        <v>6.337802076254904E+23</v>
      </c>
      <c r="MVQ29" s="387">
        <f t="shared" ref="MVQ29" si="4699">MVO29*$C$29</f>
        <v>6.4011800970174526E+23</v>
      </c>
      <c r="MVS29" s="387">
        <f t="shared" ref="MVS29" si="4700">MVQ29*$C$29</f>
        <v>6.4651918979876268E+23</v>
      </c>
      <c r="MVU29" s="387">
        <f t="shared" ref="MVU29" si="4701">MVS29*$C$29</f>
        <v>6.5298438169675034E+23</v>
      </c>
      <c r="MVW29" s="387">
        <f t="shared" ref="MVW29" si="4702">MVU29*$C$29</f>
        <v>6.5951422551371783E+23</v>
      </c>
      <c r="MVY29" s="387">
        <f t="shared" ref="MVY29" si="4703">MVW29*$C$29</f>
        <v>6.6610936776885507E+23</v>
      </c>
      <c r="MWA29" s="387">
        <f t="shared" ref="MWA29" si="4704">MVY29*$C$29</f>
        <v>6.7277046144654359E+23</v>
      </c>
      <c r="MWC29" s="387">
        <f t="shared" ref="MWC29" si="4705">MWA29*$C$29</f>
        <v>6.7949816606100901E+23</v>
      </c>
      <c r="MWE29" s="387">
        <f t="shared" ref="MWE29" si="4706">MWC29*$C$29</f>
        <v>6.8629314772161913E+23</v>
      </c>
      <c r="MWG29" s="387">
        <f t="shared" ref="MWG29" si="4707">MWE29*$C$29</f>
        <v>6.9315607919883535E+23</v>
      </c>
      <c r="MWI29" s="387">
        <f t="shared" ref="MWI29" si="4708">MWG29*$C$29</f>
        <v>7.0008763999082366E+23</v>
      </c>
      <c r="MWK29" s="387">
        <f t="shared" ref="MWK29" si="4709">MWI29*$C$29</f>
        <v>7.0708851639073186E+23</v>
      </c>
      <c r="MWM29" s="387">
        <f t="shared" ref="MWM29" si="4710">MWK29*$C$29</f>
        <v>7.1415940155463912E+23</v>
      </c>
      <c r="MWO29" s="387">
        <f t="shared" ref="MWO29" si="4711">MWM29*$C$29</f>
        <v>7.2130099557018547E+23</v>
      </c>
      <c r="MWQ29" s="387">
        <f t="shared" ref="MWQ29" si="4712">MWO29*$C$29</f>
        <v>7.2851400552588738E+23</v>
      </c>
      <c r="MWS29" s="387">
        <f t="shared" ref="MWS29" si="4713">MWQ29*$C$29</f>
        <v>7.357991455811462E+23</v>
      </c>
      <c r="MWU29" s="387">
        <f t="shared" ref="MWU29" si="4714">MWS29*$C$29</f>
        <v>7.4315713703695764E+23</v>
      </c>
      <c r="MWW29" s="387">
        <f t="shared" ref="MWW29" si="4715">MWU29*$C$29</f>
        <v>7.5058870840732719E+23</v>
      </c>
      <c r="MWY29" s="387">
        <f t="shared" ref="MWY29" si="4716">MWW29*$C$29</f>
        <v>7.5809459549140053E+23</v>
      </c>
      <c r="MXA29" s="387">
        <f t="shared" ref="MXA29" si="4717">MWY29*$C$29</f>
        <v>7.6567554144631461E+23</v>
      </c>
      <c r="MXC29" s="387">
        <f t="shared" ref="MXC29" si="4718">MXA29*$C$29</f>
        <v>7.7333229686077781E+23</v>
      </c>
      <c r="MXE29" s="387">
        <f t="shared" ref="MXE29" si="4719">MXC29*$C$29</f>
        <v>7.8106561982938566E+23</v>
      </c>
      <c r="MXG29" s="387">
        <f t="shared" ref="MXG29" si="4720">MXE29*$C$29</f>
        <v>7.8887627602767951E+23</v>
      </c>
      <c r="MXI29" s="387">
        <f t="shared" ref="MXI29" si="4721">MXG29*$C$29</f>
        <v>7.9676503878795636E+23</v>
      </c>
      <c r="MXK29" s="387">
        <f t="shared" ref="MXK29" si="4722">MXI29*$C$29</f>
        <v>8.0473268917583592E+23</v>
      </c>
      <c r="MXM29" s="387">
        <f t="shared" ref="MXM29" si="4723">MXK29*$C$29</f>
        <v>8.1278001606759425E+23</v>
      </c>
      <c r="MXO29" s="387">
        <f t="shared" ref="MXO29" si="4724">MXM29*$C$29</f>
        <v>8.2090781622827026E+23</v>
      </c>
      <c r="MXQ29" s="387">
        <f t="shared" ref="MXQ29" si="4725">MXO29*$C$29</f>
        <v>8.2911689439055301E+23</v>
      </c>
      <c r="MXS29" s="387">
        <f t="shared" ref="MXS29" si="4726">MXQ29*$C$29</f>
        <v>8.3740806333445854E+23</v>
      </c>
      <c r="MXU29" s="387">
        <f t="shared" ref="MXU29" si="4727">MXS29*$C$29</f>
        <v>8.4578214396780316E+23</v>
      </c>
      <c r="MXW29" s="387">
        <f t="shared" ref="MXW29" si="4728">MXU29*$C$29</f>
        <v>8.5423996540748126E+23</v>
      </c>
      <c r="MXY29" s="387">
        <f t="shared" ref="MXY29" si="4729">MXW29*$C$29</f>
        <v>8.6278236506155612E+23</v>
      </c>
      <c r="MYA29" s="387">
        <f t="shared" ref="MYA29" si="4730">MXY29*$C$29</f>
        <v>8.7141018871217171E+23</v>
      </c>
      <c r="MYC29" s="387">
        <f t="shared" ref="MYC29" si="4731">MYA29*$C$29</f>
        <v>8.8012429059929337E+23</v>
      </c>
      <c r="MYE29" s="387">
        <f t="shared" ref="MYE29" si="4732">MYC29*$C$29</f>
        <v>8.8892553350528625E+23</v>
      </c>
      <c r="MYG29" s="387">
        <f t="shared" ref="MYG29" si="4733">MYE29*$C$29</f>
        <v>8.9781478884033918E+23</v>
      </c>
      <c r="MYI29" s="387">
        <f t="shared" ref="MYI29" si="4734">MYG29*$C$29</f>
        <v>9.0679293672874258E+23</v>
      </c>
      <c r="MYK29" s="387">
        <f t="shared" ref="MYK29" si="4735">MYI29*$C$29</f>
        <v>9.1586086609603008E+23</v>
      </c>
      <c r="MYM29" s="387">
        <f t="shared" ref="MYM29" si="4736">MYK29*$C$29</f>
        <v>9.2501947475699033E+23</v>
      </c>
      <c r="MYO29" s="387">
        <f t="shared" ref="MYO29" si="4737">MYM29*$C$29</f>
        <v>9.3426966950456023E+23</v>
      </c>
      <c r="MYQ29" s="387">
        <f t="shared" ref="MYQ29" si="4738">MYO29*$C$29</f>
        <v>9.4361236619960582E+23</v>
      </c>
      <c r="MYS29" s="387">
        <f t="shared" ref="MYS29" si="4739">MYQ29*$C$29</f>
        <v>9.5304848986160192E+23</v>
      </c>
      <c r="MYU29" s="387">
        <f t="shared" ref="MYU29" si="4740">MYS29*$C$29</f>
        <v>9.6257897476021793E+23</v>
      </c>
      <c r="MYW29" s="387">
        <f t="shared" ref="MYW29" si="4741">MYU29*$C$29</f>
        <v>9.722047645078201E+23</v>
      </c>
      <c r="MYY29" s="387">
        <f t="shared" ref="MYY29" si="4742">MYW29*$C$29</f>
        <v>9.8192681215289834E+23</v>
      </c>
      <c r="MZA29" s="387">
        <f t="shared" ref="MZA29" si="4743">MYY29*$C$29</f>
        <v>9.9174608027442739E+23</v>
      </c>
      <c r="MZC29" s="387">
        <f t="shared" ref="MZC29" si="4744">MZA29*$C$29</f>
        <v>1.0016635410771717E+24</v>
      </c>
      <c r="MZE29" s="387">
        <f t="shared" ref="MZE29" si="4745">MZC29*$C$29</f>
        <v>1.0116801764879434E+24</v>
      </c>
      <c r="MZG29" s="387">
        <f t="shared" ref="MZG29" si="4746">MZE29*$C$29</f>
        <v>1.0217969782528229E+24</v>
      </c>
      <c r="MZI29" s="387">
        <f t="shared" ref="MZI29" si="4747">MZG29*$C$29</f>
        <v>1.0320149480353511E+24</v>
      </c>
      <c r="MZK29" s="387">
        <f t="shared" ref="MZK29" si="4748">MZI29*$C$29</f>
        <v>1.0423350975157046E+24</v>
      </c>
      <c r="MZM29" s="387">
        <f t="shared" ref="MZM29" si="4749">MZK29*$C$29</f>
        <v>1.0527584484908616E+24</v>
      </c>
      <c r="MZO29" s="387">
        <f t="shared" ref="MZO29" si="4750">MZM29*$C$29</f>
        <v>1.0632860329757703E+24</v>
      </c>
      <c r="MZQ29" s="387">
        <f t="shared" ref="MZQ29" si="4751">MZO29*$C$29</f>
        <v>1.073918893305528E+24</v>
      </c>
      <c r="MZS29" s="387">
        <f t="shared" ref="MZS29" si="4752">MZQ29*$C$29</f>
        <v>1.0846580822385834E+24</v>
      </c>
      <c r="MZU29" s="387">
        <f t="shared" ref="MZU29" si="4753">MZS29*$C$29</f>
        <v>1.0955046630609692E+24</v>
      </c>
      <c r="MZW29" s="387">
        <f t="shared" ref="MZW29" si="4754">MZU29*$C$29</f>
        <v>1.1064597096915788E+24</v>
      </c>
      <c r="MZY29" s="387">
        <f t="shared" ref="MZY29" si="4755">MZW29*$C$29</f>
        <v>1.1175243067884947E+24</v>
      </c>
      <c r="NAA29" s="387">
        <f t="shared" ref="NAA29" si="4756">MZY29*$C$29</f>
        <v>1.1286995498563796E+24</v>
      </c>
      <c r="NAC29" s="387">
        <f t="shared" ref="NAC29" si="4757">NAA29*$C$29</f>
        <v>1.1399865453549434E+24</v>
      </c>
      <c r="NAE29" s="387">
        <f t="shared" ref="NAE29" si="4758">NAC29*$C$29</f>
        <v>1.1513864108084929E+24</v>
      </c>
      <c r="NAG29" s="387">
        <f t="shared" ref="NAG29" si="4759">NAE29*$C$29</f>
        <v>1.1629002749165778E+24</v>
      </c>
      <c r="NAI29" s="387">
        <f t="shared" ref="NAI29" si="4760">NAG29*$C$29</f>
        <v>1.1745292776657435E+24</v>
      </c>
      <c r="NAK29" s="387">
        <f t="shared" ref="NAK29" si="4761">NAI29*$C$29</f>
        <v>1.186274570442401E+24</v>
      </c>
      <c r="NAM29" s="387">
        <f t="shared" ref="NAM29" si="4762">NAK29*$C$29</f>
        <v>1.198137316146825E+24</v>
      </c>
      <c r="NAO29" s="387">
        <f t="shared" ref="NAO29" si="4763">NAM29*$C$29</f>
        <v>1.2101186893082932E+24</v>
      </c>
      <c r="NAQ29" s="387">
        <f t="shared" ref="NAQ29" si="4764">NAO29*$C$29</f>
        <v>1.2222198762013761E+24</v>
      </c>
      <c r="NAS29" s="387">
        <f t="shared" ref="NAS29" si="4765">NAQ29*$C$29</f>
        <v>1.2344420749633898E+24</v>
      </c>
      <c r="NAU29" s="387">
        <f t="shared" ref="NAU29" si="4766">NAS29*$C$29</f>
        <v>1.2467864957130237E+24</v>
      </c>
      <c r="NAW29" s="387">
        <f t="shared" ref="NAW29" si="4767">NAU29*$C$29</f>
        <v>1.2592543606701541E+24</v>
      </c>
      <c r="NAY29" s="387">
        <f t="shared" ref="NAY29" si="4768">NAW29*$C$29</f>
        <v>1.2718469042768556E+24</v>
      </c>
      <c r="NBA29" s="387">
        <f t="shared" ref="NBA29" si="4769">NAY29*$C$29</f>
        <v>1.2845653733196242E+24</v>
      </c>
      <c r="NBC29" s="387">
        <f t="shared" ref="NBC29" si="4770">NBA29*$C$29</f>
        <v>1.2974110270528205E+24</v>
      </c>
      <c r="NBE29" s="387">
        <f t="shared" ref="NBE29" si="4771">NBC29*$C$29</f>
        <v>1.3103851373233487E+24</v>
      </c>
      <c r="NBG29" s="387">
        <f t="shared" ref="NBG29" si="4772">NBE29*$C$29</f>
        <v>1.3234889886965823E+24</v>
      </c>
      <c r="NBI29" s="387">
        <f t="shared" ref="NBI29" si="4773">NBG29*$C$29</f>
        <v>1.3367238785835483E+24</v>
      </c>
      <c r="NBK29" s="387">
        <f t="shared" ref="NBK29" si="4774">NBI29*$C$29</f>
        <v>1.3500911173693838E+24</v>
      </c>
      <c r="NBM29" s="387">
        <f t="shared" ref="NBM29" si="4775">NBK29*$C$29</f>
        <v>1.3635920285430778E+24</v>
      </c>
      <c r="NBO29" s="387">
        <f t="shared" ref="NBO29" si="4776">NBM29*$C$29</f>
        <v>1.3772279488285085E+24</v>
      </c>
      <c r="NBQ29" s="387">
        <f t="shared" ref="NBQ29" si="4777">NBO29*$C$29</f>
        <v>1.3910002283167934E+24</v>
      </c>
      <c r="NBS29" s="387">
        <f t="shared" ref="NBS29" si="4778">NBQ29*$C$29</f>
        <v>1.4049102305999615E+24</v>
      </c>
      <c r="NBU29" s="387">
        <f t="shared" ref="NBU29" si="4779">NBS29*$C$29</f>
        <v>1.418959332905961E+24</v>
      </c>
      <c r="NBW29" s="387">
        <f t="shared" ref="NBW29" si="4780">NBU29*$C$29</f>
        <v>1.4331489262350207E+24</v>
      </c>
      <c r="NBY29" s="387">
        <f t="shared" ref="NBY29" si="4781">NBW29*$C$29</f>
        <v>1.4474804154973708E+24</v>
      </c>
      <c r="NCA29" s="387">
        <f t="shared" ref="NCA29" si="4782">NBY29*$C$29</f>
        <v>1.4619552196523446E+24</v>
      </c>
      <c r="NCC29" s="387">
        <f t="shared" ref="NCC29" si="4783">NCA29*$C$29</f>
        <v>1.476574771848868E+24</v>
      </c>
      <c r="NCE29" s="387">
        <f t="shared" ref="NCE29" si="4784">NCC29*$C$29</f>
        <v>1.4913405195673566E+24</v>
      </c>
      <c r="NCG29" s="387">
        <f t="shared" ref="NCG29" si="4785">NCE29*$C$29</f>
        <v>1.5062539247630301E+24</v>
      </c>
      <c r="NCI29" s="387">
        <f t="shared" ref="NCI29" si="4786">NCG29*$C$29</f>
        <v>1.5213164640106604E+24</v>
      </c>
      <c r="NCK29" s="387">
        <f t="shared" ref="NCK29" si="4787">NCI29*$C$29</f>
        <v>1.5365296286507671E+24</v>
      </c>
      <c r="NCM29" s="387">
        <f t="shared" ref="NCM29" si="4788">NCK29*$C$29</f>
        <v>1.5518949249372748E+24</v>
      </c>
      <c r="NCO29" s="387">
        <f t="shared" ref="NCO29" si="4789">NCM29*$C$29</f>
        <v>1.5674138741866475E+24</v>
      </c>
      <c r="NCQ29" s="387">
        <f t="shared" ref="NCQ29" si="4790">NCO29*$C$29</f>
        <v>1.5830880129285139E+24</v>
      </c>
      <c r="NCS29" s="387">
        <f t="shared" ref="NCS29" si="4791">NCQ29*$C$29</f>
        <v>1.5989188930577989E+24</v>
      </c>
      <c r="NCU29" s="387">
        <f t="shared" ref="NCU29" si="4792">NCS29*$C$29</f>
        <v>1.614908081988377E+24</v>
      </c>
      <c r="NCW29" s="387">
        <f t="shared" ref="NCW29" si="4793">NCU29*$C$29</f>
        <v>1.6310571628082606E+24</v>
      </c>
      <c r="NCY29" s="387">
        <f t="shared" ref="NCY29" si="4794">NCW29*$C$29</f>
        <v>1.6473677344363432E+24</v>
      </c>
      <c r="NDA29" s="387">
        <f t="shared" ref="NDA29" si="4795">NCY29*$C$29</f>
        <v>1.6638414117807066E+24</v>
      </c>
      <c r="NDC29" s="387">
        <f t="shared" ref="NDC29" si="4796">NDA29*$C$29</f>
        <v>1.6804798258985136E+24</v>
      </c>
      <c r="NDE29" s="387">
        <f t="shared" ref="NDE29" si="4797">NDC29*$C$29</f>
        <v>1.6972846241574987E+24</v>
      </c>
      <c r="NDG29" s="387">
        <f t="shared" ref="NDG29" si="4798">NDE29*$C$29</f>
        <v>1.7142574703990737E+24</v>
      </c>
      <c r="NDI29" s="387">
        <f t="shared" ref="NDI29" si="4799">NDG29*$C$29</f>
        <v>1.7314000451030643E+24</v>
      </c>
      <c r="NDK29" s="387">
        <f t="shared" ref="NDK29" si="4800">NDI29*$C$29</f>
        <v>1.7487140455540951E+24</v>
      </c>
      <c r="NDM29" s="387">
        <f t="shared" ref="NDM29" si="4801">NDK29*$C$29</f>
        <v>1.7662011860096361E+24</v>
      </c>
      <c r="NDO29" s="387">
        <f t="shared" ref="NDO29" si="4802">NDM29*$C$29</f>
        <v>1.7838631978697324E+24</v>
      </c>
      <c r="NDQ29" s="387">
        <f t="shared" ref="NDQ29" si="4803">NDO29*$C$29</f>
        <v>1.8017018298484299E+24</v>
      </c>
      <c r="NDS29" s="387">
        <f t="shared" ref="NDS29" si="4804">NDQ29*$C$29</f>
        <v>1.8197188481469141E+24</v>
      </c>
      <c r="NDU29" s="387">
        <f t="shared" ref="NDU29" si="4805">NDS29*$C$29</f>
        <v>1.8379160366283832E+24</v>
      </c>
      <c r="NDW29" s="387">
        <f t="shared" ref="NDW29" si="4806">NDU29*$C$29</f>
        <v>1.8562951969946671E+24</v>
      </c>
      <c r="NDY29" s="387">
        <f t="shared" ref="NDY29" si="4807">NDW29*$C$29</f>
        <v>1.8748581489646138E+24</v>
      </c>
      <c r="NEA29" s="387">
        <f t="shared" ref="NEA29" si="4808">NDY29*$C$29</f>
        <v>1.8936067304542599E+24</v>
      </c>
      <c r="NEC29" s="387">
        <f t="shared" ref="NEC29" si="4809">NEA29*$C$29</f>
        <v>1.9125427977588024E+24</v>
      </c>
      <c r="NEE29" s="387">
        <f t="shared" ref="NEE29" si="4810">NEC29*$C$29</f>
        <v>1.9316682257363905E+24</v>
      </c>
      <c r="NEG29" s="387">
        <f t="shared" ref="NEG29" si="4811">NEE29*$C$29</f>
        <v>1.9509849079937543E+24</v>
      </c>
      <c r="NEI29" s="387">
        <f t="shared" ref="NEI29" si="4812">NEG29*$C$29</f>
        <v>1.9704947570736918E+24</v>
      </c>
      <c r="NEK29" s="387">
        <f t="shared" ref="NEK29" si="4813">NEI29*$C$29</f>
        <v>1.9901997046444287E+24</v>
      </c>
      <c r="NEM29" s="387">
        <f t="shared" ref="NEM29" si="4814">NEK29*$C$29</f>
        <v>2.0101017016908731E+24</v>
      </c>
      <c r="NEO29" s="387">
        <f t="shared" ref="NEO29" si="4815">NEM29*$C$29</f>
        <v>2.0302027187077818E+24</v>
      </c>
      <c r="NEQ29" s="387">
        <f t="shared" ref="NEQ29" si="4816">NEO29*$C$29</f>
        <v>2.0505047458948597E+24</v>
      </c>
      <c r="NES29" s="387">
        <f t="shared" ref="NES29" si="4817">NEQ29*$C$29</f>
        <v>2.0710097933538082E+24</v>
      </c>
      <c r="NEU29" s="387">
        <f t="shared" ref="NEU29" si="4818">NES29*$C$29</f>
        <v>2.0917198912873464E+24</v>
      </c>
      <c r="NEW29" s="387">
        <f t="shared" ref="NEW29" si="4819">NEU29*$C$29</f>
        <v>2.1126370902002199E+24</v>
      </c>
      <c r="NEY29" s="387">
        <f t="shared" ref="NEY29" si="4820">NEW29*$C$29</f>
        <v>2.1337634611022222E+24</v>
      </c>
      <c r="NFA29" s="387">
        <f t="shared" ref="NFA29" si="4821">NEY29*$C$29</f>
        <v>2.1551010957132443E+24</v>
      </c>
      <c r="NFC29" s="387">
        <f t="shared" ref="NFC29" si="4822">NFA29*$C$29</f>
        <v>2.1766521066703768E+24</v>
      </c>
      <c r="NFE29" s="387">
        <f t="shared" ref="NFE29" si="4823">NFC29*$C$29</f>
        <v>2.1984186277370805E+24</v>
      </c>
      <c r="NFG29" s="387">
        <f t="shared" ref="NFG29" si="4824">NFE29*$C$29</f>
        <v>2.2204028140144513E+24</v>
      </c>
      <c r="NFI29" s="387">
        <f t="shared" ref="NFI29" si="4825">NFG29*$C$29</f>
        <v>2.2426068421545959E+24</v>
      </c>
      <c r="NFK29" s="387">
        <f t="shared" ref="NFK29" si="4826">NFI29*$C$29</f>
        <v>2.2650329105761417E+24</v>
      </c>
      <c r="NFM29" s="387">
        <f t="shared" ref="NFM29" si="4827">NFK29*$C$29</f>
        <v>2.2876832396819033E+24</v>
      </c>
      <c r="NFO29" s="387">
        <f t="shared" ref="NFO29" si="4828">NFM29*$C$29</f>
        <v>2.3105600720787223E+24</v>
      </c>
      <c r="NFQ29" s="387">
        <f t="shared" ref="NFQ29" si="4829">NFO29*$C$29</f>
        <v>2.3336656727995094E+24</v>
      </c>
      <c r="NFS29" s="387">
        <f t="shared" ref="NFS29" si="4830">NFQ29*$C$29</f>
        <v>2.3570023295275045E+24</v>
      </c>
      <c r="NFU29" s="387">
        <f t="shared" ref="NFU29" si="4831">NFS29*$C$29</f>
        <v>2.3805723528227797E+24</v>
      </c>
      <c r="NFW29" s="387">
        <f t="shared" ref="NFW29" si="4832">NFU29*$C$29</f>
        <v>2.4043780763510076E+24</v>
      </c>
      <c r="NFY29" s="387">
        <f t="shared" ref="NFY29" si="4833">NFW29*$C$29</f>
        <v>2.4284218571145179E+24</v>
      </c>
      <c r="NGA29" s="387">
        <f t="shared" ref="NGA29" si="4834">NFY29*$C$29</f>
        <v>2.4527060756856631E+24</v>
      </c>
      <c r="NGC29" s="387">
        <f t="shared" ref="NGC29" si="4835">NGA29*$C$29</f>
        <v>2.4772331364425198E+24</v>
      </c>
      <c r="NGE29" s="387">
        <f t="shared" ref="NGE29" si="4836">NGC29*$C$29</f>
        <v>2.5020054678069453E+24</v>
      </c>
      <c r="NGG29" s="387">
        <f t="shared" ref="NGG29" si="4837">NGE29*$C$29</f>
        <v>2.5270255224850145E+24</v>
      </c>
      <c r="NGI29" s="387">
        <f t="shared" ref="NGI29" si="4838">NGG29*$C$29</f>
        <v>2.5522957777098644E+24</v>
      </c>
      <c r="NGK29" s="387">
        <f t="shared" ref="NGK29" si="4839">NGI29*$C$29</f>
        <v>2.5778187354869629E+24</v>
      </c>
      <c r="NGM29" s="387">
        <f t="shared" ref="NGM29" si="4840">NGK29*$C$29</f>
        <v>2.6035969228418327E+24</v>
      </c>
      <c r="NGO29" s="387">
        <f t="shared" ref="NGO29" si="4841">NGM29*$C$29</f>
        <v>2.6296328920702511E+24</v>
      </c>
      <c r="NGQ29" s="387">
        <f t="shared" ref="NGQ29" si="4842">NGO29*$C$29</f>
        <v>2.6559292209909535E+24</v>
      </c>
      <c r="NGS29" s="387">
        <f t="shared" ref="NGS29" si="4843">NGQ29*$C$29</f>
        <v>2.6824885132008633E+24</v>
      </c>
      <c r="NGU29" s="387">
        <f t="shared" ref="NGU29" si="4844">NGS29*$C$29</f>
        <v>2.7093133983328722E+24</v>
      </c>
      <c r="NGW29" s="387">
        <f t="shared" ref="NGW29" si="4845">NGU29*$C$29</f>
        <v>2.7364065323162011E+24</v>
      </c>
      <c r="NGY29" s="387">
        <f t="shared" ref="NGY29" si="4846">NGW29*$C$29</f>
        <v>2.7637705976393632E+24</v>
      </c>
      <c r="NHA29" s="387">
        <f t="shared" ref="NHA29" si="4847">NGY29*$C$29</f>
        <v>2.7914083036157568E+24</v>
      </c>
      <c r="NHC29" s="387">
        <f t="shared" ref="NHC29" si="4848">NHA29*$C$29</f>
        <v>2.8193223866519144E+24</v>
      </c>
      <c r="NHE29" s="387">
        <f t="shared" ref="NHE29" si="4849">NHC29*$C$29</f>
        <v>2.8475156105184333E+24</v>
      </c>
      <c r="NHG29" s="387">
        <f t="shared" ref="NHG29" si="4850">NHE29*$C$29</f>
        <v>2.8759907666236177E+24</v>
      </c>
      <c r="NHI29" s="387">
        <f t="shared" ref="NHI29" si="4851">NHG29*$C$29</f>
        <v>2.9047506742898539E+24</v>
      </c>
      <c r="NHK29" s="387">
        <f t="shared" ref="NHK29" si="4852">NHI29*$C$29</f>
        <v>2.9337981810327527E+24</v>
      </c>
      <c r="NHM29" s="387">
        <f t="shared" ref="NHM29" si="4853">NHK29*$C$29</f>
        <v>2.9631361628430805E+24</v>
      </c>
      <c r="NHO29" s="387">
        <f t="shared" ref="NHO29" si="4854">NHM29*$C$29</f>
        <v>2.9927675244715113E+24</v>
      </c>
      <c r="NHQ29" s="387">
        <f t="shared" ref="NHQ29" si="4855">NHO29*$C$29</f>
        <v>3.0226951997162264E+24</v>
      </c>
      <c r="NHS29" s="387">
        <f t="shared" ref="NHS29" si="4856">NHQ29*$C$29</f>
        <v>3.0529221517133885E+24</v>
      </c>
      <c r="NHU29" s="387">
        <f t="shared" ref="NHU29" si="4857">NHS29*$C$29</f>
        <v>3.0834513732305225E+24</v>
      </c>
      <c r="NHW29" s="387">
        <f t="shared" ref="NHW29" si="4858">NHU29*$C$29</f>
        <v>3.1142858869628279E+24</v>
      </c>
      <c r="NHY29" s="387">
        <f t="shared" ref="NHY29" si="4859">NHW29*$C$29</f>
        <v>3.145428745832456E+24</v>
      </c>
      <c r="NIA29" s="387">
        <f t="shared" ref="NIA29" si="4860">NHY29*$C$29</f>
        <v>3.1768830332907804E+24</v>
      </c>
      <c r="NIC29" s="387">
        <f t="shared" ref="NIC29" si="4861">NIA29*$C$29</f>
        <v>3.2086518636236881E+24</v>
      </c>
      <c r="NIE29" s="387">
        <f t="shared" ref="NIE29" si="4862">NIC29*$C$29</f>
        <v>3.2407383822599249E+24</v>
      </c>
      <c r="NIG29" s="387">
        <f t="shared" ref="NIG29" si="4863">NIE29*$C$29</f>
        <v>3.273145766082524E+24</v>
      </c>
      <c r="NII29" s="387">
        <f t="shared" ref="NII29" si="4864">NIG29*$C$29</f>
        <v>3.3058772237433494E+24</v>
      </c>
      <c r="NIK29" s="387">
        <f t="shared" ref="NIK29" si="4865">NII29*$C$29</f>
        <v>3.3389359959807832E+24</v>
      </c>
      <c r="NIM29" s="387">
        <f t="shared" ref="NIM29" si="4866">NIK29*$C$29</f>
        <v>3.3723253559405908E+24</v>
      </c>
      <c r="NIO29" s="387">
        <f t="shared" ref="NIO29" si="4867">NIM29*$C$29</f>
        <v>3.4060486094999967E+24</v>
      </c>
      <c r="NIQ29" s="387">
        <f t="shared" ref="NIQ29" si="4868">NIO29*$C$29</f>
        <v>3.4401090955949966E+24</v>
      </c>
      <c r="NIS29" s="387">
        <f t="shared" ref="NIS29" si="4869">NIQ29*$C$29</f>
        <v>3.4745101865509464E+24</v>
      </c>
      <c r="NIU29" s="387">
        <f t="shared" ref="NIU29" si="4870">NIS29*$C$29</f>
        <v>3.5092552884164561E+24</v>
      </c>
      <c r="NIW29" s="387">
        <f t="shared" ref="NIW29" si="4871">NIU29*$C$29</f>
        <v>3.5443478413006207E+24</v>
      </c>
      <c r="NIY29" s="387">
        <f t="shared" ref="NIY29" si="4872">NIW29*$C$29</f>
        <v>3.5797913197136268E+24</v>
      </c>
      <c r="NJA29" s="387">
        <f t="shared" ref="NJA29" si="4873">NIY29*$C$29</f>
        <v>3.6155892329107632E+24</v>
      </c>
      <c r="NJC29" s="387">
        <f t="shared" ref="NJC29" si="4874">NJA29*$C$29</f>
        <v>3.6517451252398708E+24</v>
      </c>
      <c r="NJE29" s="387">
        <f t="shared" ref="NJE29" si="4875">NJC29*$C$29</f>
        <v>3.6882625764922693E+24</v>
      </c>
      <c r="NJG29" s="387">
        <f t="shared" ref="NJG29" si="4876">NJE29*$C$29</f>
        <v>3.725145202257192E+24</v>
      </c>
      <c r="NJI29" s="387">
        <f t="shared" ref="NJI29" si="4877">NJG29*$C$29</f>
        <v>3.7623966542797638E+24</v>
      </c>
      <c r="NJK29" s="387">
        <f t="shared" ref="NJK29" si="4878">NJI29*$C$29</f>
        <v>3.8000206208225615E+24</v>
      </c>
      <c r="NJM29" s="387">
        <f t="shared" ref="NJM29" si="4879">NJK29*$C$29</f>
        <v>3.8380208270307873E+24</v>
      </c>
      <c r="NJO29" s="387">
        <f t="shared" ref="NJO29" si="4880">NJM29*$C$29</f>
        <v>3.8764010353010953E+24</v>
      </c>
      <c r="NJQ29" s="387">
        <f t="shared" ref="NJQ29" si="4881">NJO29*$C$29</f>
        <v>3.9151650456541066E+24</v>
      </c>
      <c r="NJS29" s="387">
        <f t="shared" ref="NJS29" si="4882">NJQ29*$C$29</f>
        <v>3.9543166961106475E+24</v>
      </c>
      <c r="NJU29" s="387">
        <f t="shared" ref="NJU29" si="4883">NJS29*$C$29</f>
        <v>3.9938598630717541E+24</v>
      </c>
      <c r="NJW29" s="387">
        <f t="shared" ref="NJW29" si="4884">NJU29*$C$29</f>
        <v>4.0337984617024715E+24</v>
      </c>
      <c r="NJY29" s="387">
        <f t="shared" ref="NJY29" si="4885">NJW29*$C$29</f>
        <v>4.0741364463194962E+24</v>
      </c>
      <c r="NKA29" s="387">
        <f t="shared" ref="NKA29" si="4886">NJY29*$C$29</f>
        <v>4.1148778107826914E+24</v>
      </c>
      <c r="NKC29" s="387">
        <f t="shared" ref="NKC29" si="4887">NKA29*$C$29</f>
        <v>4.1560265888905184E+24</v>
      </c>
      <c r="NKE29" s="387">
        <f t="shared" ref="NKE29" si="4888">NKC29*$C$29</f>
        <v>4.1975868547794236E+24</v>
      </c>
      <c r="NKG29" s="387">
        <f t="shared" ref="NKG29" si="4889">NKE29*$C$29</f>
        <v>4.2395627233272177E+24</v>
      </c>
      <c r="NKI29" s="387">
        <f t="shared" ref="NKI29" si="4890">NKG29*$C$29</f>
        <v>4.2819583505604897E+24</v>
      </c>
      <c r="NKK29" s="387">
        <f t="shared" ref="NKK29" si="4891">NKI29*$C$29</f>
        <v>4.3247779340660947E+24</v>
      </c>
      <c r="NKM29" s="387">
        <f t="shared" ref="NKM29" si="4892">NKK29*$C$29</f>
        <v>4.3680257134067557E+24</v>
      </c>
      <c r="NKO29" s="387">
        <f t="shared" ref="NKO29" si="4893">NKM29*$C$29</f>
        <v>4.4117059705408233E+24</v>
      </c>
      <c r="NKQ29" s="387">
        <f t="shared" ref="NKQ29" si="4894">NKO29*$C$29</f>
        <v>4.4558230302462315E+24</v>
      </c>
      <c r="NKS29" s="387">
        <f t="shared" ref="NKS29" si="4895">NKQ29*$C$29</f>
        <v>4.5003812605486936E+24</v>
      </c>
      <c r="NKU29" s="387">
        <f t="shared" ref="NKU29" si="4896">NKS29*$C$29</f>
        <v>4.5453850731541805E+24</v>
      </c>
      <c r="NKW29" s="387">
        <f t="shared" ref="NKW29" si="4897">NKU29*$C$29</f>
        <v>4.5908389238857221E+24</v>
      </c>
      <c r="NKY29" s="387">
        <f t="shared" ref="NKY29" si="4898">NKW29*$C$29</f>
        <v>4.6367473131245793E+24</v>
      </c>
      <c r="NLA29" s="387">
        <f t="shared" ref="NLA29" si="4899">NKY29*$C$29</f>
        <v>4.6831147862558252E+24</v>
      </c>
      <c r="NLC29" s="387">
        <f t="shared" ref="NLC29" si="4900">NLA29*$C$29</f>
        <v>4.7299459341183836E+24</v>
      </c>
      <c r="NLE29" s="387">
        <f t="shared" ref="NLE29" si="4901">NLC29*$C$29</f>
        <v>4.7772453934595674E+24</v>
      </c>
      <c r="NLG29" s="387">
        <f t="shared" ref="NLG29" si="4902">NLE29*$C$29</f>
        <v>4.8250178473941631E+24</v>
      </c>
      <c r="NLI29" s="387">
        <f t="shared" ref="NLI29" si="4903">NLG29*$C$29</f>
        <v>4.8732680258681051E+24</v>
      </c>
      <c r="NLK29" s="387">
        <f t="shared" ref="NLK29" si="4904">NLI29*$C$29</f>
        <v>4.9220007061267864E+24</v>
      </c>
      <c r="NLM29" s="387">
        <f t="shared" ref="NLM29" si="4905">NLK29*$C$29</f>
        <v>4.9712207131880543E+24</v>
      </c>
      <c r="NLO29" s="387">
        <f t="shared" ref="NLO29" si="4906">NLM29*$C$29</f>
        <v>5.0209329203199349E+24</v>
      </c>
      <c r="NLQ29" s="387">
        <f t="shared" ref="NLQ29" si="4907">NLO29*$C$29</f>
        <v>5.0711422495231345E+24</v>
      </c>
      <c r="NLS29" s="387">
        <f t="shared" ref="NLS29" si="4908">NLQ29*$C$29</f>
        <v>5.1218536720183657E+24</v>
      </c>
      <c r="NLU29" s="387">
        <f t="shared" ref="NLU29" si="4909">NLS29*$C$29</f>
        <v>5.1730722087385495E+24</v>
      </c>
      <c r="NLW29" s="387">
        <f t="shared" ref="NLW29" si="4910">NLU29*$C$29</f>
        <v>5.2248029308259353E+24</v>
      </c>
      <c r="NLY29" s="387">
        <f t="shared" ref="NLY29" si="4911">NLW29*$C$29</f>
        <v>5.2770509601341946E+24</v>
      </c>
      <c r="NMA29" s="387">
        <f t="shared" ref="NMA29" si="4912">NLY29*$C$29</f>
        <v>5.329821469735537E+24</v>
      </c>
      <c r="NMC29" s="387">
        <f t="shared" ref="NMC29" si="4913">NMA29*$C$29</f>
        <v>5.3831196844328928E+24</v>
      </c>
      <c r="NME29" s="387">
        <f t="shared" ref="NME29" si="4914">NMC29*$C$29</f>
        <v>5.4369508812772217E+24</v>
      </c>
      <c r="NMG29" s="387">
        <f t="shared" ref="NMG29" si="4915">NME29*$C$29</f>
        <v>5.491320390089994E+24</v>
      </c>
      <c r="NMI29" s="387">
        <f t="shared" ref="NMI29" si="4916">NMG29*$C$29</f>
        <v>5.5462335939908941E+24</v>
      </c>
      <c r="NMK29" s="387">
        <f t="shared" ref="NMK29" si="4917">NMI29*$C$29</f>
        <v>5.6016959299308034E+24</v>
      </c>
      <c r="NMM29" s="387">
        <f t="shared" ref="NMM29" si="4918">NMK29*$C$29</f>
        <v>5.6577128892301114E+24</v>
      </c>
      <c r="NMO29" s="387">
        <f t="shared" ref="NMO29" si="4919">NMM29*$C$29</f>
        <v>5.7142900181224129E+24</v>
      </c>
      <c r="NMQ29" s="387">
        <f t="shared" ref="NMQ29" si="4920">NMO29*$C$29</f>
        <v>5.7714329183036371E+24</v>
      </c>
      <c r="NMS29" s="387">
        <f t="shared" ref="NMS29" si="4921">NMQ29*$C$29</f>
        <v>5.8291472474866738E+24</v>
      </c>
      <c r="NMU29" s="387">
        <f t="shared" ref="NMU29" si="4922">NMS29*$C$29</f>
        <v>5.8874387199615404E+24</v>
      </c>
      <c r="NMW29" s="387">
        <f t="shared" ref="NMW29" si="4923">NMU29*$C$29</f>
        <v>5.9463131071611554E+24</v>
      </c>
      <c r="NMY29" s="387">
        <f t="shared" ref="NMY29" si="4924">NMW29*$C$29</f>
        <v>6.005776238232767E+24</v>
      </c>
      <c r="NNA29" s="387">
        <f t="shared" ref="NNA29" si="4925">NMY29*$C$29</f>
        <v>6.0658340006150946E+24</v>
      </c>
      <c r="NNC29" s="387">
        <f t="shared" ref="NNC29" si="4926">NNA29*$C$29</f>
        <v>6.126492340621246E+24</v>
      </c>
      <c r="NNE29" s="387">
        <f t="shared" ref="NNE29" si="4927">NNC29*$C$29</f>
        <v>6.1877572640274586E+24</v>
      </c>
      <c r="NNG29" s="387">
        <f t="shared" ref="NNG29" si="4928">NNE29*$C$29</f>
        <v>6.2496348366677334E+24</v>
      </c>
      <c r="NNI29" s="387">
        <f t="shared" ref="NNI29" si="4929">NNG29*$C$29</f>
        <v>6.3121311850344109E+24</v>
      </c>
      <c r="NNK29" s="387">
        <f t="shared" ref="NNK29" si="4930">NNI29*$C$29</f>
        <v>6.3752524968847551E+24</v>
      </c>
      <c r="NNM29" s="387">
        <f t="shared" ref="NNM29" si="4931">NNK29*$C$29</f>
        <v>6.4390050218536029E+24</v>
      </c>
      <c r="NNO29" s="387">
        <f t="shared" ref="NNO29" si="4932">NNM29*$C$29</f>
        <v>6.5033950720721391E+24</v>
      </c>
      <c r="NNQ29" s="387">
        <f t="shared" ref="NNQ29" si="4933">NNO29*$C$29</f>
        <v>6.56842902279286E+24</v>
      </c>
      <c r="NNS29" s="387">
        <f t="shared" ref="NNS29" si="4934">NNQ29*$C$29</f>
        <v>6.6341133130207888E+24</v>
      </c>
      <c r="NNU29" s="387">
        <f t="shared" ref="NNU29" si="4935">NNS29*$C$29</f>
        <v>6.7004544461509963E+24</v>
      </c>
      <c r="NNW29" s="387">
        <f t="shared" ref="NNW29" si="4936">NNU29*$C$29</f>
        <v>6.7674589906125065E+24</v>
      </c>
      <c r="NNY29" s="387">
        <f t="shared" ref="NNY29" si="4937">NNW29*$C$29</f>
        <v>6.8351335805186315E+24</v>
      </c>
      <c r="NOA29" s="387">
        <f t="shared" ref="NOA29" si="4938">NNY29*$C$29</f>
        <v>6.9034849163238175E+24</v>
      </c>
      <c r="NOC29" s="387">
        <f t="shared" ref="NOC29" si="4939">NOA29*$C$29</f>
        <v>6.9725197654870555E+24</v>
      </c>
      <c r="NOE29" s="387">
        <f t="shared" ref="NOE29" si="4940">NOC29*$C$29</f>
        <v>7.0422449631419259E+24</v>
      </c>
      <c r="NOG29" s="387">
        <f t="shared" ref="NOG29" si="4941">NOE29*$C$29</f>
        <v>7.1126674127733449E+24</v>
      </c>
      <c r="NOI29" s="387">
        <f t="shared" ref="NOI29" si="4942">NOG29*$C$29</f>
        <v>7.1837940869010785E+24</v>
      </c>
      <c r="NOK29" s="387">
        <f t="shared" ref="NOK29" si="4943">NOI29*$C$29</f>
        <v>7.2556320277700896E+24</v>
      </c>
      <c r="NOM29" s="387">
        <f t="shared" ref="NOM29" si="4944">NOK29*$C$29</f>
        <v>7.3281883480477909E+24</v>
      </c>
      <c r="NOO29" s="387">
        <f t="shared" ref="NOO29" si="4945">NOM29*$C$29</f>
        <v>7.4014702315282686E+24</v>
      </c>
      <c r="NOQ29" s="387">
        <f t="shared" ref="NOQ29" si="4946">NOO29*$C$29</f>
        <v>7.475484933843551E+24</v>
      </c>
      <c r="NOS29" s="387">
        <f t="shared" ref="NOS29" si="4947">NOQ29*$C$29</f>
        <v>7.5502397831819866E+24</v>
      </c>
      <c r="NOU29" s="387">
        <f t="shared" ref="NOU29" si="4948">NOS29*$C$29</f>
        <v>7.6257421810138068E+24</v>
      </c>
      <c r="NOW29" s="387">
        <f t="shared" ref="NOW29" si="4949">NOU29*$C$29</f>
        <v>7.7019996028239446E+24</v>
      </c>
      <c r="NOY29" s="387">
        <f t="shared" ref="NOY29" si="4950">NOW29*$C$29</f>
        <v>7.7790195988521841E+24</v>
      </c>
      <c r="NPA29" s="387">
        <f t="shared" ref="NPA29" si="4951">NOY29*$C$29</f>
        <v>7.8568097948407061E+24</v>
      </c>
      <c r="NPC29" s="387">
        <f t="shared" ref="NPC29" si="4952">NPA29*$C$29</f>
        <v>7.9353778927891137E+24</v>
      </c>
      <c r="NPE29" s="387">
        <f t="shared" ref="NPE29" si="4953">NPC29*$C$29</f>
        <v>8.0147316717170047E+24</v>
      </c>
      <c r="NPG29" s="387">
        <f t="shared" ref="NPG29" si="4954">NPE29*$C$29</f>
        <v>8.0948789884341748E+24</v>
      </c>
      <c r="NPI29" s="387">
        <f t="shared" ref="NPI29" si="4955">NPG29*$C$29</f>
        <v>8.175827778318517E+24</v>
      </c>
      <c r="NPK29" s="387">
        <f t="shared" ref="NPK29" si="4956">NPI29*$C$29</f>
        <v>8.2575860561017027E+24</v>
      </c>
      <c r="NPM29" s="387">
        <f t="shared" ref="NPM29" si="4957">NPK29*$C$29</f>
        <v>8.3401619166627196E+24</v>
      </c>
      <c r="NPO29" s="387">
        <f t="shared" ref="NPO29" si="4958">NPM29*$C$29</f>
        <v>8.4235635358293469E+24</v>
      </c>
      <c r="NPQ29" s="387">
        <f t="shared" ref="NPQ29" si="4959">NPO29*$C$29</f>
        <v>8.5077991711876409E+24</v>
      </c>
      <c r="NPS29" s="387">
        <f t="shared" ref="NPS29" si="4960">NPQ29*$C$29</f>
        <v>8.5928771628995173E+24</v>
      </c>
      <c r="NPU29" s="387">
        <f t="shared" ref="NPU29" si="4961">NPS29*$C$29</f>
        <v>8.6788059345285121E+24</v>
      </c>
      <c r="NPW29" s="387">
        <f t="shared" ref="NPW29" si="4962">NPU29*$C$29</f>
        <v>8.7655939938737974E+24</v>
      </c>
      <c r="NPY29" s="387">
        <f t="shared" ref="NPY29" si="4963">NPW29*$C$29</f>
        <v>8.8532499338125352E+24</v>
      </c>
      <c r="NQA29" s="387">
        <f t="shared" ref="NQA29" si="4964">NPY29*$C$29</f>
        <v>8.9417824331506605E+24</v>
      </c>
      <c r="NQC29" s="387">
        <f t="shared" ref="NQC29" si="4965">NQA29*$C$29</f>
        <v>9.0312002574821667E+24</v>
      </c>
      <c r="NQE29" s="387">
        <f t="shared" ref="NQE29" si="4966">NQC29*$C$29</f>
        <v>9.1215122600569888E+24</v>
      </c>
      <c r="NQG29" s="387">
        <f t="shared" ref="NQG29" si="4967">NQE29*$C$29</f>
        <v>9.2127273826575584E+24</v>
      </c>
      <c r="NQI29" s="387">
        <f t="shared" ref="NQI29" si="4968">NQG29*$C$29</f>
        <v>9.3048546564841344E+24</v>
      </c>
      <c r="NQK29" s="387">
        <f t="shared" ref="NQK29" si="4969">NQI29*$C$29</f>
        <v>9.3979032030489755E+24</v>
      </c>
      <c r="NQM29" s="387">
        <f t="shared" ref="NQM29" si="4970">NQK29*$C$29</f>
        <v>9.491882235079465E+24</v>
      </c>
      <c r="NQO29" s="387">
        <f t="shared" ref="NQO29" si="4971">NQM29*$C$29</f>
        <v>9.5868010574302593E+24</v>
      </c>
      <c r="NQQ29" s="387">
        <f t="shared" ref="NQQ29" si="4972">NQO29*$C$29</f>
        <v>9.6826690680045615E+24</v>
      </c>
      <c r="NQS29" s="387">
        <f t="shared" ref="NQS29" si="4973">NQQ29*$C$29</f>
        <v>9.7794957586846064E+24</v>
      </c>
      <c r="NQU29" s="387">
        <f t="shared" ref="NQU29" si="4974">NQS29*$C$29</f>
        <v>9.8772907162714535E+24</v>
      </c>
      <c r="NQW29" s="387">
        <f t="shared" ref="NQW29" si="4975">NQU29*$C$29</f>
        <v>9.9760636234341692E+24</v>
      </c>
      <c r="NQY29" s="387">
        <f t="shared" ref="NQY29" si="4976">NQW29*$C$29</f>
        <v>1.0075824259668512E+25</v>
      </c>
      <c r="NRA29" s="387">
        <f t="shared" ref="NRA29" si="4977">NQY29*$C$29</f>
        <v>1.0176582502265197E+25</v>
      </c>
      <c r="NRC29" s="387">
        <f t="shared" ref="NRC29" si="4978">NRA29*$C$29</f>
        <v>1.0278348327287848E+25</v>
      </c>
      <c r="NRE29" s="387">
        <f t="shared" ref="NRE29" si="4979">NRC29*$C$29</f>
        <v>1.0381131810560727E+25</v>
      </c>
      <c r="NRG29" s="387">
        <f t="shared" ref="NRG29" si="4980">NRE29*$C$29</f>
        <v>1.0484943128666333E+25</v>
      </c>
      <c r="NRI29" s="387">
        <f t="shared" ref="NRI29" si="4981">NRG29*$C$29</f>
        <v>1.0589792559952997E+25</v>
      </c>
      <c r="NRK29" s="387">
        <f t="shared" ref="NRK29" si="4982">NRI29*$C$29</f>
        <v>1.0695690485552526E+25</v>
      </c>
      <c r="NRM29" s="387">
        <f t="shared" ref="NRM29" si="4983">NRK29*$C$29</f>
        <v>1.0802647390408051E+25</v>
      </c>
      <c r="NRO29" s="387">
        <f t="shared" ref="NRO29" si="4984">NRM29*$C$29</f>
        <v>1.0910673864312131E+25</v>
      </c>
      <c r="NRQ29" s="387">
        <f t="shared" ref="NRQ29" si="4985">NRO29*$C$29</f>
        <v>1.1019780602955253E+25</v>
      </c>
      <c r="NRS29" s="387">
        <f t="shared" ref="NRS29" si="4986">NRQ29*$C$29</f>
        <v>1.1129978408984805E+25</v>
      </c>
      <c r="NRU29" s="387">
        <f t="shared" ref="NRU29" si="4987">NRS29*$C$29</f>
        <v>1.1241278193074653E+25</v>
      </c>
      <c r="NRW29" s="387">
        <f t="shared" ref="NRW29" si="4988">NRU29*$C$29</f>
        <v>1.13536909750054E+25</v>
      </c>
      <c r="NRY29" s="387">
        <f t="shared" ref="NRY29" si="4989">NRW29*$C$29</f>
        <v>1.1467227884755455E+25</v>
      </c>
      <c r="NSA29" s="387">
        <f t="shared" ref="NSA29" si="4990">NRY29*$C$29</f>
        <v>1.1581900163603009E+25</v>
      </c>
      <c r="NSC29" s="387">
        <f t="shared" ref="NSC29" si="4991">NSA29*$C$29</f>
        <v>1.1697719165239039E+25</v>
      </c>
      <c r="NSE29" s="387">
        <f t="shared" ref="NSE29" si="4992">NSC29*$C$29</f>
        <v>1.1814696356891429E+25</v>
      </c>
      <c r="NSG29" s="387">
        <f t="shared" ref="NSG29" si="4993">NSE29*$C$29</f>
        <v>1.1932843320460343E+25</v>
      </c>
      <c r="NSI29" s="387">
        <f t="shared" ref="NSI29" si="4994">NSG29*$C$29</f>
        <v>1.2052171753664946E+25</v>
      </c>
      <c r="NSK29" s="387">
        <f t="shared" ref="NSK29" si="4995">NSI29*$C$29</f>
        <v>1.2172693471201595E+25</v>
      </c>
      <c r="NSM29" s="387">
        <f t="shared" ref="NSM29" si="4996">NSK29*$C$29</f>
        <v>1.2294420405913612E+25</v>
      </c>
      <c r="NSO29" s="387">
        <f t="shared" ref="NSO29" si="4997">NSM29*$C$29</f>
        <v>1.2417364609972749E+25</v>
      </c>
      <c r="NSQ29" s="387">
        <f t="shared" ref="NSQ29" si="4998">NSO29*$C$29</f>
        <v>1.2541538256072477E+25</v>
      </c>
      <c r="NSS29" s="387">
        <f t="shared" ref="NSS29" si="4999">NSQ29*$C$29</f>
        <v>1.2666953638633203E+25</v>
      </c>
      <c r="NSU29" s="387">
        <f t="shared" ref="NSU29" si="5000">NSS29*$C$29</f>
        <v>1.2793623175019535E+25</v>
      </c>
      <c r="NSW29" s="387">
        <f t="shared" ref="NSW29" si="5001">NSU29*$C$29</f>
        <v>1.292155940676973E+25</v>
      </c>
      <c r="NSY29" s="387">
        <f t="shared" ref="NSY29" si="5002">NSW29*$C$29</f>
        <v>1.3050775000837427E+25</v>
      </c>
      <c r="NTA29" s="387">
        <f t="shared" ref="NTA29" si="5003">NSY29*$C$29</f>
        <v>1.3181282750845801E+25</v>
      </c>
      <c r="NTC29" s="387">
        <f t="shared" ref="NTC29" si="5004">NTA29*$C$29</f>
        <v>1.331309557835426E+25</v>
      </c>
      <c r="NTE29" s="387">
        <f t="shared" ref="NTE29" si="5005">NTC29*$C$29</f>
        <v>1.3446226534137802E+25</v>
      </c>
      <c r="NTG29" s="387">
        <f t="shared" ref="NTG29" si="5006">NTE29*$C$29</f>
        <v>1.358068879947918E+25</v>
      </c>
      <c r="NTI29" s="387">
        <f t="shared" ref="NTI29" si="5007">NTG29*$C$29</f>
        <v>1.3716495687473972E+25</v>
      </c>
      <c r="NTK29" s="387">
        <f t="shared" ref="NTK29" si="5008">NTI29*$C$29</f>
        <v>1.3853660644348713E+25</v>
      </c>
      <c r="NTM29" s="387">
        <f t="shared" ref="NTM29" si="5009">NTK29*$C$29</f>
        <v>1.39921972507922E+25</v>
      </c>
      <c r="NTO29" s="387">
        <f t="shared" ref="NTO29" si="5010">NTM29*$C$29</f>
        <v>1.4132119223300122E+25</v>
      </c>
      <c r="NTQ29" s="387">
        <f t="shared" ref="NTQ29" si="5011">NTO29*$C$29</f>
        <v>1.4273440415533123E+25</v>
      </c>
      <c r="NTS29" s="387">
        <f t="shared" ref="NTS29" si="5012">NTQ29*$C$29</f>
        <v>1.4416174819688455E+25</v>
      </c>
      <c r="NTU29" s="387">
        <f t="shared" ref="NTU29" si="5013">NTS29*$C$29</f>
        <v>1.4560336567885339E+25</v>
      </c>
      <c r="NTW29" s="387">
        <f t="shared" ref="NTW29" si="5014">NTU29*$C$29</f>
        <v>1.4705939933564192E+25</v>
      </c>
      <c r="NTY29" s="387">
        <f t="shared" ref="NTY29" si="5015">NTW29*$C$29</f>
        <v>1.4852999332899834E+25</v>
      </c>
      <c r="NUA29" s="387">
        <f t="shared" ref="NUA29" si="5016">NTY29*$C$29</f>
        <v>1.5001529326228831E+25</v>
      </c>
      <c r="NUC29" s="387">
        <f t="shared" ref="NUC29" si="5017">NUA29*$C$29</f>
        <v>1.5151544619491119E+25</v>
      </c>
      <c r="NUE29" s="387">
        <f t="shared" ref="NUE29" si="5018">NUC29*$C$29</f>
        <v>1.5303060065686031E+25</v>
      </c>
      <c r="NUG29" s="387">
        <f t="shared" ref="NUG29" si="5019">NUE29*$C$29</f>
        <v>1.5456090666342891E+25</v>
      </c>
      <c r="NUI29" s="387">
        <f t="shared" ref="NUI29" si="5020">NUG29*$C$29</f>
        <v>1.5610651573006321E+25</v>
      </c>
      <c r="NUK29" s="387">
        <f t="shared" ref="NUK29" si="5021">NUI29*$C$29</f>
        <v>1.5766758088736384E+25</v>
      </c>
      <c r="NUM29" s="387">
        <f t="shared" ref="NUM29" si="5022">NUK29*$C$29</f>
        <v>1.5924425669623747E+25</v>
      </c>
      <c r="NUO29" s="387">
        <f t="shared" ref="NUO29" si="5023">NUM29*$C$29</f>
        <v>1.6083669926319985E+25</v>
      </c>
      <c r="NUQ29" s="387">
        <f t="shared" ref="NUQ29" si="5024">NUO29*$C$29</f>
        <v>1.6244506625583184E+25</v>
      </c>
      <c r="NUS29" s="387">
        <f t="shared" ref="NUS29" si="5025">NUQ29*$C$29</f>
        <v>1.6406951691839017E+25</v>
      </c>
      <c r="NUU29" s="387">
        <f t="shared" ref="NUU29" si="5026">NUS29*$C$29</f>
        <v>1.6571021208757408E+25</v>
      </c>
      <c r="NUW29" s="387">
        <f t="shared" ref="NUW29" si="5027">NUU29*$C$29</f>
        <v>1.6736731420844981E+25</v>
      </c>
      <c r="NUY29" s="387">
        <f t="shared" ref="NUY29" si="5028">NUW29*$C$29</f>
        <v>1.6904098735053432E+25</v>
      </c>
      <c r="NVA29" s="387">
        <f t="shared" ref="NVA29" si="5029">NUY29*$C$29</f>
        <v>1.7073139722403966E+25</v>
      </c>
      <c r="NVC29" s="387">
        <f t="shared" ref="NVC29" si="5030">NVA29*$C$29</f>
        <v>1.7243871119628005E+25</v>
      </c>
      <c r="NVE29" s="387">
        <f t="shared" ref="NVE29" si="5031">NVC29*$C$29</f>
        <v>1.7416309830824285E+25</v>
      </c>
      <c r="NVG29" s="387">
        <f t="shared" ref="NVG29" si="5032">NVE29*$C$29</f>
        <v>1.7590472929132528E+25</v>
      </c>
      <c r="NVI29" s="387">
        <f t="shared" ref="NVI29" si="5033">NVG29*$C$29</f>
        <v>1.7766377658423854E+25</v>
      </c>
      <c r="NVK29" s="387">
        <f t="shared" ref="NVK29" si="5034">NVI29*$C$29</f>
        <v>1.7944041435008092E+25</v>
      </c>
      <c r="NVM29" s="387">
        <f t="shared" ref="NVM29" si="5035">NVK29*$C$29</f>
        <v>1.8123481849358173E+25</v>
      </c>
      <c r="NVO29" s="387">
        <f t="shared" ref="NVO29" si="5036">NVM29*$C$29</f>
        <v>1.8304716667851756E+25</v>
      </c>
      <c r="NVQ29" s="387">
        <f t="shared" ref="NVQ29" si="5037">NVO29*$C$29</f>
        <v>1.8487763834530274E+25</v>
      </c>
      <c r="NVS29" s="387">
        <f t="shared" ref="NVS29" si="5038">NVQ29*$C$29</f>
        <v>1.8672641472875576E+25</v>
      </c>
      <c r="NVU29" s="387">
        <f t="shared" ref="NVU29" si="5039">NVS29*$C$29</f>
        <v>1.8859367887604331E+25</v>
      </c>
      <c r="NVW29" s="387">
        <f t="shared" ref="NVW29" si="5040">NVU29*$C$29</f>
        <v>1.9047961566480375E+25</v>
      </c>
      <c r="NVY29" s="387">
        <f t="shared" ref="NVY29" si="5041">NVW29*$C$29</f>
        <v>1.9238441182145179E+25</v>
      </c>
      <c r="NWA29" s="387">
        <f t="shared" ref="NWA29" si="5042">NVY29*$C$29</f>
        <v>1.943082559396663E+25</v>
      </c>
      <c r="NWC29" s="387">
        <f t="shared" ref="NWC29" si="5043">NWA29*$C$29</f>
        <v>1.9625133849906294E+25</v>
      </c>
      <c r="NWE29" s="387">
        <f t="shared" ref="NWE29" si="5044">NWC29*$C$29</f>
        <v>1.9821385188405356E+25</v>
      </c>
      <c r="NWG29" s="387">
        <f t="shared" ref="NWG29" si="5045">NWE29*$C$29</f>
        <v>2.001959904028941E+25</v>
      </c>
      <c r="NWI29" s="387">
        <f t="shared" ref="NWI29" si="5046">NWG29*$C$29</f>
        <v>2.0219795030692305E+25</v>
      </c>
      <c r="NWK29" s="387">
        <f t="shared" ref="NWK29" si="5047">NWI29*$C$29</f>
        <v>2.0421992980999228E+25</v>
      </c>
      <c r="NWM29" s="387">
        <f t="shared" ref="NWM29" si="5048">NWK29*$C$29</f>
        <v>2.0626212910809222E+25</v>
      </c>
      <c r="NWO29" s="387">
        <f t="shared" ref="NWO29" si="5049">NWM29*$C$29</f>
        <v>2.0832475039917316E+25</v>
      </c>
      <c r="NWQ29" s="387">
        <f t="shared" ref="NWQ29" si="5050">NWO29*$C$29</f>
        <v>2.1040799790316488E+25</v>
      </c>
      <c r="NWS29" s="387">
        <f t="shared" ref="NWS29" si="5051">NWQ29*$C$29</f>
        <v>2.1251207788219653E+25</v>
      </c>
      <c r="NWU29" s="387">
        <f t="shared" ref="NWU29" si="5052">NWS29*$C$29</f>
        <v>2.1463719866101849E+25</v>
      </c>
      <c r="NWW29" s="387">
        <f t="shared" ref="NWW29" si="5053">NWU29*$C$29</f>
        <v>2.1678357064762866E+25</v>
      </c>
      <c r="NWY29" s="387">
        <f t="shared" ref="NWY29" si="5054">NWW29*$C$29</f>
        <v>2.1895140635410497E+25</v>
      </c>
      <c r="NXA29" s="387">
        <f t="shared" ref="NXA29" si="5055">NWY29*$C$29</f>
        <v>2.2114092041764601E+25</v>
      </c>
      <c r="NXC29" s="387">
        <f t="shared" ref="NXC29" si="5056">NXA29*$C$29</f>
        <v>2.2335232962182248E+25</v>
      </c>
      <c r="NXE29" s="387">
        <f t="shared" ref="NXE29" si="5057">NXC29*$C$29</f>
        <v>2.255858529180407E+25</v>
      </c>
      <c r="NXG29" s="387">
        <f t="shared" ref="NXG29" si="5058">NXE29*$C$29</f>
        <v>2.2784171144722112E+25</v>
      </c>
      <c r="NXI29" s="387">
        <f t="shared" ref="NXI29" si="5059">NXG29*$C$29</f>
        <v>2.3012012856169335E+25</v>
      </c>
      <c r="NXK29" s="387">
        <f t="shared" ref="NXK29" si="5060">NXI29*$C$29</f>
        <v>2.3242132984731027E+25</v>
      </c>
      <c r="NXM29" s="387">
        <f t="shared" ref="NXM29" si="5061">NXK29*$C$29</f>
        <v>2.3474554314578339E+25</v>
      </c>
      <c r="NXO29" s="387">
        <f t="shared" ref="NXO29" si="5062">NXM29*$C$29</f>
        <v>2.3709299857724122E+25</v>
      </c>
      <c r="NXQ29" s="387">
        <f t="shared" ref="NXQ29" si="5063">NXO29*$C$29</f>
        <v>2.3946392856301363E+25</v>
      </c>
      <c r="NXS29" s="387">
        <f t="shared" ref="NXS29" si="5064">NXQ29*$C$29</f>
        <v>2.4185856784864378E+25</v>
      </c>
      <c r="NXU29" s="387">
        <f t="shared" ref="NXU29" si="5065">NXS29*$C$29</f>
        <v>2.4427715352713023E+25</v>
      </c>
      <c r="NXW29" s="387">
        <f t="shared" ref="NXW29" si="5066">NXU29*$C$29</f>
        <v>2.4671992506240153E+25</v>
      </c>
      <c r="NXY29" s="387">
        <f t="shared" ref="NXY29" si="5067">NXW29*$C$29</f>
        <v>2.4918712431302553E+25</v>
      </c>
      <c r="NYA29" s="387">
        <f t="shared" ref="NYA29" si="5068">NXY29*$C$29</f>
        <v>2.516789955561558E+25</v>
      </c>
      <c r="NYC29" s="387">
        <f t="shared" ref="NYC29" si="5069">NYA29*$C$29</f>
        <v>2.5419578551171736E+25</v>
      </c>
      <c r="NYE29" s="387">
        <f t="shared" ref="NYE29" si="5070">NYC29*$C$29</f>
        <v>2.5673774336683452E+25</v>
      </c>
      <c r="NYG29" s="387">
        <f t="shared" ref="NYG29" si="5071">NYE29*$C$29</f>
        <v>2.5930512080050287E+25</v>
      </c>
      <c r="NYI29" s="387">
        <f t="shared" ref="NYI29" si="5072">NYG29*$C$29</f>
        <v>2.6189817200850792E+25</v>
      </c>
      <c r="NYK29" s="387">
        <f t="shared" ref="NYK29" si="5073">NYI29*$C$29</f>
        <v>2.6451715372859301E+25</v>
      </c>
      <c r="NYM29" s="387">
        <f t="shared" ref="NYM29" si="5074">NYK29*$C$29</f>
        <v>2.6716232526587894E+25</v>
      </c>
      <c r="NYO29" s="387">
        <f t="shared" ref="NYO29" si="5075">NYM29*$C$29</f>
        <v>2.6983394851853773E+25</v>
      </c>
      <c r="NYQ29" s="387">
        <f t="shared" ref="NYQ29" si="5076">NYO29*$C$29</f>
        <v>2.7253228800372309E+25</v>
      </c>
      <c r="NYS29" s="387">
        <f t="shared" ref="NYS29" si="5077">NYQ29*$C$29</f>
        <v>2.7525761088376034E+25</v>
      </c>
      <c r="NYU29" s="387">
        <f t="shared" ref="NYU29" si="5078">NYS29*$C$29</f>
        <v>2.7801018699259793E+25</v>
      </c>
      <c r="NYW29" s="387">
        <f t="shared" ref="NYW29" si="5079">NYU29*$C$29</f>
        <v>2.807902888625239E+25</v>
      </c>
      <c r="NYY29" s="387">
        <f t="shared" ref="NYY29" si="5080">NYW29*$C$29</f>
        <v>2.8359819175114912E+25</v>
      </c>
      <c r="NZA29" s="387">
        <f t="shared" ref="NZA29" si="5081">NYY29*$C$29</f>
        <v>2.8643417366866063E+25</v>
      </c>
      <c r="NZC29" s="387">
        <f t="shared" ref="NZC29" si="5082">NZA29*$C$29</f>
        <v>2.8929851540534726E+25</v>
      </c>
      <c r="NZE29" s="387">
        <f t="shared" ref="NZE29" si="5083">NZC29*$C$29</f>
        <v>2.9219150055940073E+25</v>
      </c>
      <c r="NZG29" s="387">
        <f t="shared" ref="NZG29" si="5084">NZE29*$C$29</f>
        <v>2.9511341556499473E+25</v>
      </c>
      <c r="NZI29" s="387">
        <f t="shared" ref="NZI29" si="5085">NZG29*$C$29</f>
        <v>2.9806454972064469E+25</v>
      </c>
      <c r="NZK29" s="387">
        <f t="shared" ref="NZK29" si="5086">NZI29*$C$29</f>
        <v>3.0104519521785116E+25</v>
      </c>
      <c r="NZM29" s="387">
        <f t="shared" ref="NZM29" si="5087">NZK29*$C$29</f>
        <v>3.0405564717002966E+25</v>
      </c>
      <c r="NZO29" s="387">
        <f t="shared" ref="NZO29" si="5088">NZM29*$C$29</f>
        <v>3.0709620364172996E+25</v>
      </c>
      <c r="NZQ29" s="387">
        <f t="shared" ref="NZQ29" si="5089">NZO29*$C$29</f>
        <v>3.1016716567814727E+25</v>
      </c>
      <c r="NZS29" s="387">
        <f t="shared" ref="NZS29" si="5090">NZQ29*$C$29</f>
        <v>3.1326883733492877E+25</v>
      </c>
      <c r="NZU29" s="387">
        <f t="shared" ref="NZU29" si="5091">NZS29*$C$29</f>
        <v>3.1640152570827806E+25</v>
      </c>
      <c r="NZW29" s="387">
        <f t="shared" ref="NZW29" si="5092">NZU29*$C$29</f>
        <v>3.1956554096536085E+25</v>
      </c>
      <c r="NZY29" s="387">
        <f t="shared" ref="NZY29" si="5093">NZW29*$C$29</f>
        <v>3.2276119637501446E+25</v>
      </c>
      <c r="OAA29" s="387">
        <f t="shared" ref="OAA29" si="5094">NZY29*$C$29</f>
        <v>3.2598880833876462E+25</v>
      </c>
      <c r="OAC29" s="387">
        <f t="shared" ref="OAC29" si="5095">OAA29*$C$29</f>
        <v>3.2924869642215229E+25</v>
      </c>
      <c r="OAE29" s="387">
        <f t="shared" ref="OAE29" si="5096">OAC29*$C$29</f>
        <v>3.325411833863738E+25</v>
      </c>
      <c r="OAG29" s="387">
        <f t="shared" ref="OAG29" si="5097">OAE29*$C$29</f>
        <v>3.3586659522023754E+25</v>
      </c>
      <c r="OAI29" s="387">
        <f t="shared" ref="OAI29" si="5098">OAG29*$C$29</f>
        <v>3.3922526117243994E+25</v>
      </c>
      <c r="OAK29" s="387">
        <f t="shared" ref="OAK29" si="5099">OAI29*$C$29</f>
        <v>3.4261751378416433E+25</v>
      </c>
      <c r="OAM29" s="387">
        <f t="shared" ref="OAM29" si="5100">OAK29*$C$29</f>
        <v>3.4604368892200599E+25</v>
      </c>
      <c r="OAO29" s="387">
        <f t="shared" ref="OAO29" si="5101">OAM29*$C$29</f>
        <v>3.4950412581122605E+25</v>
      </c>
      <c r="OAQ29" s="387">
        <f t="shared" ref="OAQ29" si="5102">OAO29*$C$29</f>
        <v>3.5299916706933832E+25</v>
      </c>
      <c r="OAS29" s="387">
        <f t="shared" ref="OAS29" si="5103">OAQ29*$C$29</f>
        <v>3.565291587400317E+25</v>
      </c>
      <c r="OAU29" s="387">
        <f t="shared" ref="OAU29" si="5104">OAS29*$C$29</f>
        <v>3.6009445032743201E+25</v>
      </c>
      <c r="OAW29" s="387">
        <f t="shared" ref="OAW29" si="5105">OAU29*$C$29</f>
        <v>3.6369539483070631E+25</v>
      </c>
      <c r="OAY29" s="387">
        <f t="shared" ref="OAY29" si="5106">OAW29*$C$29</f>
        <v>3.6733234877901339E+25</v>
      </c>
      <c r="OBA29" s="387">
        <f t="shared" ref="OBA29" si="5107">OAY29*$C$29</f>
        <v>3.7100567226680351E+25</v>
      </c>
      <c r="OBC29" s="387">
        <f t="shared" ref="OBC29" si="5108">OBA29*$C$29</f>
        <v>3.7471572898947157E+25</v>
      </c>
      <c r="OBE29" s="387">
        <f t="shared" ref="OBE29" si="5109">OBC29*$C$29</f>
        <v>3.784628862793663E+25</v>
      </c>
      <c r="OBG29" s="387">
        <f t="shared" ref="OBG29" si="5110">OBE29*$C$29</f>
        <v>3.8224751514215996E+25</v>
      </c>
      <c r="OBI29" s="387">
        <f t="shared" ref="OBI29" si="5111">OBG29*$C$29</f>
        <v>3.8606999029358154E+25</v>
      </c>
      <c r="OBK29" s="387">
        <f t="shared" ref="OBK29" si="5112">OBI29*$C$29</f>
        <v>3.8993069019651732E+25</v>
      </c>
      <c r="OBM29" s="387">
        <f t="shared" ref="OBM29" si="5113">OBK29*$C$29</f>
        <v>3.9382999709848246E+25</v>
      </c>
      <c r="OBO29" s="387">
        <f t="shared" ref="OBO29" si="5114">OBM29*$C$29</f>
        <v>3.9776829706946732E+25</v>
      </c>
      <c r="OBQ29" s="387">
        <f t="shared" ref="OBQ29" si="5115">OBO29*$C$29</f>
        <v>4.01745980040162E+25</v>
      </c>
      <c r="OBS29" s="387">
        <f t="shared" ref="OBS29" si="5116">OBQ29*$C$29</f>
        <v>4.0576343984056364E+25</v>
      </c>
      <c r="OBU29" s="387">
        <f t="shared" ref="OBU29" si="5117">OBS29*$C$29</f>
        <v>4.0982107423896925E+25</v>
      </c>
      <c r="OBW29" s="387">
        <f t="shared" ref="OBW29" si="5118">OBU29*$C$29</f>
        <v>4.1391928498135896E+25</v>
      </c>
      <c r="OBY29" s="387">
        <f t="shared" ref="OBY29" si="5119">OBW29*$C$29</f>
        <v>4.1805847783117258E+25</v>
      </c>
      <c r="OCA29" s="387">
        <f t="shared" ref="OCA29" si="5120">OBY29*$C$29</f>
        <v>4.2223906260948427E+25</v>
      </c>
      <c r="OCC29" s="387">
        <f t="shared" ref="OCC29" si="5121">OCA29*$C$29</f>
        <v>4.2646145323557908E+25</v>
      </c>
      <c r="OCE29" s="387">
        <f t="shared" ref="OCE29" si="5122">OCC29*$C$29</f>
        <v>4.3072606776793485E+25</v>
      </c>
      <c r="OCG29" s="387">
        <f t="shared" ref="OCG29" si="5123">OCE29*$C$29</f>
        <v>4.3503332844561418E+25</v>
      </c>
      <c r="OCI29" s="387">
        <f t="shared" ref="OCI29" si="5124">OCG29*$C$29</f>
        <v>4.3938366173007033E+25</v>
      </c>
      <c r="OCK29" s="387">
        <f t="shared" ref="OCK29" si="5125">OCI29*$C$29</f>
        <v>4.4377749834737102E+25</v>
      </c>
      <c r="OCM29" s="387">
        <f t="shared" ref="OCM29" si="5126">OCK29*$C$29</f>
        <v>4.4821527333084471E+25</v>
      </c>
      <c r="OCO29" s="387">
        <f t="shared" ref="OCO29" si="5127">OCM29*$C$29</f>
        <v>4.5269742606415317E+25</v>
      </c>
      <c r="OCQ29" s="387">
        <f t="shared" ref="OCQ29" si="5128">OCO29*$C$29</f>
        <v>4.5722440032479467E+25</v>
      </c>
      <c r="OCS29" s="387">
        <f t="shared" ref="OCS29" si="5129">OCQ29*$C$29</f>
        <v>4.6179664432804259E+25</v>
      </c>
      <c r="OCU29" s="387">
        <f t="shared" ref="OCU29" si="5130">OCS29*$C$29</f>
        <v>4.6641461077132305E+25</v>
      </c>
      <c r="OCW29" s="387">
        <f t="shared" ref="OCW29" si="5131">OCU29*$C$29</f>
        <v>4.7107875687903627E+25</v>
      </c>
      <c r="OCY29" s="387">
        <f t="shared" ref="OCY29" si="5132">OCW29*$C$29</f>
        <v>4.757895444478266E+25</v>
      </c>
      <c r="ODA29" s="387">
        <f t="shared" ref="ODA29" si="5133">OCY29*$C$29</f>
        <v>4.8054743989230483E+25</v>
      </c>
      <c r="ODC29" s="387">
        <f t="shared" ref="ODC29" si="5134">ODA29*$C$29</f>
        <v>4.8535291429122785E+25</v>
      </c>
      <c r="ODE29" s="387">
        <f t="shared" ref="ODE29" si="5135">ODC29*$C$29</f>
        <v>4.9020644343414013E+25</v>
      </c>
      <c r="ODG29" s="387">
        <f t="shared" ref="ODG29" si="5136">ODE29*$C$29</f>
        <v>4.9510850786848157E+25</v>
      </c>
      <c r="ODI29" s="387">
        <f t="shared" ref="ODI29" si="5137">ODG29*$C$29</f>
        <v>5.0005959294716641E+25</v>
      </c>
      <c r="ODK29" s="387">
        <f t="shared" ref="ODK29" si="5138">ODI29*$C$29</f>
        <v>5.0506018887663804E+25</v>
      </c>
      <c r="ODM29" s="387">
        <f t="shared" ref="ODM29" si="5139">ODK29*$C$29</f>
        <v>5.1011079076540439E+25</v>
      </c>
      <c r="ODO29" s="387">
        <f t="shared" ref="ODO29" si="5140">ODM29*$C$29</f>
        <v>5.1521189867305846E+25</v>
      </c>
      <c r="ODQ29" s="387">
        <f t="shared" ref="ODQ29" si="5141">ODO29*$C$29</f>
        <v>5.2036401765978902E+25</v>
      </c>
      <c r="ODS29" s="387">
        <f t="shared" ref="ODS29" si="5142">ODQ29*$C$29</f>
        <v>5.255676578363869E+25</v>
      </c>
      <c r="ODU29" s="387">
        <f t="shared" ref="ODU29" si="5143">ODS29*$C$29</f>
        <v>5.3082333441475074E+25</v>
      </c>
      <c r="ODW29" s="387">
        <f t="shared" ref="ODW29" si="5144">ODU29*$C$29</f>
        <v>5.3613156775889826E+25</v>
      </c>
      <c r="ODY29" s="387">
        <f t="shared" ref="ODY29" si="5145">ODW29*$C$29</f>
        <v>5.4149288343648722E+25</v>
      </c>
      <c r="OEA29" s="387">
        <f t="shared" ref="OEA29" si="5146">ODY29*$C$29</f>
        <v>5.4690781227085213E+25</v>
      </c>
      <c r="OEC29" s="387">
        <f t="shared" ref="OEC29" si="5147">OEA29*$C$29</f>
        <v>5.5237689039356064E+25</v>
      </c>
      <c r="OEE29" s="387">
        <f t="shared" ref="OEE29" si="5148">OEC29*$C$29</f>
        <v>5.5790065929749626E+25</v>
      </c>
      <c r="OEG29" s="387">
        <f t="shared" ref="OEG29" si="5149">OEE29*$C$29</f>
        <v>5.6347966589047121E+25</v>
      </c>
      <c r="OEI29" s="387">
        <f t="shared" ref="OEI29" si="5150">OEG29*$C$29</f>
        <v>5.6911446254937593E+25</v>
      </c>
      <c r="OEK29" s="387">
        <f t="shared" ref="OEK29" si="5151">OEI29*$C$29</f>
        <v>5.7480560717486972E+25</v>
      </c>
      <c r="OEM29" s="387">
        <f t="shared" ref="OEM29" si="5152">OEK29*$C$29</f>
        <v>5.8055366324661841E+25</v>
      </c>
      <c r="OEO29" s="387">
        <f t="shared" ref="OEO29" si="5153">OEM29*$C$29</f>
        <v>5.8635919987908459E+25</v>
      </c>
      <c r="OEQ29" s="387">
        <f t="shared" ref="OEQ29" si="5154">OEO29*$C$29</f>
        <v>5.9222279187787547E+25</v>
      </c>
      <c r="OES29" s="387">
        <f t="shared" ref="OES29" si="5155">OEQ29*$C$29</f>
        <v>5.9814501979665425E+25</v>
      </c>
      <c r="OEU29" s="387">
        <f t="shared" ref="OEU29" si="5156">OES29*$C$29</f>
        <v>6.0412646999462081E+25</v>
      </c>
      <c r="OEW29" s="387">
        <f t="shared" ref="OEW29" si="5157">OEU29*$C$29</f>
        <v>6.1016773469456703E+25</v>
      </c>
      <c r="OEY29" s="387">
        <f t="shared" ref="OEY29" si="5158">OEW29*$C$29</f>
        <v>6.1626941204151272E+25</v>
      </c>
      <c r="OFA29" s="387">
        <f t="shared" ref="OFA29" si="5159">OEY29*$C$29</f>
        <v>6.2243210616192788E+25</v>
      </c>
      <c r="OFC29" s="387">
        <f t="shared" ref="OFC29" si="5160">OFA29*$C$29</f>
        <v>6.2865642722354718E+25</v>
      </c>
      <c r="OFE29" s="387">
        <f t="shared" ref="OFE29" si="5161">OFC29*$C$29</f>
        <v>6.3494299149578263E+25</v>
      </c>
      <c r="OFG29" s="387">
        <f t="shared" ref="OFG29" si="5162">OFE29*$C$29</f>
        <v>6.4129242141074043E+25</v>
      </c>
      <c r="OFI29" s="387">
        <f t="shared" ref="OFI29" si="5163">OFG29*$C$29</f>
        <v>6.4770534562484787E+25</v>
      </c>
      <c r="OFK29" s="387">
        <f t="shared" ref="OFK29" si="5164">OFI29*$C$29</f>
        <v>6.5418239908109637E+25</v>
      </c>
      <c r="OFM29" s="387">
        <f t="shared" ref="OFM29" si="5165">OFK29*$C$29</f>
        <v>6.6072422307190732E+25</v>
      </c>
      <c r="OFO29" s="387">
        <f t="shared" ref="OFO29" si="5166">OFM29*$C$29</f>
        <v>6.6733146530262643E+25</v>
      </c>
      <c r="OFQ29" s="387">
        <f t="shared" ref="OFQ29" si="5167">OFO29*$C$29</f>
        <v>6.7400477995565268E+25</v>
      </c>
      <c r="OFS29" s="387">
        <f t="shared" ref="OFS29" si="5168">OFQ29*$C$29</f>
        <v>6.8074482775520923E+25</v>
      </c>
      <c r="OFU29" s="387">
        <f t="shared" ref="OFU29" si="5169">OFS29*$C$29</f>
        <v>6.8755227603276133E+25</v>
      </c>
      <c r="OFW29" s="387">
        <f t="shared" ref="OFW29" si="5170">OFU29*$C$29</f>
        <v>6.9442779879308899E+25</v>
      </c>
      <c r="OFY29" s="387">
        <f t="shared" ref="OFY29" si="5171">OFW29*$C$29</f>
        <v>7.0137207678101984E+25</v>
      </c>
      <c r="OGA29" s="387">
        <f t="shared" ref="OGA29" si="5172">OFY29*$C$29</f>
        <v>7.0838579754883004E+25</v>
      </c>
      <c r="OGC29" s="387">
        <f t="shared" ref="OGC29" si="5173">OGA29*$C$29</f>
        <v>7.1546965552431834E+25</v>
      </c>
      <c r="OGE29" s="387">
        <f t="shared" ref="OGE29" si="5174">OGC29*$C$29</f>
        <v>7.2262435207956155E+25</v>
      </c>
      <c r="OGG29" s="387">
        <f t="shared" ref="OGG29" si="5175">OGE29*$C$29</f>
        <v>7.2985059560035713E+25</v>
      </c>
      <c r="OGI29" s="387">
        <f t="shared" ref="OGI29" si="5176">OGG29*$C$29</f>
        <v>7.3714910155636073E+25</v>
      </c>
      <c r="OGK29" s="387">
        <f t="shared" ref="OGK29" si="5177">OGI29*$C$29</f>
        <v>7.4452059257192438E+25</v>
      </c>
      <c r="OGM29" s="387">
        <f t="shared" ref="OGM29" si="5178">OGK29*$C$29</f>
        <v>7.5196579849764364E+25</v>
      </c>
      <c r="OGO29" s="387">
        <f t="shared" ref="OGO29" si="5179">OGM29*$C$29</f>
        <v>7.5948545648262006E+25</v>
      </c>
      <c r="OGQ29" s="387">
        <f t="shared" ref="OGQ29" si="5180">OGO29*$C$29</f>
        <v>7.6708031104744628E+25</v>
      </c>
      <c r="OGS29" s="387">
        <f t="shared" ref="OGS29" si="5181">OGQ29*$C$29</f>
        <v>7.7475111415792077E+25</v>
      </c>
      <c r="OGU29" s="387">
        <f t="shared" ref="OGU29" si="5182">OGS29*$C$29</f>
        <v>7.8249862529949992E+25</v>
      </c>
      <c r="OGW29" s="387">
        <f t="shared" ref="OGW29" si="5183">OGU29*$C$29</f>
        <v>7.9032361155249498E+25</v>
      </c>
      <c r="OGY29" s="387">
        <f t="shared" ref="OGY29" si="5184">OGW29*$C$29</f>
        <v>7.9822684766802E+25</v>
      </c>
      <c r="OHA29" s="387">
        <f t="shared" ref="OHA29" si="5185">OGY29*$C$29</f>
        <v>8.0620911614470018E+25</v>
      </c>
      <c r="OHC29" s="387">
        <f t="shared" ref="OHC29" si="5186">OHA29*$C$29</f>
        <v>8.1427120730614719E+25</v>
      </c>
      <c r="OHE29" s="387">
        <f t="shared" ref="OHE29" si="5187">OHC29*$C$29</f>
        <v>8.2241391937920867E+25</v>
      </c>
      <c r="OHG29" s="387">
        <f t="shared" ref="OHG29" si="5188">OHE29*$C$29</f>
        <v>8.3063805857300081E+25</v>
      </c>
      <c r="OHI29" s="387">
        <f t="shared" ref="OHI29" si="5189">OHG29*$C$29</f>
        <v>8.389444391587308E+25</v>
      </c>
      <c r="OHK29" s="387">
        <f t="shared" ref="OHK29" si="5190">OHI29*$C$29</f>
        <v>8.4733388355031819E+25</v>
      </c>
      <c r="OHM29" s="387">
        <f t="shared" ref="OHM29" si="5191">OHK29*$C$29</f>
        <v>8.5580722238582131E+25</v>
      </c>
      <c r="OHO29" s="387">
        <f t="shared" ref="OHO29" si="5192">OHM29*$C$29</f>
        <v>8.6436529460967947E+25</v>
      </c>
      <c r="OHQ29" s="387">
        <f t="shared" ref="OHQ29" si="5193">OHO29*$C$29</f>
        <v>8.7300894755577634E+25</v>
      </c>
      <c r="OHS29" s="387">
        <f t="shared" ref="OHS29" si="5194">OHQ29*$C$29</f>
        <v>8.8173903703133416E+25</v>
      </c>
      <c r="OHU29" s="387">
        <f t="shared" ref="OHU29" si="5195">OHS29*$C$29</f>
        <v>8.9055642740164747E+25</v>
      </c>
      <c r="OHW29" s="387">
        <f t="shared" ref="OHW29" si="5196">OHU29*$C$29</f>
        <v>8.9946199167566393E+25</v>
      </c>
      <c r="OHY29" s="387">
        <f t="shared" ref="OHY29" si="5197">OHW29*$C$29</f>
        <v>9.0845661159242056E+25</v>
      </c>
      <c r="OIA29" s="387">
        <f t="shared" ref="OIA29" si="5198">OHY29*$C$29</f>
        <v>9.1754117770834473E+25</v>
      </c>
      <c r="OIC29" s="387">
        <f t="shared" ref="OIC29" si="5199">OIA29*$C$29</f>
        <v>9.267165894854282E+25</v>
      </c>
      <c r="OIE29" s="387">
        <f t="shared" ref="OIE29" si="5200">OIC29*$C$29</f>
        <v>9.3598375538028252E+25</v>
      </c>
      <c r="OIG29" s="387">
        <f t="shared" ref="OIG29" si="5201">OIE29*$C$29</f>
        <v>9.4534359293408529E+25</v>
      </c>
      <c r="OII29" s="387">
        <f t="shared" ref="OII29" si="5202">OIG29*$C$29</f>
        <v>9.5479702886342611E+25</v>
      </c>
      <c r="OIK29" s="387">
        <f t="shared" ref="OIK29" si="5203">OII29*$C$29</f>
        <v>9.6434499915206047E+25</v>
      </c>
      <c r="OIM29" s="387">
        <f t="shared" ref="OIM29" si="5204">OIK29*$C$29</f>
        <v>9.7398844914358105E+25</v>
      </c>
      <c r="OIO29" s="387">
        <f t="shared" ref="OIO29" si="5205">OIM29*$C$29</f>
        <v>9.8372833363501693E+25</v>
      </c>
      <c r="OIQ29" s="387">
        <f t="shared" ref="OIQ29" si="5206">OIO29*$C$29</f>
        <v>9.9356561697136703E+25</v>
      </c>
      <c r="OIS29" s="387">
        <f t="shared" ref="OIS29" si="5207">OIQ29*$C$29</f>
        <v>1.0035012731410806E+26</v>
      </c>
      <c r="OIU29" s="387">
        <f t="shared" ref="OIU29" si="5208">OIS29*$C$29</f>
        <v>1.0135362858724915E+26</v>
      </c>
      <c r="OIW29" s="387">
        <f t="shared" ref="OIW29" si="5209">OIU29*$C$29</f>
        <v>1.0236716487312164E+26</v>
      </c>
      <c r="OIY29" s="387">
        <f t="shared" ref="OIY29" si="5210">OIW29*$C$29</f>
        <v>1.0339083652185286E+26</v>
      </c>
      <c r="OJA29" s="387">
        <f t="shared" ref="OJA29" si="5211">OIY29*$C$29</f>
        <v>1.0442474488707139E+26</v>
      </c>
      <c r="OJC29" s="387">
        <f t="shared" ref="OJC29" si="5212">OJA29*$C$29</f>
        <v>1.0546899233594211E+26</v>
      </c>
      <c r="OJE29" s="387">
        <f t="shared" ref="OJE29" si="5213">OJC29*$C$29</f>
        <v>1.0652368225930153E+26</v>
      </c>
      <c r="OJG29" s="387">
        <f t="shared" ref="OJG29" si="5214">OJE29*$C$29</f>
        <v>1.0758891908189455E+26</v>
      </c>
      <c r="OJI29" s="387">
        <f t="shared" ref="OJI29" si="5215">OJG29*$C$29</f>
        <v>1.0866480827271349E+26</v>
      </c>
      <c r="OJK29" s="387">
        <f t="shared" ref="OJK29" si="5216">OJI29*$C$29</f>
        <v>1.0975145635544064E+26</v>
      </c>
      <c r="OJM29" s="387">
        <f t="shared" ref="OJM29" si="5217">OJK29*$C$29</f>
        <v>1.1084897091899504E+26</v>
      </c>
      <c r="OJO29" s="387">
        <f t="shared" ref="OJO29" si="5218">OJM29*$C$29</f>
        <v>1.11957460628185E+26</v>
      </c>
      <c r="OJQ29" s="387">
        <f t="shared" ref="OJQ29" si="5219">OJO29*$C$29</f>
        <v>1.1307703523446685E+26</v>
      </c>
      <c r="OJS29" s="387">
        <f t="shared" ref="OJS29" si="5220">OJQ29*$C$29</f>
        <v>1.1420780558681153E+26</v>
      </c>
      <c r="OJU29" s="387">
        <f t="shared" ref="OJU29" si="5221">OJS29*$C$29</f>
        <v>1.1534988364267964E+26</v>
      </c>
      <c r="OJW29" s="387">
        <f t="shared" ref="OJW29" si="5222">OJU29*$C$29</f>
        <v>1.1650338247910643E+26</v>
      </c>
      <c r="OJY29" s="387">
        <f t="shared" ref="OJY29" si="5223">OJW29*$C$29</f>
        <v>1.1766841630389749E+26</v>
      </c>
      <c r="OKA29" s="387">
        <f t="shared" ref="OKA29" si="5224">OJY29*$C$29</f>
        <v>1.1884510046693647E+26</v>
      </c>
      <c r="OKC29" s="387">
        <f t="shared" ref="OKC29" si="5225">OKA29*$C$29</f>
        <v>1.2003355147160583E+26</v>
      </c>
      <c r="OKE29" s="387">
        <f t="shared" ref="OKE29" si="5226">OKC29*$C$29</f>
        <v>1.212338869863219E+26</v>
      </c>
      <c r="OKG29" s="387">
        <f t="shared" ref="OKG29" si="5227">OKE29*$C$29</f>
        <v>1.2244622585618512E+26</v>
      </c>
      <c r="OKI29" s="387">
        <f t="shared" ref="OKI29" si="5228">OKG29*$C$29</f>
        <v>1.2367068811474698E+26</v>
      </c>
      <c r="OKK29" s="387">
        <f t="shared" ref="OKK29" si="5229">OKI29*$C$29</f>
        <v>1.2490739499589445E+26</v>
      </c>
      <c r="OKM29" s="387">
        <f t="shared" ref="OKM29" si="5230">OKK29*$C$29</f>
        <v>1.261564689458534E+26</v>
      </c>
      <c r="OKO29" s="387">
        <f t="shared" ref="OKO29" si="5231">OKM29*$C$29</f>
        <v>1.2741803363531194E+26</v>
      </c>
      <c r="OKQ29" s="387">
        <f t="shared" ref="OKQ29" si="5232">OKO29*$C$29</f>
        <v>1.2869221397166505E+26</v>
      </c>
      <c r="OKS29" s="387">
        <f t="shared" ref="OKS29" si="5233">OKQ29*$C$29</f>
        <v>1.2997913611138171E+26</v>
      </c>
      <c r="OKU29" s="387">
        <f t="shared" ref="OKU29" si="5234">OKS29*$C$29</f>
        <v>1.3127892747249552E+26</v>
      </c>
      <c r="OKW29" s="387">
        <f t="shared" ref="OKW29" si="5235">OKU29*$C$29</f>
        <v>1.3259171674722047E+26</v>
      </c>
      <c r="OKY29" s="387">
        <f t="shared" ref="OKY29" si="5236">OKW29*$C$29</f>
        <v>1.3391763391469267E+26</v>
      </c>
      <c r="OLA29" s="387">
        <f t="shared" ref="OLA29" si="5237">OKY29*$C$29</f>
        <v>1.352568102538396E+26</v>
      </c>
      <c r="OLC29" s="387">
        <f t="shared" ref="OLC29" si="5238">OLA29*$C$29</f>
        <v>1.36609378356378E+26</v>
      </c>
      <c r="OLE29" s="387">
        <f t="shared" ref="OLE29" si="5239">OLC29*$C$29</f>
        <v>1.3797547213994177E+26</v>
      </c>
      <c r="OLG29" s="387">
        <f t="shared" ref="OLG29" si="5240">OLE29*$C$29</f>
        <v>1.3935522686134119E+26</v>
      </c>
      <c r="OLI29" s="387">
        <f t="shared" ref="OLI29" si="5241">OLG29*$C$29</f>
        <v>1.4074877912995461E+26</v>
      </c>
      <c r="OLK29" s="387">
        <f t="shared" ref="OLK29" si="5242">OLI29*$C$29</f>
        <v>1.4215626692125415E+26</v>
      </c>
      <c r="OLM29" s="387">
        <f t="shared" ref="OLM29" si="5243">OLK29*$C$29</f>
        <v>1.4357782959046669E+26</v>
      </c>
      <c r="OLO29" s="387">
        <f t="shared" ref="OLO29" si="5244">OLM29*$C$29</f>
        <v>1.4501360788637136E+26</v>
      </c>
      <c r="OLQ29" s="387">
        <f t="shared" ref="OLQ29" si="5245">OLO29*$C$29</f>
        <v>1.4646374396523507E+26</v>
      </c>
      <c r="OLS29" s="387">
        <f t="shared" ref="OLS29" si="5246">OLQ29*$C$29</f>
        <v>1.4792838140488741E+26</v>
      </c>
      <c r="OLU29" s="387">
        <f t="shared" ref="OLU29" si="5247">OLS29*$C$29</f>
        <v>1.494076652189363E+26</v>
      </c>
      <c r="OLW29" s="387">
        <f t="shared" ref="OLW29" si="5248">OLU29*$C$29</f>
        <v>1.5090174187112566E+26</v>
      </c>
      <c r="OLY29" s="387">
        <f t="shared" ref="OLY29" si="5249">OLW29*$C$29</f>
        <v>1.5241075928983692E+26</v>
      </c>
      <c r="OMA29" s="387">
        <f t="shared" ref="OMA29" si="5250">OLY29*$C$29</f>
        <v>1.5393486688273528E+26</v>
      </c>
      <c r="OMC29" s="387">
        <f t="shared" ref="OMC29" si="5251">OMA29*$C$29</f>
        <v>1.5547421555156265E+26</v>
      </c>
      <c r="OME29" s="387">
        <f t="shared" ref="OME29" si="5252">OMC29*$C$29</f>
        <v>1.570289577070783E+26</v>
      </c>
      <c r="OMG29" s="387">
        <f t="shared" ref="OMG29" si="5253">OME29*$C$29</f>
        <v>1.5859924728414908E+26</v>
      </c>
      <c r="OMI29" s="387">
        <f t="shared" ref="OMI29" si="5254">OMG29*$C$29</f>
        <v>1.6018523975699058E+26</v>
      </c>
      <c r="OMK29" s="387">
        <f t="shared" ref="OMK29" si="5255">OMI29*$C$29</f>
        <v>1.6178709215456049E+26</v>
      </c>
      <c r="OMM29" s="387">
        <f t="shared" ref="OMM29" si="5256">OMK29*$C$29</f>
        <v>1.634049630761061E+26</v>
      </c>
      <c r="OMO29" s="387">
        <f t="shared" ref="OMO29" si="5257">OMM29*$C$29</f>
        <v>1.6503901270686715E+26</v>
      </c>
      <c r="OMQ29" s="387">
        <f t="shared" ref="OMQ29" si="5258">OMO29*$C$29</f>
        <v>1.6668940283393583E+26</v>
      </c>
      <c r="OMS29" s="387">
        <f t="shared" ref="OMS29" si="5259">OMQ29*$C$29</f>
        <v>1.6835629686227521E+26</v>
      </c>
      <c r="OMU29" s="387">
        <f t="shared" ref="OMU29" si="5260">OMS29*$C$29</f>
        <v>1.7003985983089796E+26</v>
      </c>
      <c r="OMW29" s="387">
        <f t="shared" ref="OMW29" si="5261">OMU29*$C$29</f>
        <v>1.7174025842920694E+26</v>
      </c>
      <c r="OMY29" s="387">
        <f t="shared" ref="OMY29" si="5262">OMW29*$C$29</f>
        <v>1.7345766101349902E+26</v>
      </c>
      <c r="ONA29" s="387">
        <f t="shared" ref="ONA29" si="5263">OMY29*$C$29</f>
        <v>1.7519223762363402E+26</v>
      </c>
      <c r="ONC29" s="387">
        <f t="shared" ref="ONC29" si="5264">ONA29*$C$29</f>
        <v>1.7694415999987038E+26</v>
      </c>
      <c r="ONE29" s="387">
        <f t="shared" ref="ONE29" si="5265">ONC29*$C$29</f>
        <v>1.7871360159986908E+26</v>
      </c>
      <c r="ONG29" s="387">
        <f t="shared" ref="ONG29" si="5266">ONE29*$C$29</f>
        <v>1.8050073761586776E+26</v>
      </c>
      <c r="ONI29" s="387">
        <f t="shared" ref="ONI29" si="5267">ONG29*$C$29</f>
        <v>1.8230574499202644E+26</v>
      </c>
      <c r="ONK29" s="387">
        <f t="shared" ref="ONK29" si="5268">ONI29*$C$29</f>
        <v>1.8412880244194672E+26</v>
      </c>
      <c r="ONM29" s="387">
        <f t="shared" ref="ONM29" si="5269">ONK29*$C$29</f>
        <v>1.8597009046636617E+26</v>
      </c>
      <c r="ONO29" s="387">
        <f t="shared" ref="ONO29" si="5270">ONM29*$C$29</f>
        <v>1.8782979137102985E+26</v>
      </c>
      <c r="ONQ29" s="387">
        <f t="shared" ref="ONQ29" si="5271">ONO29*$C$29</f>
        <v>1.8970808928474015E+26</v>
      </c>
      <c r="ONS29" s="387">
        <f t="shared" ref="ONS29" si="5272">ONQ29*$C$29</f>
        <v>1.9160517017758755E+26</v>
      </c>
      <c r="ONU29" s="387">
        <f t="shared" ref="ONU29" si="5273">ONS29*$C$29</f>
        <v>1.9352122187936342E+26</v>
      </c>
      <c r="ONW29" s="387">
        <f t="shared" ref="ONW29" si="5274">ONU29*$C$29</f>
        <v>1.9545643409815705E+26</v>
      </c>
      <c r="ONY29" s="387">
        <f t="shared" ref="ONY29" si="5275">ONW29*$C$29</f>
        <v>1.9741099843913861E+26</v>
      </c>
      <c r="OOA29" s="387">
        <f t="shared" ref="OOA29" si="5276">ONY29*$C$29</f>
        <v>1.9938510842353E+26</v>
      </c>
      <c r="OOC29" s="387">
        <f t="shared" ref="OOC29" si="5277">OOA29*$C$29</f>
        <v>2.013789595077653E+26</v>
      </c>
      <c r="OOE29" s="387">
        <f t="shared" ref="OOE29" si="5278">OOC29*$C$29</f>
        <v>2.0339274910284294E+26</v>
      </c>
      <c r="OOG29" s="387">
        <f t="shared" ref="OOG29" si="5279">OOE29*$C$29</f>
        <v>2.0542667659387136E+26</v>
      </c>
      <c r="OOI29" s="387">
        <f t="shared" ref="OOI29" si="5280">OOG29*$C$29</f>
        <v>2.0748094335981008E+26</v>
      </c>
      <c r="OOK29" s="387">
        <f t="shared" ref="OOK29" si="5281">OOI29*$C$29</f>
        <v>2.0955575279340818E+26</v>
      </c>
      <c r="OOM29" s="387">
        <f t="shared" ref="OOM29" si="5282">OOK29*$C$29</f>
        <v>2.1165131032134228E+26</v>
      </c>
      <c r="OOO29" s="387">
        <f t="shared" ref="OOO29" si="5283">OOM29*$C$29</f>
        <v>2.1376782342455571E+26</v>
      </c>
      <c r="OOQ29" s="387">
        <f t="shared" ref="OOQ29" si="5284">OOO29*$C$29</f>
        <v>2.1590550165880128E+26</v>
      </c>
      <c r="OOS29" s="387">
        <f t="shared" ref="OOS29" si="5285">OOQ29*$C$29</f>
        <v>2.180645566753893E+26</v>
      </c>
      <c r="OOU29" s="387">
        <f t="shared" ref="OOU29" si="5286">OOS29*$C$29</f>
        <v>2.2024520224214318E+26</v>
      </c>
      <c r="OOW29" s="387">
        <f t="shared" ref="OOW29" si="5287">OOU29*$C$29</f>
        <v>2.2244765426456463E+26</v>
      </c>
      <c r="OOY29" s="387">
        <f t="shared" ref="OOY29" si="5288">OOW29*$C$29</f>
        <v>2.2467213080721027E+26</v>
      </c>
      <c r="OPA29" s="387">
        <f t="shared" ref="OPA29" si="5289">OOY29*$C$29</f>
        <v>2.269188521152824E+26</v>
      </c>
      <c r="OPC29" s="387">
        <f t="shared" ref="OPC29" si="5290">OPA29*$C$29</f>
        <v>2.2918804063643522E+26</v>
      </c>
      <c r="OPE29" s="387">
        <f t="shared" ref="OPE29" si="5291">OPC29*$C$29</f>
        <v>2.3147992104279957E+26</v>
      </c>
      <c r="OPG29" s="387">
        <f t="shared" ref="OPG29" si="5292">OPE29*$C$29</f>
        <v>2.3379472025322755E+26</v>
      </c>
      <c r="OPI29" s="387">
        <f t="shared" ref="OPI29" si="5293">OPG29*$C$29</f>
        <v>2.3613266745575982E+26</v>
      </c>
      <c r="OPK29" s="387">
        <f t="shared" ref="OPK29" si="5294">OPI29*$C$29</f>
        <v>2.3849399413031741E+26</v>
      </c>
      <c r="OPM29" s="387">
        <f t="shared" ref="OPM29" si="5295">OPK29*$C$29</f>
        <v>2.4087893407162058E+26</v>
      </c>
      <c r="OPO29" s="387">
        <f t="shared" ref="OPO29" si="5296">OPM29*$C$29</f>
        <v>2.432877234123368E+26</v>
      </c>
      <c r="OPQ29" s="387">
        <f t="shared" ref="OPQ29" si="5297">OPO29*$C$29</f>
        <v>2.4572060064646017E+26</v>
      </c>
      <c r="OPS29" s="387">
        <f t="shared" ref="OPS29" si="5298">OPQ29*$C$29</f>
        <v>2.4817780665292479E+26</v>
      </c>
      <c r="OPU29" s="387">
        <f t="shared" ref="OPU29" si="5299">OPS29*$C$29</f>
        <v>2.5065958471945406E+26</v>
      </c>
      <c r="OPW29" s="387">
        <f t="shared" ref="OPW29" si="5300">OPU29*$C$29</f>
        <v>2.5316618056664861E+26</v>
      </c>
      <c r="OPY29" s="387">
        <f t="shared" ref="OPY29" si="5301">OPW29*$C$29</f>
        <v>2.556978423723151E+26</v>
      </c>
      <c r="OQA29" s="387">
        <f t="shared" ref="OQA29" si="5302">OPY29*$C$29</f>
        <v>2.5825482079603826E+26</v>
      </c>
      <c r="OQC29" s="387">
        <f t="shared" ref="OQC29" si="5303">OQA29*$C$29</f>
        <v>2.6083736900399863E+26</v>
      </c>
      <c r="OQE29" s="387">
        <f t="shared" ref="OQE29" si="5304">OQC29*$C$29</f>
        <v>2.6344574269403863E+26</v>
      </c>
      <c r="OQG29" s="387">
        <f t="shared" ref="OQG29" si="5305">OQE29*$C$29</f>
        <v>2.6608020012097902E+26</v>
      </c>
      <c r="OQI29" s="387">
        <f t="shared" ref="OQI29" si="5306">OQG29*$C$29</f>
        <v>2.6874100212218882E+26</v>
      </c>
      <c r="OQK29" s="387">
        <f t="shared" ref="OQK29" si="5307">OQI29*$C$29</f>
        <v>2.7142841214341071E+26</v>
      </c>
      <c r="OQM29" s="387">
        <f t="shared" ref="OQM29" si="5308">OQK29*$C$29</f>
        <v>2.7414269626484483E+26</v>
      </c>
      <c r="OQO29" s="387">
        <f t="shared" ref="OQO29" si="5309">OQM29*$C$29</f>
        <v>2.7688412322749329E+26</v>
      </c>
      <c r="OQQ29" s="387">
        <f t="shared" ref="OQQ29" si="5310">OQO29*$C$29</f>
        <v>2.7965296445976821E+26</v>
      </c>
      <c r="OQS29" s="387">
        <f t="shared" ref="OQS29" si="5311">OQQ29*$C$29</f>
        <v>2.824494941043659E+26</v>
      </c>
      <c r="OQU29" s="387">
        <f t="shared" ref="OQU29" si="5312">OQS29*$C$29</f>
        <v>2.8527398904540957E+26</v>
      </c>
      <c r="OQW29" s="387">
        <f t="shared" ref="OQW29" si="5313">OQU29*$C$29</f>
        <v>2.8812672893586366E+26</v>
      </c>
      <c r="OQY29" s="387">
        <f t="shared" ref="OQY29" si="5314">OQW29*$C$29</f>
        <v>2.9100799622522232E+26</v>
      </c>
      <c r="ORA29" s="387">
        <f t="shared" ref="ORA29" si="5315">OQY29*$C$29</f>
        <v>2.9391807618747455E+26</v>
      </c>
      <c r="ORC29" s="387">
        <f t="shared" ref="ORC29" si="5316">ORA29*$C$29</f>
        <v>2.968572569493493E+26</v>
      </c>
      <c r="ORE29" s="387">
        <f t="shared" ref="ORE29" si="5317">ORC29*$C$29</f>
        <v>2.9982582951884279E+26</v>
      </c>
      <c r="ORG29" s="387">
        <f t="shared" ref="ORG29" si="5318">ORE29*$C$29</f>
        <v>3.0282408781403124E+26</v>
      </c>
      <c r="ORI29" s="387">
        <f t="shared" ref="ORI29" si="5319">ORG29*$C$29</f>
        <v>3.0585232869217155E+26</v>
      </c>
      <c r="ORK29" s="387">
        <f t="shared" ref="ORK29" si="5320">ORI29*$C$29</f>
        <v>3.0891085197909328E+26</v>
      </c>
      <c r="ORM29" s="387">
        <f t="shared" ref="ORM29" si="5321">ORK29*$C$29</f>
        <v>3.1199996049888425E+26</v>
      </c>
      <c r="ORO29" s="387">
        <f t="shared" ref="ORO29" si="5322">ORM29*$C$29</f>
        <v>3.1511996010387312E+26</v>
      </c>
      <c r="ORQ29" s="387">
        <f t="shared" ref="ORQ29" si="5323">ORO29*$C$29</f>
        <v>3.1827115970491184E+26</v>
      </c>
      <c r="ORS29" s="387">
        <f t="shared" ref="ORS29" si="5324">ORQ29*$C$29</f>
        <v>3.2145387130196097E+26</v>
      </c>
      <c r="ORU29" s="387">
        <f t="shared" ref="ORU29" si="5325">ORS29*$C$29</f>
        <v>3.2466841001498059E+26</v>
      </c>
      <c r="ORW29" s="387">
        <f t="shared" ref="ORW29" si="5326">ORU29*$C$29</f>
        <v>3.2791509411513043E+26</v>
      </c>
      <c r="ORY29" s="387">
        <f t="shared" ref="ORY29" si="5327">ORW29*$C$29</f>
        <v>3.3119424505628173E+26</v>
      </c>
      <c r="OSA29" s="387">
        <f t="shared" ref="OSA29" si="5328">ORY29*$C$29</f>
        <v>3.3450618750684457E+26</v>
      </c>
      <c r="OSC29" s="387">
        <f t="shared" ref="OSC29" si="5329">OSA29*$C$29</f>
        <v>3.3785124938191302E+26</v>
      </c>
      <c r="OSE29" s="387">
        <f t="shared" ref="OSE29" si="5330">OSC29*$C$29</f>
        <v>3.4122976187573213E+26</v>
      </c>
      <c r="OSG29" s="387">
        <f t="shared" ref="OSG29" si="5331">OSE29*$C$29</f>
        <v>3.4464205949448948E+26</v>
      </c>
      <c r="OSI29" s="387">
        <f t="shared" ref="OSI29" si="5332">OSG29*$C$29</f>
        <v>3.4808848008943439E+26</v>
      </c>
      <c r="OSK29" s="387">
        <f t="shared" ref="OSK29" si="5333">OSI29*$C$29</f>
        <v>3.5156936489032873E+26</v>
      </c>
      <c r="OSM29" s="387">
        <f t="shared" ref="OSM29" si="5334">OSK29*$C$29</f>
        <v>3.5508505853923199E+26</v>
      </c>
      <c r="OSO29" s="387">
        <f t="shared" ref="OSO29" si="5335">OSM29*$C$29</f>
        <v>3.5863590912462432E+26</v>
      </c>
      <c r="OSQ29" s="387">
        <f t="shared" ref="OSQ29" si="5336">OSO29*$C$29</f>
        <v>3.6222226821587055E+26</v>
      </c>
      <c r="OSS29" s="387">
        <f t="shared" ref="OSS29" si="5337">OSQ29*$C$29</f>
        <v>3.6584449089802925E+26</v>
      </c>
      <c r="OSU29" s="387">
        <f t="shared" ref="OSU29" si="5338">OSS29*$C$29</f>
        <v>3.6950293580700958E+26</v>
      </c>
      <c r="OSW29" s="387">
        <f t="shared" ref="OSW29" si="5339">OSU29*$C$29</f>
        <v>3.7319796516507969E+26</v>
      </c>
      <c r="OSY29" s="387">
        <f t="shared" ref="OSY29" si="5340">OSW29*$C$29</f>
        <v>3.7692994481673045E+26</v>
      </c>
      <c r="OTA29" s="387">
        <f t="shared" ref="OTA29" si="5341">OSY29*$C$29</f>
        <v>3.8069924426489779E+26</v>
      </c>
      <c r="OTC29" s="387">
        <f t="shared" ref="OTC29" si="5342">OTA29*$C$29</f>
        <v>3.8450623670754675E+26</v>
      </c>
      <c r="OTE29" s="387">
        <f t="shared" ref="OTE29" si="5343">OTC29*$C$29</f>
        <v>3.8835129907462224E+26</v>
      </c>
      <c r="OTG29" s="387">
        <f t="shared" ref="OTG29" si="5344">OTE29*$C$29</f>
        <v>3.922348120653685E+26</v>
      </c>
      <c r="OTI29" s="387">
        <f t="shared" ref="OTI29" si="5345">OTG29*$C$29</f>
        <v>3.9615716018602222E+26</v>
      </c>
      <c r="OTK29" s="387">
        <f t="shared" ref="OTK29" si="5346">OTI29*$C$29</f>
        <v>4.0011873178788241E+26</v>
      </c>
      <c r="OTM29" s="387">
        <f t="shared" ref="OTM29" si="5347">OTK29*$C$29</f>
        <v>4.0411991910576122E+26</v>
      </c>
      <c r="OTO29" s="387">
        <f t="shared" ref="OTO29" si="5348">OTM29*$C$29</f>
        <v>4.0816111829681883E+26</v>
      </c>
      <c r="OTQ29" s="387">
        <f t="shared" ref="OTQ29" si="5349">OTO29*$C$29</f>
        <v>4.12242729479787E+26</v>
      </c>
      <c r="OTS29" s="387">
        <f t="shared" ref="OTS29" si="5350">OTQ29*$C$29</f>
        <v>4.1636515677458485E+26</v>
      </c>
      <c r="OTU29" s="387">
        <f t="shared" ref="OTU29" si="5351">OTS29*$C$29</f>
        <v>4.2052880834233068E+26</v>
      </c>
      <c r="OTW29" s="387">
        <f t="shared" ref="OTW29" si="5352">OTU29*$C$29</f>
        <v>4.2473409642575397E+26</v>
      </c>
      <c r="OTY29" s="387">
        <f t="shared" ref="OTY29" si="5353">OTW29*$C$29</f>
        <v>4.2898143739001153E+26</v>
      </c>
      <c r="OUA29" s="387">
        <f t="shared" ref="OUA29" si="5354">OTY29*$C$29</f>
        <v>4.3327125176391164E+26</v>
      </c>
      <c r="OUC29" s="387">
        <f t="shared" ref="OUC29" si="5355">OUA29*$C$29</f>
        <v>4.3760396428155073E+26</v>
      </c>
      <c r="OUE29" s="387">
        <f t="shared" ref="OUE29" si="5356">OUC29*$C$29</f>
        <v>4.4198000392436624E+26</v>
      </c>
      <c r="OUG29" s="387">
        <f t="shared" ref="OUG29" si="5357">OUE29*$C$29</f>
        <v>4.4639980396360988E+26</v>
      </c>
      <c r="OUI29" s="387">
        <f t="shared" ref="OUI29" si="5358">OUG29*$C$29</f>
        <v>4.5086380200324596E+26</v>
      </c>
      <c r="OUK29" s="387">
        <f t="shared" ref="OUK29" si="5359">OUI29*$C$29</f>
        <v>4.5537244002327841E+26</v>
      </c>
      <c r="OUM29" s="387">
        <f t="shared" ref="OUM29" si="5360">OUK29*$C$29</f>
        <v>4.5992616442351119E+26</v>
      </c>
      <c r="OUO29" s="387">
        <f t="shared" ref="OUO29" si="5361">OUM29*$C$29</f>
        <v>4.6452542606774633E+26</v>
      </c>
      <c r="OUQ29" s="387">
        <f t="shared" ref="OUQ29" si="5362">OUO29*$C$29</f>
        <v>4.6917068032842377E+26</v>
      </c>
      <c r="OUS29" s="387">
        <f t="shared" ref="OUS29" si="5363">OUQ29*$C$29</f>
        <v>4.7386238713170799E+26</v>
      </c>
      <c r="OUU29" s="387">
        <f t="shared" ref="OUU29" si="5364">OUS29*$C$29</f>
        <v>4.7860101100302509E+26</v>
      </c>
      <c r="OUW29" s="387">
        <f t="shared" ref="OUW29" si="5365">OUU29*$C$29</f>
        <v>4.8338702111305535E+26</v>
      </c>
      <c r="OUY29" s="387">
        <f t="shared" ref="OUY29" si="5366">OUW29*$C$29</f>
        <v>4.8822089132418593E+26</v>
      </c>
      <c r="OVA29" s="387">
        <f t="shared" ref="OVA29" si="5367">OUY29*$C$29</f>
        <v>4.9310310023742782E+26</v>
      </c>
      <c r="OVC29" s="387">
        <f t="shared" ref="OVC29" si="5368">OVA29*$C$29</f>
        <v>4.9803413123980207E+26</v>
      </c>
      <c r="OVE29" s="387">
        <f t="shared" ref="OVE29" si="5369">OVC29*$C$29</f>
        <v>5.0301447255220007E+26</v>
      </c>
      <c r="OVG29" s="387">
        <f t="shared" ref="OVG29" si="5370">OVE29*$C$29</f>
        <v>5.0804461727772209E+26</v>
      </c>
      <c r="OVI29" s="387">
        <f t="shared" ref="OVI29" si="5371">OVG29*$C$29</f>
        <v>5.1312506345049931E+26</v>
      </c>
      <c r="OVK29" s="387">
        <f t="shared" ref="OVK29" si="5372">OVI29*$C$29</f>
        <v>5.1825631408500428E+26</v>
      </c>
      <c r="OVM29" s="387">
        <f t="shared" ref="OVM29" si="5373">OVK29*$C$29</f>
        <v>5.2343887722585436E+26</v>
      </c>
      <c r="OVO29" s="387">
        <f t="shared" ref="OVO29" si="5374">OVM29*$C$29</f>
        <v>5.2867326599811294E+26</v>
      </c>
      <c r="OVQ29" s="387">
        <f t="shared" ref="OVQ29" si="5375">OVO29*$C$29</f>
        <v>5.3395999865809408E+26</v>
      </c>
      <c r="OVS29" s="387">
        <f t="shared" ref="OVS29" si="5376">OVQ29*$C$29</f>
        <v>5.3929959864467505E+26</v>
      </c>
      <c r="OVU29" s="387">
        <f t="shared" ref="OVU29" si="5377">OVS29*$C$29</f>
        <v>5.4469259463112181E+26</v>
      </c>
      <c r="OVW29" s="387">
        <f t="shared" ref="OVW29" si="5378">OVU29*$C$29</f>
        <v>5.5013952057743305E+26</v>
      </c>
      <c r="OVY29" s="387">
        <f t="shared" ref="OVY29" si="5379">OVW29*$C$29</f>
        <v>5.5564091578320739E+26</v>
      </c>
      <c r="OWA29" s="387">
        <f t="shared" ref="OWA29" si="5380">OVY29*$C$29</f>
        <v>5.6119732494103949E+26</v>
      </c>
      <c r="OWC29" s="387">
        <f t="shared" ref="OWC29" si="5381">OWA29*$C$29</f>
        <v>5.6680929819044992E+26</v>
      </c>
      <c r="OWE29" s="387">
        <f t="shared" ref="OWE29" si="5382">OWC29*$C$29</f>
        <v>5.7247739117235439E+26</v>
      </c>
      <c r="OWG29" s="387">
        <f t="shared" ref="OWG29" si="5383">OWE29*$C$29</f>
        <v>5.7820216508407793E+26</v>
      </c>
      <c r="OWI29" s="387">
        <f t="shared" ref="OWI29" si="5384">OWG29*$C$29</f>
        <v>5.8398418673491872E+26</v>
      </c>
      <c r="OWK29" s="387">
        <f t="shared" ref="OWK29" si="5385">OWI29*$C$29</f>
        <v>5.8982402860226791E+26</v>
      </c>
      <c r="OWM29" s="387">
        <f t="shared" ref="OWM29" si="5386">OWK29*$C$29</f>
        <v>5.9572226888829057E+26</v>
      </c>
      <c r="OWO29" s="387">
        <f t="shared" ref="OWO29" si="5387">OWM29*$C$29</f>
        <v>6.016794915771735E+26</v>
      </c>
      <c r="OWQ29" s="387">
        <f t="shared" ref="OWQ29" si="5388">OWO29*$C$29</f>
        <v>6.0769628649294524E+26</v>
      </c>
      <c r="OWS29" s="387">
        <f t="shared" ref="OWS29" si="5389">OWQ29*$C$29</f>
        <v>6.1377324935787471E+26</v>
      </c>
      <c r="OWU29" s="387">
        <f t="shared" ref="OWU29" si="5390">OWS29*$C$29</f>
        <v>6.1991098185145341E+26</v>
      </c>
      <c r="OWW29" s="387">
        <f t="shared" ref="OWW29" si="5391">OWU29*$C$29</f>
        <v>6.2611009166996794E+26</v>
      </c>
      <c r="OWY29" s="387">
        <f t="shared" ref="OWY29" si="5392">OWW29*$C$29</f>
        <v>6.3237119258666764E+26</v>
      </c>
      <c r="OXA29" s="387">
        <f t="shared" ref="OXA29" si="5393">OWY29*$C$29</f>
        <v>6.3869490451253429E+26</v>
      </c>
      <c r="OXC29" s="387">
        <f t="shared" ref="OXC29" si="5394">OXA29*$C$29</f>
        <v>6.4508185355765959E+26</v>
      </c>
      <c r="OXE29" s="387">
        <f t="shared" ref="OXE29" si="5395">OXC29*$C$29</f>
        <v>6.5153267209323617E+26</v>
      </c>
      <c r="OXG29" s="387">
        <f t="shared" ref="OXG29" si="5396">OXE29*$C$29</f>
        <v>6.5804799881416859E+26</v>
      </c>
      <c r="OXI29" s="387">
        <f t="shared" ref="OXI29" si="5397">OXG29*$C$29</f>
        <v>6.6462847880231026E+26</v>
      </c>
      <c r="OXK29" s="387">
        <f t="shared" ref="OXK29" si="5398">OXI29*$C$29</f>
        <v>6.7127476359033334E+26</v>
      </c>
      <c r="OXM29" s="387">
        <f t="shared" ref="OXM29" si="5399">OXK29*$C$29</f>
        <v>6.7798751122623672E+26</v>
      </c>
      <c r="OXO29" s="387">
        <f t="shared" ref="OXO29" si="5400">OXM29*$C$29</f>
        <v>6.8476738633849907E+26</v>
      </c>
      <c r="OXQ29" s="387">
        <f t="shared" ref="OXQ29" si="5401">OXO29*$C$29</f>
        <v>6.9161506020188408E+26</v>
      </c>
      <c r="OXS29" s="387">
        <f t="shared" ref="OXS29" si="5402">OXQ29*$C$29</f>
        <v>6.9853121080390289E+26</v>
      </c>
      <c r="OXU29" s="387">
        <f t="shared" ref="OXU29" si="5403">OXS29*$C$29</f>
        <v>7.0551652291194188E+26</v>
      </c>
      <c r="OXW29" s="387">
        <f t="shared" ref="OXW29" si="5404">OXU29*$C$29</f>
        <v>7.1257168814106136E+26</v>
      </c>
      <c r="OXY29" s="387">
        <f t="shared" ref="OXY29" si="5405">OXW29*$C$29</f>
        <v>7.1969740502247198E+26</v>
      </c>
      <c r="OYA29" s="387">
        <f t="shared" ref="OYA29" si="5406">OXY29*$C$29</f>
        <v>7.2689437907269669E+26</v>
      </c>
      <c r="OYC29" s="387">
        <f t="shared" ref="OYC29" si="5407">OYA29*$C$29</f>
        <v>7.3416332286342363E+26</v>
      </c>
      <c r="OYE29" s="387">
        <f t="shared" ref="OYE29" si="5408">OYC29*$C$29</f>
        <v>7.4150495609205782E+26</v>
      </c>
      <c r="OYG29" s="387">
        <f t="shared" ref="OYG29" si="5409">OYE29*$C$29</f>
        <v>7.4892000565297846E+26</v>
      </c>
      <c r="OYI29" s="387">
        <f t="shared" ref="OYI29" si="5410">OYG29*$C$29</f>
        <v>7.5640920570950827E+26</v>
      </c>
      <c r="OYK29" s="387">
        <f t="shared" ref="OYK29" si="5411">OYI29*$C$29</f>
        <v>7.639732977666033E+26</v>
      </c>
      <c r="OYM29" s="387">
        <f t="shared" ref="OYM29" si="5412">OYK29*$C$29</f>
        <v>7.7161303074426928E+26</v>
      </c>
      <c r="OYO29" s="387">
        <f t="shared" ref="OYO29" si="5413">OYM29*$C$29</f>
        <v>7.7932916105171195E+26</v>
      </c>
      <c r="OYQ29" s="387">
        <f t="shared" ref="OYQ29" si="5414">OYO29*$C$29</f>
        <v>7.8712245266222909E+26</v>
      </c>
      <c r="OYS29" s="387">
        <f t="shared" ref="OYS29" si="5415">OYQ29*$C$29</f>
        <v>7.9499367718885141E+26</v>
      </c>
      <c r="OYU29" s="387">
        <f t="shared" ref="OYU29" si="5416">OYS29*$C$29</f>
        <v>8.0294361396073992E+26</v>
      </c>
      <c r="OYW29" s="387">
        <f t="shared" ref="OYW29" si="5417">OYU29*$C$29</f>
        <v>8.1097305010034732E+26</v>
      </c>
      <c r="OYY29" s="387">
        <f t="shared" ref="OYY29" si="5418">OYW29*$C$29</f>
        <v>8.1908278060135082E+26</v>
      </c>
      <c r="OZA29" s="387">
        <f t="shared" ref="OZA29" si="5419">OYY29*$C$29</f>
        <v>8.2727360840736429E+26</v>
      </c>
      <c r="OZC29" s="387">
        <f t="shared" ref="OZC29" si="5420">OZA29*$C$29</f>
        <v>8.3554634449143798E+26</v>
      </c>
      <c r="OZE29" s="387">
        <f t="shared" ref="OZE29" si="5421">OZC29*$C$29</f>
        <v>8.4390180793635236E+26</v>
      </c>
      <c r="OZG29" s="387">
        <f t="shared" ref="OZG29" si="5422">OZE29*$C$29</f>
        <v>8.5234082601571593E+26</v>
      </c>
      <c r="OZI29" s="387">
        <f t="shared" ref="OZI29" si="5423">OZG29*$C$29</f>
        <v>8.6086423427587304E+26</v>
      </c>
      <c r="OZK29" s="387">
        <f t="shared" ref="OZK29" si="5424">OZI29*$C$29</f>
        <v>8.6947287661863174E+26</v>
      </c>
      <c r="OZM29" s="387">
        <f t="shared" ref="OZM29" si="5425">OZK29*$C$29</f>
        <v>8.7816760538481805E+26</v>
      </c>
      <c r="OZO29" s="387">
        <f t="shared" ref="OZO29" si="5426">OZM29*$C$29</f>
        <v>8.8694928143866624E+26</v>
      </c>
      <c r="OZQ29" s="387">
        <f t="shared" ref="OZQ29" si="5427">OZO29*$C$29</f>
        <v>8.9581877425305293E+26</v>
      </c>
      <c r="OZS29" s="387">
        <f t="shared" ref="OZS29" si="5428">OZQ29*$C$29</f>
        <v>9.0477696199558351E+26</v>
      </c>
      <c r="OZU29" s="387">
        <f t="shared" ref="OZU29" si="5429">OZS29*$C$29</f>
        <v>9.1382473161553933E+26</v>
      </c>
      <c r="OZW29" s="387">
        <f t="shared" ref="OZW29" si="5430">OZU29*$C$29</f>
        <v>9.2296297893169471E+26</v>
      </c>
      <c r="OZY29" s="387">
        <f t="shared" ref="OZY29" si="5431">OZW29*$C$29</f>
        <v>9.3219260872101168E+26</v>
      </c>
      <c r="PAA29" s="387">
        <f t="shared" ref="PAA29" si="5432">OZY29*$C$29</f>
        <v>9.4151453480822186E+26</v>
      </c>
      <c r="PAC29" s="387">
        <f t="shared" ref="PAC29" si="5433">PAA29*$C$29</f>
        <v>9.5092968015630415E+26</v>
      </c>
      <c r="PAE29" s="387">
        <f t="shared" ref="PAE29" si="5434">PAC29*$C$29</f>
        <v>9.6043897695786723E+26</v>
      </c>
      <c r="PAG29" s="387">
        <f t="shared" ref="PAG29" si="5435">PAE29*$C$29</f>
        <v>9.7004336672744585E+26</v>
      </c>
      <c r="PAI29" s="387">
        <f t="shared" ref="PAI29" si="5436">PAG29*$C$29</f>
        <v>9.7974380039472033E+26</v>
      </c>
      <c r="PAK29" s="387">
        <f t="shared" ref="PAK29" si="5437">PAI29*$C$29</f>
        <v>9.8954123839866757E+26</v>
      </c>
      <c r="PAM29" s="387">
        <f t="shared" ref="PAM29" si="5438">PAK29*$C$29</f>
        <v>9.9943665078265427E+26</v>
      </c>
      <c r="PAO29" s="387">
        <f t="shared" ref="PAO29" si="5439">PAM29*$C$29</f>
        <v>1.0094310172904808E+27</v>
      </c>
      <c r="PAQ29" s="387">
        <f t="shared" ref="PAQ29" si="5440">PAO29*$C$29</f>
        <v>1.0195253274633856E+27</v>
      </c>
      <c r="PAS29" s="387">
        <f t="shared" ref="PAS29" si="5441">PAQ29*$C$29</f>
        <v>1.0297205807380195E+27</v>
      </c>
      <c r="PAU29" s="387">
        <f t="shared" ref="PAU29" si="5442">PAS29*$C$29</f>
        <v>1.0400177865453997E+27</v>
      </c>
      <c r="PAW29" s="387">
        <f t="shared" ref="PAW29" si="5443">PAU29*$C$29</f>
        <v>1.0504179644108537E+27</v>
      </c>
      <c r="PAY29" s="387">
        <f t="shared" ref="PAY29" si="5444">PAW29*$C$29</f>
        <v>1.0609221440549622E+27</v>
      </c>
      <c r="PBA29" s="387">
        <f t="shared" ref="PBA29" si="5445">PAY29*$C$29</f>
        <v>1.0715313654955119E+27</v>
      </c>
      <c r="PBC29" s="387">
        <f t="shared" ref="PBC29" si="5446">PBA29*$C$29</f>
        <v>1.0822466791504669E+27</v>
      </c>
      <c r="PBE29" s="387">
        <f t="shared" ref="PBE29" si="5447">PBC29*$C$29</f>
        <v>1.0930691459419716E+27</v>
      </c>
      <c r="PBG29" s="387">
        <f t="shared" ref="PBG29" si="5448">PBE29*$C$29</f>
        <v>1.1039998374013914E+27</v>
      </c>
      <c r="PBI29" s="387">
        <f t="shared" ref="PBI29" si="5449">PBG29*$C$29</f>
        <v>1.1150398357754053E+27</v>
      </c>
      <c r="PBK29" s="387">
        <f t="shared" ref="PBK29" si="5450">PBI29*$C$29</f>
        <v>1.1261902341331594E+27</v>
      </c>
      <c r="PBM29" s="387">
        <f t="shared" ref="PBM29" si="5451">PBK29*$C$29</f>
        <v>1.137452136474491E+27</v>
      </c>
      <c r="PBO29" s="387">
        <f t="shared" ref="PBO29" si="5452">PBM29*$C$29</f>
        <v>1.1488266578392359E+27</v>
      </c>
      <c r="PBQ29" s="387">
        <f t="shared" ref="PBQ29" si="5453">PBO29*$C$29</f>
        <v>1.1603149244176283E+27</v>
      </c>
      <c r="PBS29" s="387">
        <f t="shared" ref="PBS29" si="5454">PBQ29*$C$29</f>
        <v>1.1719180736618046E+27</v>
      </c>
      <c r="PBU29" s="387">
        <f t="shared" ref="PBU29" si="5455">PBS29*$C$29</f>
        <v>1.1836372543984226E+27</v>
      </c>
      <c r="PBW29" s="387">
        <f t="shared" ref="PBW29" si="5456">PBU29*$C$29</f>
        <v>1.1954736269424069E+27</v>
      </c>
      <c r="PBY29" s="387">
        <f t="shared" ref="PBY29" si="5457">PBW29*$C$29</f>
        <v>1.207428363211831E+27</v>
      </c>
      <c r="PCA29" s="387">
        <f t="shared" ref="PCA29" si="5458">PBY29*$C$29</f>
        <v>1.2195026468439494E+27</v>
      </c>
      <c r="PCC29" s="387">
        <f t="shared" ref="PCC29" si="5459">PCA29*$C$29</f>
        <v>1.2316976733123889E+27</v>
      </c>
      <c r="PCE29" s="387">
        <f t="shared" ref="PCE29" si="5460">PCC29*$C$29</f>
        <v>1.2440146500455127E+27</v>
      </c>
      <c r="PCG29" s="387">
        <f t="shared" ref="PCG29" si="5461">PCE29*$C$29</f>
        <v>1.2564547965459678E+27</v>
      </c>
      <c r="PCI29" s="387">
        <f t="shared" ref="PCI29" si="5462">PCG29*$C$29</f>
        <v>1.2690193445114276E+27</v>
      </c>
      <c r="PCK29" s="387">
        <f t="shared" ref="PCK29" si="5463">PCI29*$C$29</f>
        <v>1.2817095379565419E+27</v>
      </c>
      <c r="PCM29" s="387">
        <f t="shared" ref="PCM29" si="5464">PCK29*$C$29</f>
        <v>1.2945266333361073E+27</v>
      </c>
      <c r="PCO29" s="387">
        <f t="shared" ref="PCO29" si="5465">PCM29*$C$29</f>
        <v>1.3074718996694683E+27</v>
      </c>
      <c r="PCQ29" s="387">
        <f t="shared" ref="PCQ29" si="5466">PCO29*$C$29</f>
        <v>1.320546618666163E+27</v>
      </c>
      <c r="PCS29" s="387">
        <f t="shared" ref="PCS29" si="5467">PCQ29*$C$29</f>
        <v>1.3337520848528246E+27</v>
      </c>
      <c r="PCU29" s="387">
        <f t="shared" ref="PCU29" si="5468">PCS29*$C$29</f>
        <v>1.347089605701353E+27</v>
      </c>
      <c r="PCW29" s="387">
        <f t="shared" ref="PCW29" si="5469">PCU29*$C$29</f>
        <v>1.3605605017583666E+27</v>
      </c>
      <c r="PCY29" s="387">
        <f t="shared" ref="PCY29" si="5470">PCW29*$C$29</f>
        <v>1.3741661067759503E+27</v>
      </c>
      <c r="PDA29" s="387">
        <f t="shared" ref="PDA29" si="5471">PCY29*$C$29</f>
        <v>1.3879077678437097E+27</v>
      </c>
      <c r="PDC29" s="387">
        <f t="shared" ref="PDC29" si="5472">PDA29*$C$29</f>
        <v>1.4017868455221468E+27</v>
      </c>
      <c r="PDE29" s="387">
        <f t="shared" ref="PDE29" si="5473">PDC29*$C$29</f>
        <v>1.4158047139773682E+27</v>
      </c>
      <c r="PDG29" s="387">
        <f t="shared" ref="PDG29" si="5474">PDE29*$C$29</f>
        <v>1.4299627611171419E+27</v>
      </c>
      <c r="PDI29" s="387">
        <f t="shared" ref="PDI29" si="5475">PDG29*$C$29</f>
        <v>1.4442623887283133E+27</v>
      </c>
      <c r="PDK29" s="387">
        <f t="shared" ref="PDK29" si="5476">PDI29*$C$29</f>
        <v>1.4587050126155965E+27</v>
      </c>
      <c r="PDM29" s="387">
        <f t="shared" ref="PDM29" si="5477">PDK29*$C$29</f>
        <v>1.4732920627417525E+27</v>
      </c>
      <c r="PDO29" s="387">
        <f t="shared" ref="PDO29" si="5478">PDM29*$C$29</f>
        <v>1.48802498336917E+27</v>
      </c>
      <c r="PDQ29" s="387">
        <f t="shared" ref="PDQ29" si="5479">PDO29*$C$29</f>
        <v>1.5029052332028616E+27</v>
      </c>
      <c r="PDS29" s="387">
        <f t="shared" ref="PDS29" si="5480">PDQ29*$C$29</f>
        <v>1.5179342855348901E+27</v>
      </c>
      <c r="PDU29" s="387">
        <f t="shared" ref="PDU29" si="5481">PDS29*$C$29</f>
        <v>1.5331136283902389E+27</v>
      </c>
      <c r="PDW29" s="387">
        <f t="shared" ref="PDW29" si="5482">PDU29*$C$29</f>
        <v>1.5484447646741414E+27</v>
      </c>
      <c r="PDY29" s="387">
        <f t="shared" ref="PDY29" si="5483">PDW29*$C$29</f>
        <v>1.5639292123208827E+27</v>
      </c>
      <c r="PEA29" s="387">
        <f t="shared" ref="PEA29" si="5484">PDY29*$C$29</f>
        <v>1.5795685044440915E+27</v>
      </c>
      <c r="PEC29" s="387">
        <f t="shared" ref="PEC29" si="5485">PEA29*$C$29</f>
        <v>1.5953641894885325E+27</v>
      </c>
      <c r="PEE29" s="387">
        <f t="shared" ref="PEE29" si="5486">PEC29*$C$29</f>
        <v>1.6113178313834178E+27</v>
      </c>
      <c r="PEG29" s="387">
        <f t="shared" ref="PEG29" si="5487">PEE29*$C$29</f>
        <v>1.6274310096972521E+27</v>
      </c>
      <c r="PEI29" s="387">
        <f t="shared" ref="PEI29" si="5488">PEG29*$C$29</f>
        <v>1.6437053197942247E+27</v>
      </c>
      <c r="PEK29" s="387">
        <f t="shared" ref="PEK29" si="5489">PEI29*$C$29</f>
        <v>1.6601423729921669E+27</v>
      </c>
      <c r="PEM29" s="387">
        <f t="shared" ref="PEM29" si="5490">PEK29*$C$29</f>
        <v>1.6767437967220887E+27</v>
      </c>
      <c r="PEO29" s="387">
        <f t="shared" ref="PEO29" si="5491">PEM29*$C$29</f>
        <v>1.6935112346893097E+27</v>
      </c>
      <c r="PEQ29" s="387">
        <f t="shared" ref="PEQ29" si="5492">PEO29*$C$29</f>
        <v>1.7104463470362028E+27</v>
      </c>
      <c r="PES29" s="387">
        <f t="shared" ref="PES29" si="5493">PEQ29*$C$29</f>
        <v>1.7275508105065647E+27</v>
      </c>
      <c r="PEU29" s="387">
        <f t="shared" ref="PEU29" si="5494">PES29*$C$29</f>
        <v>1.7448263186116303E+27</v>
      </c>
      <c r="PEW29" s="387">
        <f t="shared" ref="PEW29" si="5495">PEU29*$C$29</f>
        <v>1.7622745817977467E+27</v>
      </c>
      <c r="PEY29" s="387">
        <f t="shared" ref="PEY29" si="5496">PEW29*$C$29</f>
        <v>1.7798973276157242E+27</v>
      </c>
      <c r="PFA29" s="387">
        <f t="shared" ref="PFA29" si="5497">PEY29*$C$29</f>
        <v>1.7976963008918815E+27</v>
      </c>
      <c r="PFC29" s="387">
        <f t="shared" ref="PFC29" si="5498">PFA29*$C$29</f>
        <v>1.8156732639008002E+27</v>
      </c>
      <c r="PFE29" s="387">
        <f t="shared" ref="PFE29" si="5499">PFC29*$C$29</f>
        <v>1.8338299965398083E+27</v>
      </c>
      <c r="PFG29" s="387">
        <f t="shared" ref="PFG29" si="5500">PFE29*$C$29</f>
        <v>1.8521682965052064E+27</v>
      </c>
      <c r="PFI29" s="387">
        <f t="shared" ref="PFI29" si="5501">PFG29*$C$29</f>
        <v>1.8706899794702585E+27</v>
      </c>
      <c r="PFK29" s="387">
        <f t="shared" ref="PFK29" si="5502">PFI29*$C$29</f>
        <v>1.889396879264961E+27</v>
      </c>
      <c r="PFM29" s="387">
        <f t="shared" ref="PFM29" si="5503">PFK29*$C$29</f>
        <v>1.9082908480576107E+27</v>
      </c>
      <c r="PFO29" s="387">
        <f t="shared" ref="PFO29" si="5504">PFM29*$C$29</f>
        <v>1.927373756538187E+27</v>
      </c>
      <c r="PFQ29" s="387">
        <f t="shared" ref="PFQ29" si="5505">PFO29*$C$29</f>
        <v>1.9466474941035689E+27</v>
      </c>
      <c r="PFS29" s="387">
        <f t="shared" ref="PFS29" si="5506">PFQ29*$C$29</f>
        <v>1.9661139690446047E+27</v>
      </c>
      <c r="PFU29" s="387">
        <f t="shared" ref="PFU29" si="5507">PFS29*$C$29</f>
        <v>1.9857751087350509E+27</v>
      </c>
      <c r="PFW29" s="387">
        <f t="shared" ref="PFW29" si="5508">PFU29*$C$29</f>
        <v>2.0056328598224015E+27</v>
      </c>
      <c r="PFY29" s="387">
        <f t="shared" ref="PFY29" si="5509">PFW29*$C$29</f>
        <v>2.0256891884206254E+27</v>
      </c>
      <c r="PGA29" s="387">
        <f t="shared" ref="PGA29" si="5510">PFY29*$C$29</f>
        <v>2.0459460803048318E+27</v>
      </c>
      <c r="PGC29" s="387">
        <f t="shared" ref="PGC29" si="5511">PGA29*$C$29</f>
        <v>2.06640554110788E+27</v>
      </c>
      <c r="PGE29" s="387">
        <f t="shared" ref="PGE29" si="5512">PGC29*$C$29</f>
        <v>2.087069596518959E+27</v>
      </c>
      <c r="PGG29" s="387">
        <f t="shared" ref="PGG29" si="5513">PGE29*$C$29</f>
        <v>2.1079402924841485E+27</v>
      </c>
      <c r="PGI29" s="387">
        <f t="shared" ref="PGI29" si="5514">PGG29*$C$29</f>
        <v>2.1290196954089899E+27</v>
      </c>
      <c r="PGK29" s="387">
        <f t="shared" ref="PGK29" si="5515">PGI29*$C$29</f>
        <v>2.1503098923630799E+27</v>
      </c>
      <c r="PGM29" s="387">
        <f t="shared" ref="PGM29" si="5516">PGK29*$C$29</f>
        <v>2.1718129912867108E+27</v>
      </c>
      <c r="PGO29" s="387">
        <f t="shared" ref="PGO29" si="5517">PGM29*$C$29</f>
        <v>2.1935311211995779E+27</v>
      </c>
      <c r="PGQ29" s="387">
        <f t="shared" ref="PGQ29" si="5518">PGO29*$C$29</f>
        <v>2.2154664324115737E+27</v>
      </c>
      <c r="PGS29" s="387">
        <f t="shared" ref="PGS29" si="5519">PGQ29*$C$29</f>
        <v>2.2376210967356895E+27</v>
      </c>
      <c r="PGU29" s="387">
        <f t="shared" ref="PGU29" si="5520">PGS29*$C$29</f>
        <v>2.2599973077030465E+27</v>
      </c>
      <c r="PGW29" s="387">
        <f t="shared" ref="PGW29" si="5521">PGU29*$C$29</f>
        <v>2.2825972807800769E+27</v>
      </c>
      <c r="PGY29" s="387">
        <f t="shared" ref="PGY29" si="5522">PGW29*$C$29</f>
        <v>2.3054232535878777E+27</v>
      </c>
      <c r="PHA29" s="387">
        <f t="shared" ref="PHA29" si="5523">PGY29*$C$29</f>
        <v>2.3284774861237564E+27</v>
      </c>
      <c r="PHC29" s="387">
        <f t="shared" ref="PHC29" si="5524">PHA29*$C$29</f>
        <v>2.351762260984994E+27</v>
      </c>
      <c r="PHE29" s="387">
        <f t="shared" ref="PHE29" si="5525">PHC29*$C$29</f>
        <v>2.3752798835948439E+27</v>
      </c>
      <c r="PHG29" s="387">
        <f t="shared" ref="PHG29" si="5526">PHE29*$C$29</f>
        <v>2.3990326824307923E+27</v>
      </c>
      <c r="PHI29" s="387">
        <f t="shared" ref="PHI29" si="5527">PHG29*$C$29</f>
        <v>2.4230230092551002E+27</v>
      </c>
      <c r="PHK29" s="387">
        <f t="shared" ref="PHK29" si="5528">PHI29*$C$29</f>
        <v>2.4472532393476511E+27</v>
      </c>
      <c r="PHM29" s="387">
        <f t="shared" ref="PHM29" si="5529">PHK29*$C$29</f>
        <v>2.4717257717411276E+27</v>
      </c>
      <c r="PHO29" s="387">
        <f t="shared" ref="PHO29" si="5530">PHM29*$C$29</f>
        <v>2.4964430294585391E+27</v>
      </c>
      <c r="PHQ29" s="387">
        <f t="shared" ref="PHQ29" si="5531">PHO29*$C$29</f>
        <v>2.5214074597531245E+27</v>
      </c>
      <c r="PHS29" s="387">
        <f t="shared" ref="PHS29" si="5532">PHQ29*$C$29</f>
        <v>2.5466215343506557E+27</v>
      </c>
      <c r="PHU29" s="387">
        <f t="shared" ref="PHU29" si="5533">PHS29*$C$29</f>
        <v>2.572087749694162E+27</v>
      </c>
      <c r="PHW29" s="387">
        <f t="shared" ref="PHW29" si="5534">PHU29*$C$29</f>
        <v>2.5978086271911037E+27</v>
      </c>
      <c r="PHY29" s="387">
        <f t="shared" ref="PHY29" si="5535">PHW29*$C$29</f>
        <v>2.6237867134630146E+27</v>
      </c>
      <c r="PIA29" s="387">
        <f t="shared" ref="PIA29" si="5536">PHY29*$C$29</f>
        <v>2.6500245805976446E+27</v>
      </c>
      <c r="PIC29" s="387">
        <f t="shared" ref="PIC29" si="5537">PIA29*$C$29</f>
        <v>2.6765248264036212E+27</v>
      </c>
      <c r="PIE29" s="387">
        <f t="shared" ref="PIE29" si="5538">PIC29*$C$29</f>
        <v>2.7032900746676574E+27</v>
      </c>
      <c r="PIG29" s="387">
        <f t="shared" ref="PIG29" si="5539">PIE29*$C$29</f>
        <v>2.7303229754143342E+27</v>
      </c>
      <c r="PII29" s="387">
        <f t="shared" ref="PII29" si="5540">PIG29*$C$29</f>
        <v>2.7576262051684778E+27</v>
      </c>
      <c r="PIK29" s="387">
        <f t="shared" ref="PIK29" si="5541">PII29*$C$29</f>
        <v>2.7852024672201624E+27</v>
      </c>
      <c r="PIM29" s="387">
        <f t="shared" ref="PIM29" si="5542">PIK29*$C$29</f>
        <v>2.8130544918923643E+27</v>
      </c>
      <c r="PIO29" s="387">
        <f t="shared" ref="PIO29" si="5543">PIM29*$C$29</f>
        <v>2.841185036811288E+27</v>
      </c>
      <c r="PIQ29" s="387">
        <f t="shared" ref="PIQ29" si="5544">PIO29*$C$29</f>
        <v>2.869596887179401E+27</v>
      </c>
      <c r="PIS29" s="387">
        <f t="shared" ref="PIS29" si="5545">PIQ29*$C$29</f>
        <v>2.898292856051195E+27</v>
      </c>
      <c r="PIU29" s="387">
        <f t="shared" ref="PIU29" si="5546">PIS29*$C$29</f>
        <v>2.927275784611707E+27</v>
      </c>
      <c r="PIW29" s="387">
        <f t="shared" ref="PIW29" si="5547">PIU29*$C$29</f>
        <v>2.9565485424578242E+27</v>
      </c>
      <c r="PIY29" s="387">
        <f t="shared" ref="PIY29" si="5548">PIW29*$C$29</f>
        <v>2.9861140278824023E+27</v>
      </c>
      <c r="PJA29" s="387">
        <f t="shared" ref="PJA29" si="5549">PIY29*$C$29</f>
        <v>3.0159751681612262E+27</v>
      </c>
      <c r="PJC29" s="387">
        <f t="shared" ref="PJC29" si="5550">PJA29*$C$29</f>
        <v>3.0461349198428384E+27</v>
      </c>
      <c r="PJE29" s="387">
        <f t="shared" ref="PJE29" si="5551">PJC29*$C$29</f>
        <v>3.0765962690412666E+27</v>
      </c>
      <c r="PJG29" s="387">
        <f t="shared" ref="PJG29" si="5552">PJE29*$C$29</f>
        <v>3.1073622317316794E+27</v>
      </c>
      <c r="PJI29" s="387">
        <f t="shared" ref="PJI29" si="5553">PJG29*$C$29</f>
        <v>3.1384358540489961E+27</v>
      </c>
      <c r="PJK29" s="387">
        <f t="shared" ref="PJK29" si="5554">PJI29*$C$29</f>
        <v>3.1698202125894859E+27</v>
      </c>
      <c r="PJM29" s="387">
        <f t="shared" ref="PJM29" si="5555">PJK29*$C$29</f>
        <v>3.2015184147153811E+27</v>
      </c>
      <c r="PJO29" s="387">
        <f t="shared" ref="PJO29" si="5556">PJM29*$C$29</f>
        <v>3.2335335988625348E+27</v>
      </c>
      <c r="PJQ29" s="387">
        <f t="shared" ref="PJQ29" si="5557">PJO29*$C$29</f>
        <v>3.2658689348511605E+27</v>
      </c>
      <c r="PJS29" s="387">
        <f t="shared" ref="PJS29" si="5558">PJQ29*$C$29</f>
        <v>3.2985276241996723E+27</v>
      </c>
      <c r="PJU29" s="387">
        <f t="shared" ref="PJU29" si="5559">PJS29*$C$29</f>
        <v>3.3315129004416691E+27</v>
      </c>
      <c r="PJW29" s="387">
        <f t="shared" ref="PJW29" si="5560">PJU29*$C$29</f>
        <v>3.3648280294460857E+27</v>
      </c>
      <c r="PJY29" s="387">
        <f t="shared" ref="PJY29" si="5561">PJW29*$C$29</f>
        <v>3.3984763097405465E+27</v>
      </c>
      <c r="PKA29" s="387">
        <f t="shared" ref="PKA29" si="5562">PJY29*$C$29</f>
        <v>3.432461072837952E+27</v>
      </c>
      <c r="PKC29" s="387">
        <f t="shared" ref="PKC29" si="5563">PKA29*$C$29</f>
        <v>3.4667856835663317E+27</v>
      </c>
      <c r="PKE29" s="387">
        <f t="shared" ref="PKE29" si="5564">PKC29*$C$29</f>
        <v>3.5014535404019948E+27</v>
      </c>
      <c r="PKG29" s="387">
        <f t="shared" ref="PKG29" si="5565">PKE29*$C$29</f>
        <v>3.536468075806015E+27</v>
      </c>
      <c r="PKI29" s="387">
        <f t="shared" ref="PKI29" si="5566">PKG29*$C$29</f>
        <v>3.5718327565640755E+27</v>
      </c>
      <c r="PKK29" s="387">
        <f t="shared" ref="PKK29" si="5567">PKI29*$C$29</f>
        <v>3.607551084129716E+27</v>
      </c>
      <c r="PKM29" s="387">
        <f t="shared" ref="PKM29" si="5568">PKK29*$C$29</f>
        <v>3.643626594971013E+27</v>
      </c>
      <c r="PKO29" s="387">
        <f t="shared" ref="PKO29" si="5569">PKM29*$C$29</f>
        <v>3.6800628609207229E+27</v>
      </c>
      <c r="PKQ29" s="387">
        <f t="shared" ref="PKQ29" si="5570">PKO29*$C$29</f>
        <v>3.7168634895299299E+27</v>
      </c>
      <c r="PKS29" s="387">
        <f t="shared" ref="PKS29" si="5571">PKQ29*$C$29</f>
        <v>3.7540321244252291E+27</v>
      </c>
      <c r="PKU29" s="387">
        <f t="shared" ref="PKU29" si="5572">PKS29*$C$29</f>
        <v>3.7915724456694812E+27</v>
      </c>
      <c r="PKW29" s="387">
        <f t="shared" ref="PKW29" si="5573">PKU29*$C$29</f>
        <v>3.8294881701261759E+27</v>
      </c>
      <c r="PKY29" s="387">
        <f t="shared" ref="PKY29" si="5574">PKW29*$C$29</f>
        <v>3.8677830518274375E+27</v>
      </c>
      <c r="PLA29" s="387">
        <f t="shared" ref="PLA29" si="5575">PKY29*$C$29</f>
        <v>3.9064608823457121E+27</v>
      </c>
      <c r="PLC29" s="387">
        <f t="shared" ref="PLC29" si="5576">PLA29*$C$29</f>
        <v>3.9455254911691695E+27</v>
      </c>
      <c r="PLE29" s="387">
        <f t="shared" ref="PLE29" si="5577">PLC29*$C$29</f>
        <v>3.9849807460808613E+27</v>
      </c>
      <c r="PLG29" s="387">
        <f t="shared" ref="PLG29" si="5578">PLE29*$C$29</f>
        <v>4.0248305535416702E+27</v>
      </c>
      <c r="PLI29" s="387">
        <f t="shared" ref="PLI29" si="5579">PLG29*$C$29</f>
        <v>4.0650788590770869E+27</v>
      </c>
      <c r="PLK29" s="387">
        <f t="shared" ref="PLK29" si="5580">PLI29*$C$29</f>
        <v>4.1057296476678577E+27</v>
      </c>
      <c r="PLM29" s="387">
        <f t="shared" ref="PLM29" si="5581">PLK29*$C$29</f>
        <v>4.1467869441445363E+27</v>
      </c>
      <c r="PLO29" s="387">
        <f t="shared" ref="PLO29" si="5582">PLM29*$C$29</f>
        <v>4.1882548135859816E+27</v>
      </c>
      <c r="PLQ29" s="387">
        <f t="shared" ref="PLQ29" si="5583">PLO29*$C$29</f>
        <v>4.2301373617218413E+27</v>
      </c>
      <c r="PLS29" s="387">
        <f t="shared" ref="PLS29" si="5584">PLQ29*$C$29</f>
        <v>4.2724387353390599E+27</v>
      </c>
      <c r="PLU29" s="387">
        <f t="shared" ref="PLU29" si="5585">PLS29*$C$29</f>
        <v>4.3151631226924505E+27</v>
      </c>
      <c r="PLW29" s="387">
        <f t="shared" ref="PLW29" si="5586">PLU29*$C$29</f>
        <v>4.3583147539193749E+27</v>
      </c>
      <c r="PLY29" s="387">
        <f t="shared" ref="PLY29" si="5587">PLW29*$C$29</f>
        <v>4.4018979014585686E+27</v>
      </c>
      <c r="PMA29" s="387">
        <f t="shared" ref="PMA29" si="5588">PLY29*$C$29</f>
        <v>4.4459168804731544E+27</v>
      </c>
      <c r="PMC29" s="387">
        <f t="shared" ref="PMC29" si="5589">PMA29*$C$29</f>
        <v>4.4903760492778858E+27</v>
      </c>
      <c r="PME29" s="387">
        <f t="shared" ref="PME29" si="5590">PMC29*$C$29</f>
        <v>4.5352798097706648E+27</v>
      </c>
      <c r="PMG29" s="387">
        <f t="shared" ref="PMG29" si="5591">PME29*$C$29</f>
        <v>4.5806326078683714E+27</v>
      </c>
      <c r="PMI29" s="387">
        <f t="shared" ref="PMI29" si="5592">PMG29*$C$29</f>
        <v>4.6264389339470552E+27</v>
      </c>
      <c r="PMK29" s="387">
        <f t="shared" ref="PMK29" si="5593">PMI29*$C$29</f>
        <v>4.6727033232865258E+27</v>
      </c>
      <c r="PMM29" s="387">
        <f t="shared" ref="PMM29" si="5594">PMK29*$C$29</f>
        <v>4.7194303565193911E+27</v>
      </c>
      <c r="PMO29" s="387">
        <f t="shared" ref="PMO29" si="5595">PMM29*$C$29</f>
        <v>4.7666246600845849E+27</v>
      </c>
      <c r="PMQ29" s="387">
        <f t="shared" ref="PMQ29" si="5596">PMO29*$C$29</f>
        <v>4.8142909066854306E+27</v>
      </c>
      <c r="PMS29" s="387">
        <f t="shared" ref="PMS29" si="5597">PMQ29*$C$29</f>
        <v>4.8624338157522851E+27</v>
      </c>
      <c r="PMU29" s="387">
        <f t="shared" ref="PMU29" si="5598">PMS29*$C$29</f>
        <v>4.9110581539098082E+27</v>
      </c>
      <c r="PMW29" s="387">
        <f t="shared" ref="PMW29" si="5599">PMU29*$C$29</f>
        <v>4.9601687354489067E+27</v>
      </c>
      <c r="PMY29" s="387">
        <f t="shared" ref="PMY29" si="5600">PMW29*$C$29</f>
        <v>5.0097704228033957E+27</v>
      </c>
      <c r="PNA29" s="387">
        <f t="shared" ref="PNA29" si="5601">PMY29*$C$29</f>
        <v>5.0598681270314296E+27</v>
      </c>
      <c r="PNC29" s="387">
        <f t="shared" ref="PNC29" si="5602">PNA29*$C$29</f>
        <v>5.1104668083017439E+27</v>
      </c>
      <c r="PNE29" s="387">
        <f t="shared" ref="PNE29" si="5603">PNC29*$C$29</f>
        <v>5.1615714763847609E+27</v>
      </c>
      <c r="PNG29" s="387">
        <f t="shared" ref="PNG29" si="5604">PNE29*$C$29</f>
        <v>5.2131871911486084E+27</v>
      </c>
      <c r="PNI29" s="387">
        <f t="shared" ref="PNI29" si="5605">PNG29*$C$29</f>
        <v>5.265319063060095E+27</v>
      </c>
      <c r="PNK29" s="387">
        <f t="shared" ref="PNK29" si="5606">PNI29*$C$29</f>
        <v>5.3179722536906964E+27</v>
      </c>
      <c r="PNM29" s="387">
        <f t="shared" ref="PNM29" si="5607">PNK29*$C$29</f>
        <v>5.3711519762276031E+27</v>
      </c>
      <c r="PNO29" s="387">
        <f t="shared" ref="PNO29" si="5608">PNM29*$C$29</f>
        <v>5.4248634959898791E+27</v>
      </c>
      <c r="PNQ29" s="387">
        <f t="shared" ref="PNQ29" si="5609">PNO29*$C$29</f>
        <v>5.4791121309497784E+27</v>
      </c>
      <c r="PNS29" s="387">
        <f t="shared" ref="PNS29" si="5610">PNQ29*$C$29</f>
        <v>5.5339032522592761E+27</v>
      </c>
      <c r="PNU29" s="387">
        <f t="shared" ref="PNU29" si="5611">PNS29*$C$29</f>
        <v>5.589242284781869E+27</v>
      </c>
      <c r="PNW29" s="387">
        <f t="shared" ref="PNW29" si="5612">PNU29*$C$29</f>
        <v>5.6451347076296874E+27</v>
      </c>
      <c r="PNY29" s="387">
        <f t="shared" ref="PNY29" si="5613">PNW29*$C$29</f>
        <v>5.7015860547059846E+27</v>
      </c>
      <c r="POA29" s="387">
        <f t="shared" ref="POA29" si="5614">PNY29*$C$29</f>
        <v>5.7586019152530444E+27</v>
      </c>
      <c r="POC29" s="387">
        <f t="shared" ref="POC29" si="5615">POA29*$C$29</f>
        <v>5.8161879344055751E+27</v>
      </c>
      <c r="POE29" s="387">
        <f t="shared" ref="POE29" si="5616">POC29*$C$29</f>
        <v>5.8743498137496308E+27</v>
      </c>
      <c r="POG29" s="387">
        <f t="shared" ref="POG29" si="5617">POE29*$C$29</f>
        <v>5.9330933118871274E+27</v>
      </c>
      <c r="POI29" s="387">
        <f t="shared" ref="POI29" si="5618">POG29*$C$29</f>
        <v>5.9924242450059982E+27</v>
      </c>
      <c r="POK29" s="387">
        <f t="shared" ref="POK29" si="5619">POI29*$C$29</f>
        <v>6.0523484874560582E+27</v>
      </c>
      <c r="POM29" s="387">
        <f t="shared" ref="POM29" si="5620">POK29*$C$29</f>
        <v>6.112871972330619E+27</v>
      </c>
      <c r="POO29" s="387">
        <f t="shared" ref="POO29" si="5621">POM29*$C$29</f>
        <v>6.1740006920539249E+27</v>
      </c>
      <c r="POQ29" s="387">
        <f t="shared" ref="POQ29" si="5622">POO29*$C$29</f>
        <v>6.2357406989744638E+27</v>
      </c>
      <c r="POS29" s="387">
        <f t="shared" ref="POS29" si="5623">POQ29*$C$29</f>
        <v>6.2980981059642085E+27</v>
      </c>
      <c r="POU29" s="387">
        <f t="shared" ref="POU29" si="5624">POS29*$C$29</f>
        <v>6.361079087023851E+27</v>
      </c>
      <c r="POW29" s="387">
        <f t="shared" ref="POW29" si="5625">POU29*$C$29</f>
        <v>6.4246898778940899E+27</v>
      </c>
      <c r="POY29" s="387">
        <f t="shared" ref="POY29" si="5626">POW29*$C$29</f>
        <v>6.4889367766730304E+27</v>
      </c>
      <c r="PPA29" s="387">
        <f t="shared" ref="PPA29" si="5627">POY29*$C$29</f>
        <v>6.5538261444397604E+27</v>
      </c>
      <c r="PPC29" s="387">
        <f t="shared" ref="PPC29" si="5628">PPA29*$C$29</f>
        <v>6.6193644058841585E+27</v>
      </c>
      <c r="PPE29" s="387">
        <f t="shared" ref="PPE29" si="5629">PPC29*$C$29</f>
        <v>6.6855580499430006E+27</v>
      </c>
      <c r="PPG29" s="387">
        <f t="shared" ref="PPG29" si="5630">PPE29*$C$29</f>
        <v>6.7524136304424305E+27</v>
      </c>
      <c r="PPI29" s="387">
        <f t="shared" ref="PPI29" si="5631">PPG29*$C$29</f>
        <v>6.8199377667468549E+27</v>
      </c>
      <c r="PPK29" s="387">
        <f t="shared" ref="PPK29" si="5632">PPI29*$C$29</f>
        <v>6.8881371444143239E+27</v>
      </c>
      <c r="PPM29" s="387">
        <f t="shared" ref="PPM29" si="5633">PPK29*$C$29</f>
        <v>6.9570185158584667E+27</v>
      </c>
      <c r="PPO29" s="387">
        <f t="shared" ref="PPO29" si="5634">PPM29*$C$29</f>
        <v>7.026588701017051E+27</v>
      </c>
      <c r="PPQ29" s="387">
        <f t="shared" ref="PPQ29" si="5635">PPO29*$C$29</f>
        <v>7.0968545880272212E+27</v>
      </c>
      <c r="PPS29" s="387">
        <f t="shared" ref="PPS29" si="5636">PPQ29*$C$29</f>
        <v>7.1678231339074939E+27</v>
      </c>
      <c r="PPU29" s="387">
        <f t="shared" ref="PPU29" si="5637">PPS29*$C$29</f>
        <v>7.2395013652465689E+27</v>
      </c>
      <c r="PPW29" s="387">
        <f t="shared" ref="PPW29" si="5638">PPU29*$C$29</f>
        <v>7.3118963788990342E+27</v>
      </c>
      <c r="PPY29" s="387">
        <f t="shared" ref="PPY29" si="5639">PPW29*$C$29</f>
        <v>7.3850153426880242E+27</v>
      </c>
      <c r="PQA29" s="387">
        <f t="shared" ref="PQA29" si="5640">PPY29*$C$29</f>
        <v>7.458865496114904E+27</v>
      </c>
      <c r="PQC29" s="387">
        <f t="shared" ref="PQC29" si="5641">PQA29*$C$29</f>
        <v>7.5334541510760529E+27</v>
      </c>
      <c r="PQE29" s="387">
        <f t="shared" ref="PQE29" si="5642">PQC29*$C$29</f>
        <v>7.608788692586813E+27</v>
      </c>
      <c r="PQG29" s="387">
        <f t="shared" ref="PQG29" si="5643">PQE29*$C$29</f>
        <v>7.6848765795126814E+27</v>
      </c>
      <c r="PQI29" s="387">
        <f t="shared" ref="PQI29" si="5644">PQG29*$C$29</f>
        <v>7.7617253453078088E+27</v>
      </c>
      <c r="PQK29" s="387">
        <f t="shared" ref="PQK29" si="5645">PQI29*$C$29</f>
        <v>7.8393425987608868E+27</v>
      </c>
      <c r="PQM29" s="387">
        <f t="shared" ref="PQM29" si="5646">PQK29*$C$29</f>
        <v>7.9177360247484963E+27</v>
      </c>
      <c r="PQO29" s="387">
        <f t="shared" ref="PQO29" si="5647">PQM29*$C$29</f>
        <v>7.9969133849959812E+27</v>
      </c>
      <c r="PQQ29" s="387">
        <f t="shared" ref="PQQ29" si="5648">PQO29*$C$29</f>
        <v>8.0768825188459415E+27</v>
      </c>
      <c r="PQS29" s="387">
        <f t="shared" ref="PQS29" si="5649">PQQ29*$C$29</f>
        <v>8.1576513440344013E+27</v>
      </c>
      <c r="PQU29" s="387">
        <f t="shared" ref="PQU29" si="5650">PQS29*$C$29</f>
        <v>8.2392278574747453E+27</v>
      </c>
      <c r="PQW29" s="387">
        <f t="shared" ref="PQW29" si="5651">PQU29*$C$29</f>
        <v>8.3216201360494928E+27</v>
      </c>
      <c r="PQY29" s="387">
        <f t="shared" ref="PQY29" si="5652">PQW29*$C$29</f>
        <v>8.4048363374099875E+27</v>
      </c>
      <c r="PRA29" s="387">
        <f t="shared" ref="PRA29" si="5653">PQY29*$C$29</f>
        <v>8.4888847007840877E+27</v>
      </c>
      <c r="PRC29" s="387">
        <f t="shared" ref="PRC29" si="5654">PRA29*$C$29</f>
        <v>8.5737735477919286E+27</v>
      </c>
      <c r="PRE29" s="387">
        <f t="shared" ref="PRE29" si="5655">PRC29*$C$29</f>
        <v>8.6595112832698474E+27</v>
      </c>
      <c r="PRG29" s="387">
        <f t="shared" ref="PRG29" si="5656">PRE29*$C$29</f>
        <v>8.7461063961025457E+27</v>
      </c>
      <c r="PRI29" s="387">
        <f t="shared" ref="PRI29" si="5657">PRG29*$C$29</f>
        <v>8.8335674600635714E+27</v>
      </c>
      <c r="PRK29" s="387">
        <f t="shared" ref="PRK29" si="5658">PRI29*$C$29</f>
        <v>8.9219031346642075E+27</v>
      </c>
      <c r="PRM29" s="387">
        <f t="shared" ref="PRM29" si="5659">PRK29*$C$29</f>
        <v>9.0111221660108498E+27</v>
      </c>
      <c r="PRO29" s="387">
        <f t="shared" ref="PRO29" si="5660">PRM29*$C$29</f>
        <v>9.1012333876709588E+27</v>
      </c>
      <c r="PRQ29" s="387">
        <f t="shared" ref="PRQ29" si="5661">PRO29*$C$29</f>
        <v>9.1922457215476682E+27</v>
      </c>
      <c r="PRS29" s="387">
        <f t="shared" ref="PRS29" si="5662">PRQ29*$C$29</f>
        <v>9.2841681787631452E+27</v>
      </c>
      <c r="PRU29" s="387">
        <f t="shared" ref="PRU29" si="5663">PRS29*$C$29</f>
        <v>9.3770098605507766E+27</v>
      </c>
      <c r="PRW29" s="387">
        <f t="shared" ref="PRW29" si="5664">PRU29*$C$29</f>
        <v>9.470779959156284E+27</v>
      </c>
      <c r="PRY29" s="387">
        <f t="shared" ref="PRY29" si="5665">PRW29*$C$29</f>
        <v>9.5654877587478472E+27</v>
      </c>
      <c r="PSA29" s="387">
        <f t="shared" ref="PSA29" si="5666">PRY29*$C$29</f>
        <v>9.661142636335326E+27</v>
      </c>
      <c r="PSC29" s="387">
        <f t="shared" ref="PSC29" si="5667">PSA29*$C$29</f>
        <v>9.757754062698679E+27</v>
      </c>
      <c r="PSE29" s="387">
        <f t="shared" ref="PSE29" si="5668">PSC29*$C$29</f>
        <v>9.8553316033256657E+27</v>
      </c>
      <c r="PSG29" s="387">
        <f t="shared" ref="PSG29" si="5669">PSE29*$C$29</f>
        <v>9.9538849193589213E+27</v>
      </c>
      <c r="PSI29" s="387">
        <f t="shared" ref="PSI29" si="5670">PSG29*$C$29</f>
        <v>1.0053423768552511E+28</v>
      </c>
      <c r="PSK29" s="387">
        <f t="shared" ref="PSK29" si="5671">PSI29*$C$29</f>
        <v>1.0153958006238036E+28</v>
      </c>
      <c r="PSM29" s="387">
        <f t="shared" ref="PSM29" si="5672">PSK29*$C$29</f>
        <v>1.0255497586300418E+28</v>
      </c>
      <c r="PSO29" s="387">
        <f t="shared" ref="PSO29" si="5673">PSM29*$C$29</f>
        <v>1.0358052562163421E+28</v>
      </c>
      <c r="PSQ29" s="387">
        <f t="shared" ref="PSQ29" si="5674">PSO29*$C$29</f>
        <v>1.0461633087785056E+28</v>
      </c>
      <c r="PSS29" s="387">
        <f t="shared" ref="PSS29" si="5675">PSQ29*$C$29</f>
        <v>1.0566249418662906E+28</v>
      </c>
      <c r="PSU29" s="387">
        <f t="shared" ref="PSU29" si="5676">PSS29*$C$29</f>
        <v>1.0671911912849535E+28</v>
      </c>
      <c r="PSW29" s="387">
        <f t="shared" ref="PSW29" si="5677">PSU29*$C$29</f>
        <v>1.077863103197803E+28</v>
      </c>
      <c r="PSY29" s="387">
        <f t="shared" ref="PSY29" si="5678">PSW29*$C$29</f>
        <v>1.0886417342297809E+28</v>
      </c>
      <c r="PTA29" s="387">
        <f t="shared" ref="PTA29" si="5679">PSY29*$C$29</f>
        <v>1.0995281515720788E+28</v>
      </c>
      <c r="PTC29" s="387">
        <f t="shared" ref="PTC29" si="5680">PTA29*$C$29</f>
        <v>1.1105234330877995E+28</v>
      </c>
      <c r="PTE29" s="387">
        <f t="shared" ref="PTE29" si="5681">PTC29*$C$29</f>
        <v>1.1216286674186775E+28</v>
      </c>
      <c r="PTG29" s="387">
        <f t="shared" ref="PTG29" si="5682">PTE29*$C$29</f>
        <v>1.1328449540928643E+28</v>
      </c>
      <c r="PTI29" s="387">
        <f t="shared" ref="PTI29" si="5683">PTG29*$C$29</f>
        <v>1.144173403633793E+28</v>
      </c>
      <c r="PTK29" s="387">
        <f t="shared" ref="PTK29" si="5684">PTI29*$C$29</f>
        <v>1.155615137670131E+28</v>
      </c>
      <c r="PTM29" s="387">
        <f t="shared" ref="PTM29" si="5685">PTK29*$C$29</f>
        <v>1.1671712890468323E+28</v>
      </c>
      <c r="PTO29" s="387">
        <f t="shared" ref="PTO29" si="5686">PTM29*$C$29</f>
        <v>1.1788430019373007E+28</v>
      </c>
      <c r="PTQ29" s="387">
        <f t="shared" ref="PTQ29" si="5687">PTO29*$C$29</f>
        <v>1.1906314319566736E+28</v>
      </c>
      <c r="PTS29" s="387">
        <f t="shared" ref="PTS29" si="5688">PTQ29*$C$29</f>
        <v>1.2025377462762405E+28</v>
      </c>
      <c r="PTU29" s="387">
        <f t="shared" ref="PTU29" si="5689">PTS29*$C$29</f>
        <v>1.2145631237390029E+28</v>
      </c>
      <c r="PTW29" s="387">
        <f t="shared" ref="PTW29" si="5690">PTU29*$C$29</f>
        <v>1.2267087549763929E+28</v>
      </c>
      <c r="PTY29" s="387">
        <f t="shared" ref="PTY29" si="5691">PTW29*$C$29</f>
        <v>1.2389758425261569E+28</v>
      </c>
      <c r="PUA29" s="387">
        <f t="shared" ref="PUA29" si="5692">PTY29*$C$29</f>
        <v>1.2513656009514186E+28</v>
      </c>
      <c r="PUC29" s="387">
        <f t="shared" ref="PUC29" si="5693">PUA29*$C$29</f>
        <v>1.2638792569609329E+28</v>
      </c>
      <c r="PUE29" s="387">
        <f t="shared" ref="PUE29" si="5694">PUC29*$C$29</f>
        <v>1.2765180495305423E+28</v>
      </c>
      <c r="PUG29" s="387">
        <f t="shared" ref="PUG29" si="5695">PUE29*$C$29</f>
        <v>1.2892832300258477E+28</v>
      </c>
      <c r="PUI29" s="387">
        <f t="shared" ref="PUI29" si="5696">PUG29*$C$29</f>
        <v>1.3021760623261062E+28</v>
      </c>
      <c r="PUK29" s="387">
        <f t="shared" ref="PUK29" si="5697">PUI29*$C$29</f>
        <v>1.3151978229493672E+28</v>
      </c>
      <c r="PUM29" s="387">
        <f t="shared" ref="PUM29" si="5698">PUK29*$C$29</f>
        <v>1.3283498011788609E+28</v>
      </c>
      <c r="PUO29" s="387">
        <f t="shared" ref="PUO29" si="5699">PUM29*$C$29</f>
        <v>1.3416332991906495E+28</v>
      </c>
      <c r="PUQ29" s="387">
        <f t="shared" ref="PUQ29" si="5700">PUO29*$C$29</f>
        <v>1.3550496321825561E+28</v>
      </c>
      <c r="PUS29" s="387">
        <f t="shared" ref="PUS29" si="5701">PUQ29*$C$29</f>
        <v>1.3686001285043818E+28</v>
      </c>
      <c r="PUU29" s="387">
        <f t="shared" ref="PUU29" si="5702">PUS29*$C$29</f>
        <v>1.3822861297894256E+28</v>
      </c>
      <c r="PUW29" s="387">
        <f t="shared" ref="PUW29" si="5703">PUU29*$C$29</f>
        <v>1.3961089910873197E+28</v>
      </c>
      <c r="PUY29" s="387">
        <f t="shared" ref="PUY29" si="5704">PUW29*$C$29</f>
        <v>1.4100700809981929E+28</v>
      </c>
      <c r="PVA29" s="387">
        <f t="shared" ref="PVA29" si="5705">PUY29*$C$29</f>
        <v>1.4241707818081748E+28</v>
      </c>
      <c r="PVC29" s="387">
        <f t="shared" ref="PVC29" si="5706">PVA29*$C$29</f>
        <v>1.4384124896262565E+28</v>
      </c>
      <c r="PVE29" s="387">
        <f t="shared" ref="PVE29" si="5707">PVC29*$C$29</f>
        <v>1.452796614522519E+28</v>
      </c>
      <c r="PVG29" s="387">
        <f t="shared" ref="PVG29" si="5708">PVE29*$C$29</f>
        <v>1.4673245806677442E+28</v>
      </c>
      <c r="PVI29" s="387">
        <f t="shared" ref="PVI29" si="5709">PVG29*$C$29</f>
        <v>1.4819978264744217E+28</v>
      </c>
      <c r="PVK29" s="387">
        <f t="shared" ref="PVK29" si="5710">PVI29*$C$29</f>
        <v>1.4968178047391659E+28</v>
      </c>
      <c r="PVM29" s="387">
        <f t="shared" ref="PVM29" si="5711">PVK29*$C$29</f>
        <v>1.5117859827865576E+28</v>
      </c>
      <c r="PVO29" s="387">
        <f t="shared" ref="PVO29" si="5712">PVM29*$C$29</f>
        <v>1.5269038426144232E+28</v>
      </c>
      <c r="PVQ29" s="387">
        <f t="shared" ref="PVQ29" si="5713">PVO29*$C$29</f>
        <v>1.5421728810405674E+28</v>
      </c>
      <c r="PVS29" s="387">
        <f t="shared" ref="PVS29" si="5714">PVQ29*$C$29</f>
        <v>1.557594609850973E+28</v>
      </c>
      <c r="PVU29" s="387">
        <f t="shared" ref="PVU29" si="5715">PVS29*$C$29</f>
        <v>1.5731705559494828E+28</v>
      </c>
      <c r="PVW29" s="387">
        <f t="shared" ref="PVW29" si="5716">PVU29*$C$29</f>
        <v>1.5889022615089776E+28</v>
      </c>
      <c r="PVY29" s="387">
        <f t="shared" ref="PVY29" si="5717">PVW29*$C$29</f>
        <v>1.6047912841240674E+28</v>
      </c>
      <c r="PWA29" s="387">
        <f t="shared" ref="PWA29" si="5718">PVY29*$C$29</f>
        <v>1.6208391969653081E+28</v>
      </c>
      <c r="PWC29" s="387">
        <f t="shared" ref="PWC29" si="5719">PWA29*$C$29</f>
        <v>1.6370475889349613E+28</v>
      </c>
      <c r="PWE29" s="387">
        <f t="shared" ref="PWE29" si="5720">PWC29*$C$29</f>
        <v>1.6534180648243109E+28</v>
      </c>
      <c r="PWG29" s="387">
        <f t="shared" ref="PWG29" si="5721">PWE29*$C$29</f>
        <v>1.6699522454725541E+28</v>
      </c>
      <c r="PWI29" s="387">
        <f t="shared" ref="PWI29" si="5722">PWG29*$C$29</f>
        <v>1.6866517679272797E+28</v>
      </c>
      <c r="PWK29" s="387">
        <f t="shared" ref="PWK29" si="5723">PWI29*$C$29</f>
        <v>1.7035182856065524E+28</v>
      </c>
      <c r="PWM29" s="387">
        <f t="shared" ref="PWM29" si="5724">PWK29*$C$29</f>
        <v>1.7205534684626179E+28</v>
      </c>
      <c r="PWO29" s="387">
        <f t="shared" ref="PWO29" si="5725">PWM29*$C$29</f>
        <v>1.7377590031472441E+28</v>
      </c>
      <c r="PWQ29" s="387">
        <f t="shared" ref="PWQ29" si="5726">PWO29*$C$29</f>
        <v>1.7551365931787165E+28</v>
      </c>
      <c r="PWS29" s="387">
        <f t="shared" ref="PWS29" si="5727">PWQ29*$C$29</f>
        <v>1.7726879591105037E+28</v>
      </c>
      <c r="PWU29" s="387">
        <f t="shared" ref="PWU29" si="5728">PWS29*$C$29</f>
        <v>1.7904148387016087E+28</v>
      </c>
      <c r="PWW29" s="387">
        <f t="shared" ref="PWW29" si="5729">PWU29*$C$29</f>
        <v>1.8083189870886247E+28</v>
      </c>
      <c r="PWY29" s="387">
        <f t="shared" ref="PWY29" si="5730">PWW29*$C$29</f>
        <v>1.826402176959511E+28</v>
      </c>
      <c r="PXA29" s="387">
        <f t="shared" ref="PXA29" si="5731">PWY29*$C$29</f>
        <v>1.8446661987291062E+28</v>
      </c>
      <c r="PXC29" s="387">
        <f t="shared" ref="PXC29" si="5732">PXA29*$C$29</f>
        <v>1.8631128607163974E+28</v>
      </c>
      <c r="PXE29" s="387">
        <f t="shared" ref="PXE29" si="5733">PXC29*$C$29</f>
        <v>1.8817439893235613E+28</v>
      </c>
      <c r="PXG29" s="387">
        <f t="shared" ref="PXG29" si="5734">PXE29*$C$29</f>
        <v>1.9005614292167969E+28</v>
      </c>
      <c r="PXI29" s="387">
        <f t="shared" ref="PXI29" si="5735">PXG29*$C$29</f>
        <v>1.9195670435089649E+28</v>
      </c>
      <c r="PXK29" s="387">
        <f t="shared" ref="PXK29" si="5736">PXI29*$C$29</f>
        <v>1.9387627139440545E+28</v>
      </c>
      <c r="PXM29" s="387">
        <f t="shared" ref="PXM29" si="5737">PXK29*$C$29</f>
        <v>1.958150341083495E+28</v>
      </c>
      <c r="PXO29" s="387">
        <f t="shared" ref="PXO29" si="5738">PXM29*$C$29</f>
        <v>1.9777318444943301E+28</v>
      </c>
      <c r="PXQ29" s="387">
        <f t="shared" ref="PXQ29" si="5739">PXO29*$C$29</f>
        <v>1.9975091629392734E+28</v>
      </c>
      <c r="PXS29" s="387">
        <f t="shared" ref="PXS29" si="5740">PXQ29*$C$29</f>
        <v>2.0174842545686663E+28</v>
      </c>
      <c r="PXU29" s="387">
        <f t="shared" ref="PXU29" si="5741">PXS29*$C$29</f>
        <v>2.0376590971143531E+28</v>
      </c>
      <c r="PXW29" s="387">
        <f t="shared" ref="PXW29" si="5742">PXU29*$C$29</f>
        <v>2.0580356880854967E+28</v>
      </c>
      <c r="PXY29" s="387">
        <f t="shared" ref="PXY29" si="5743">PXW29*$C$29</f>
        <v>2.0786160449663517E+28</v>
      </c>
      <c r="PYA29" s="387">
        <f t="shared" ref="PYA29" si="5744">PXY29*$C$29</f>
        <v>2.099402205416015E+28</v>
      </c>
      <c r="PYC29" s="387">
        <f t="shared" ref="PYC29" si="5745">PYA29*$C$29</f>
        <v>2.1203962274701753E+28</v>
      </c>
      <c r="PYE29" s="387">
        <f t="shared" ref="PYE29" si="5746">PYC29*$C$29</f>
        <v>2.1416001897448772E+28</v>
      </c>
      <c r="PYG29" s="387">
        <f t="shared" ref="PYG29" si="5747">PYE29*$C$29</f>
        <v>2.1630161916423261E+28</v>
      </c>
      <c r="PYI29" s="387">
        <f t="shared" ref="PYI29" si="5748">PYG29*$C$29</f>
        <v>2.1846463535587495E+28</v>
      </c>
      <c r="PYK29" s="387">
        <f t="shared" ref="PYK29" si="5749">PYI29*$C$29</f>
        <v>2.2064928170943371E+28</v>
      </c>
      <c r="PYM29" s="387">
        <f t="shared" ref="PYM29" si="5750">PYK29*$C$29</f>
        <v>2.2285577452652804E+28</v>
      </c>
      <c r="PYO29" s="387">
        <f t="shared" ref="PYO29" si="5751">PYM29*$C$29</f>
        <v>2.2508433227179333E+28</v>
      </c>
      <c r="PYQ29" s="387">
        <f t="shared" ref="PYQ29" si="5752">PYO29*$C$29</f>
        <v>2.2733517559451125E+28</v>
      </c>
      <c r="PYS29" s="387">
        <f t="shared" ref="PYS29" si="5753">PYQ29*$C$29</f>
        <v>2.2960852735045638E+28</v>
      </c>
      <c r="PYU29" s="387">
        <f t="shared" ref="PYU29" si="5754">PYS29*$C$29</f>
        <v>2.3190461262396094E+28</v>
      </c>
      <c r="PYW29" s="387">
        <f t="shared" ref="PYW29" si="5755">PYU29*$C$29</f>
        <v>2.3422365875020055E+28</v>
      </c>
      <c r="PYY29" s="387">
        <f t="shared" ref="PYY29" si="5756">PYW29*$C$29</f>
        <v>2.3656589533770253E+28</v>
      </c>
      <c r="PZA29" s="387">
        <f t="shared" ref="PZA29" si="5757">PYY29*$C$29</f>
        <v>2.3893155429107954E+28</v>
      </c>
      <c r="PZC29" s="387">
        <f t="shared" ref="PZC29" si="5758">PZA29*$C$29</f>
        <v>2.4132086983399034E+28</v>
      </c>
      <c r="PZE29" s="387">
        <f t="shared" ref="PZE29" si="5759">PZC29*$C$29</f>
        <v>2.4373407853233024E+28</v>
      </c>
      <c r="PZG29" s="387">
        <f t="shared" ref="PZG29" si="5760">PZE29*$C$29</f>
        <v>2.4617141931765353E+28</v>
      </c>
      <c r="PZI29" s="387">
        <f t="shared" ref="PZI29" si="5761">PZG29*$C$29</f>
        <v>2.4863313351083006E+28</v>
      </c>
      <c r="PZK29" s="387">
        <f t="shared" ref="PZK29" si="5762">PZI29*$C$29</f>
        <v>2.5111946484593835E+28</v>
      </c>
      <c r="PZM29" s="387">
        <f t="shared" ref="PZM29" si="5763">PZK29*$C$29</f>
        <v>2.5363065949439776E+28</v>
      </c>
      <c r="PZO29" s="387">
        <f t="shared" ref="PZO29" si="5764">PZM29*$C$29</f>
        <v>2.5616696608934173E+28</v>
      </c>
      <c r="PZQ29" s="387">
        <f t="shared" ref="PZQ29" si="5765">PZO29*$C$29</f>
        <v>2.5872863575023513E+28</v>
      </c>
      <c r="PZS29" s="387">
        <f t="shared" ref="PZS29" si="5766">PZQ29*$C$29</f>
        <v>2.6131592210773748E+28</v>
      </c>
      <c r="PZU29" s="387">
        <f t="shared" ref="PZU29" si="5767">PZS29*$C$29</f>
        <v>2.6392908132881487E+28</v>
      </c>
      <c r="PZW29" s="387">
        <f t="shared" ref="PZW29" si="5768">PZU29*$C$29</f>
        <v>2.66568372142103E+28</v>
      </c>
      <c r="PZY29" s="387">
        <f t="shared" ref="PZY29" si="5769">PZW29*$C$29</f>
        <v>2.6923405586352402E+28</v>
      </c>
      <c r="QAA29" s="387">
        <f t="shared" ref="QAA29" si="5770">PZY29*$C$29</f>
        <v>2.7192639642215926E+28</v>
      </c>
      <c r="QAC29" s="387">
        <f t="shared" ref="QAC29" si="5771">QAA29*$C$29</f>
        <v>2.7464566038638087E+28</v>
      </c>
      <c r="QAE29" s="387">
        <f t="shared" ref="QAE29" si="5772">QAC29*$C$29</f>
        <v>2.7739211699024467E+28</v>
      </c>
      <c r="QAG29" s="387">
        <f t="shared" ref="QAG29" si="5773">QAE29*$C$29</f>
        <v>2.8016603816014712E+28</v>
      </c>
      <c r="QAI29" s="387">
        <f t="shared" ref="QAI29" si="5774">QAG29*$C$29</f>
        <v>2.8296769854174862E+28</v>
      </c>
      <c r="QAK29" s="387">
        <f t="shared" ref="QAK29" si="5775">QAI29*$C$29</f>
        <v>2.8579737552716611E+28</v>
      </c>
      <c r="QAM29" s="387">
        <f t="shared" ref="QAM29" si="5776">QAK29*$C$29</f>
        <v>2.8865534928243775E+28</v>
      </c>
      <c r="QAO29" s="387">
        <f t="shared" ref="QAO29" si="5777">QAM29*$C$29</f>
        <v>2.9154190277526214E+28</v>
      </c>
      <c r="QAQ29" s="387">
        <f t="shared" ref="QAQ29" si="5778">QAO29*$C$29</f>
        <v>2.9445732180301477E+28</v>
      </c>
      <c r="QAS29" s="387">
        <f t="shared" ref="QAS29" si="5779">QAQ29*$C$29</f>
        <v>2.9740189502104492E+28</v>
      </c>
      <c r="QAU29" s="387">
        <f t="shared" ref="QAU29" si="5780">QAS29*$C$29</f>
        <v>3.0037591397125536E+28</v>
      </c>
      <c r="QAW29" s="387">
        <f t="shared" ref="QAW29" si="5781">QAU29*$C$29</f>
        <v>3.0337967311096789E+28</v>
      </c>
      <c r="QAY29" s="387">
        <f t="shared" ref="QAY29" si="5782">QAW29*$C$29</f>
        <v>3.0641346984207757E+28</v>
      </c>
      <c r="QBA29" s="387">
        <f t="shared" ref="QBA29" si="5783">QAY29*$C$29</f>
        <v>3.0947760454049834E+28</v>
      </c>
      <c r="QBC29" s="387">
        <f t="shared" ref="QBC29" si="5784">QBA29*$C$29</f>
        <v>3.1257238058590332E+28</v>
      </c>
      <c r="QBE29" s="387">
        <f t="shared" ref="QBE29" si="5785">QBC29*$C$29</f>
        <v>3.1569810439176237E+28</v>
      </c>
      <c r="QBG29" s="387">
        <f t="shared" ref="QBG29" si="5786">QBE29*$C$29</f>
        <v>3.1885508543567998E+28</v>
      </c>
      <c r="QBI29" s="387">
        <f t="shared" ref="QBI29" si="5787">QBG29*$C$29</f>
        <v>3.2204363629003677E+28</v>
      </c>
      <c r="QBK29" s="387">
        <f t="shared" ref="QBK29" si="5788">QBI29*$C$29</f>
        <v>3.2526407265293713E+28</v>
      </c>
      <c r="QBM29" s="387">
        <f t="shared" ref="QBM29" si="5789">QBK29*$C$29</f>
        <v>3.2851671337946651E+28</v>
      </c>
      <c r="QBO29" s="387">
        <f t="shared" ref="QBO29" si="5790">QBM29*$C$29</f>
        <v>3.3180188051326117E+28</v>
      </c>
      <c r="QBQ29" s="387">
        <f t="shared" ref="QBQ29" si="5791">QBO29*$C$29</f>
        <v>3.3511989931839377E+28</v>
      </c>
      <c r="QBS29" s="387">
        <f t="shared" ref="QBS29" si="5792">QBQ29*$C$29</f>
        <v>3.3847109831157771E+28</v>
      </c>
      <c r="QBU29" s="387">
        <f t="shared" ref="QBU29" si="5793">QBS29*$C$29</f>
        <v>3.4185580929469348E+28</v>
      </c>
      <c r="QBW29" s="387">
        <f t="shared" ref="QBW29" si="5794">QBU29*$C$29</f>
        <v>3.4527436738764042E+28</v>
      </c>
      <c r="QBY29" s="387">
        <f t="shared" ref="QBY29" si="5795">QBW29*$C$29</f>
        <v>3.4872711106151684E+28</v>
      </c>
      <c r="QCA29" s="387">
        <f t="shared" ref="QCA29" si="5796">QBY29*$C$29</f>
        <v>3.5221438217213199E+28</v>
      </c>
      <c r="QCC29" s="387">
        <f t="shared" ref="QCC29" si="5797">QCA29*$C$29</f>
        <v>3.5573652599385332E+28</v>
      </c>
      <c r="QCE29" s="387">
        <f t="shared" ref="QCE29" si="5798">QCC29*$C$29</f>
        <v>3.5929389125379184E+28</v>
      </c>
      <c r="QCG29" s="387">
        <f t="shared" ref="QCG29" si="5799">QCE29*$C$29</f>
        <v>3.6288683016632978E+28</v>
      </c>
      <c r="QCI29" s="387">
        <f t="shared" ref="QCI29" si="5800">QCG29*$C$29</f>
        <v>3.6651569846799306E+28</v>
      </c>
      <c r="QCK29" s="387">
        <f t="shared" ref="QCK29" si="5801">QCI29*$C$29</f>
        <v>3.7018085545267299E+28</v>
      </c>
      <c r="QCM29" s="387">
        <f t="shared" ref="QCM29" si="5802">QCK29*$C$29</f>
        <v>3.7388266400719972E+28</v>
      </c>
      <c r="QCO29" s="387">
        <f t="shared" ref="QCO29" si="5803">QCM29*$C$29</f>
        <v>3.7762149064727172E+28</v>
      </c>
      <c r="QCQ29" s="387">
        <f t="shared" ref="QCQ29" si="5804">QCO29*$C$29</f>
        <v>3.8139770555374442E+28</v>
      </c>
      <c r="QCS29" s="387">
        <f t="shared" ref="QCS29" si="5805">QCQ29*$C$29</f>
        <v>3.8521168260928189E+28</v>
      </c>
      <c r="QCU29" s="387">
        <f t="shared" ref="QCU29" si="5806">QCS29*$C$29</f>
        <v>3.890637994353747E+28</v>
      </c>
      <c r="QCW29" s="387">
        <f t="shared" ref="QCW29" si="5807">QCU29*$C$29</f>
        <v>3.9295443742972847E+28</v>
      </c>
      <c r="QCY29" s="387">
        <f t="shared" ref="QCY29" si="5808">QCW29*$C$29</f>
        <v>3.9688398180402571E+28</v>
      </c>
      <c r="QDA29" s="387">
        <f t="shared" ref="QDA29" si="5809">QCY29*$C$29</f>
        <v>4.0085282162206596E+28</v>
      </c>
      <c r="QDC29" s="387">
        <f t="shared" ref="QDC29" si="5810">QDA29*$C$29</f>
        <v>4.0486134983828664E+28</v>
      </c>
      <c r="QDE29" s="387">
        <f t="shared" ref="QDE29" si="5811">QDC29*$C$29</f>
        <v>4.0890996333666954E+28</v>
      </c>
      <c r="QDG29" s="387">
        <f t="shared" ref="QDG29" si="5812">QDE29*$C$29</f>
        <v>4.1299906297003624E+28</v>
      </c>
      <c r="QDI29" s="387">
        <f t="shared" ref="QDI29" si="5813">QDG29*$C$29</f>
        <v>4.171290535997366E+28</v>
      </c>
      <c r="QDK29" s="387">
        <f t="shared" ref="QDK29" si="5814">QDI29*$C$29</f>
        <v>4.2130034413573401E+28</v>
      </c>
      <c r="QDM29" s="387">
        <f t="shared" ref="QDM29" si="5815">QDK29*$C$29</f>
        <v>4.2551334757709133E+28</v>
      </c>
      <c r="QDO29" s="387">
        <f t="shared" ref="QDO29" si="5816">QDM29*$C$29</f>
        <v>4.2976848105286221E+28</v>
      </c>
      <c r="QDQ29" s="387">
        <f t="shared" ref="QDQ29" si="5817">QDO29*$C$29</f>
        <v>4.3406616586339082E+28</v>
      </c>
      <c r="QDS29" s="387">
        <f t="shared" ref="QDS29" si="5818">QDQ29*$C$29</f>
        <v>4.384068275220247E+28</v>
      </c>
      <c r="QDU29" s="387">
        <f t="shared" ref="QDU29" si="5819">QDS29*$C$29</f>
        <v>4.4279089579724495E+28</v>
      </c>
      <c r="QDW29" s="387">
        <f t="shared" ref="QDW29" si="5820">QDU29*$C$29</f>
        <v>4.4721880475521737E+28</v>
      </c>
      <c r="QDY29" s="387">
        <f t="shared" ref="QDY29" si="5821">QDW29*$C$29</f>
        <v>4.5169099280276959E+28</v>
      </c>
      <c r="QEA29" s="387">
        <f t="shared" ref="QEA29" si="5822">QDY29*$C$29</f>
        <v>4.5620790273079727E+28</v>
      </c>
      <c r="QEC29" s="387">
        <f t="shared" ref="QEC29" si="5823">QEA29*$C$29</f>
        <v>4.6076998175810525E+28</v>
      </c>
      <c r="QEE29" s="387">
        <f t="shared" ref="QEE29" si="5824">QEC29*$C$29</f>
        <v>4.6537768157568633E+28</v>
      </c>
      <c r="QEG29" s="387">
        <f t="shared" ref="QEG29" si="5825">QEE29*$C$29</f>
        <v>4.700314583914432E+28</v>
      </c>
      <c r="QEI29" s="387">
        <f t="shared" ref="QEI29" si="5826">QEG29*$C$29</f>
        <v>4.7473177297535767E+28</v>
      </c>
      <c r="QEK29" s="387">
        <f t="shared" ref="QEK29" si="5827">QEI29*$C$29</f>
        <v>4.7947909070511129E+28</v>
      </c>
      <c r="QEM29" s="387">
        <f t="shared" ref="QEM29" si="5828">QEK29*$C$29</f>
        <v>4.842738816121624E+28</v>
      </c>
      <c r="QEO29" s="387">
        <f t="shared" ref="QEO29" si="5829">QEM29*$C$29</f>
        <v>4.8911662042828403E+28</v>
      </c>
      <c r="QEQ29" s="387">
        <f t="shared" ref="QEQ29" si="5830">QEO29*$C$29</f>
        <v>4.940077866325669E+28</v>
      </c>
      <c r="QES29" s="387">
        <f t="shared" ref="QES29" si="5831">QEQ29*$C$29</f>
        <v>4.9894786449889254E+28</v>
      </c>
      <c r="QEU29" s="387">
        <f t="shared" ref="QEU29" si="5832">QES29*$C$29</f>
        <v>5.0393734314388151E+28</v>
      </c>
      <c r="QEW29" s="387">
        <f t="shared" ref="QEW29" si="5833">QEU29*$C$29</f>
        <v>5.0897671657532035E+28</v>
      </c>
      <c r="QEY29" s="387">
        <f t="shared" ref="QEY29" si="5834">QEW29*$C$29</f>
        <v>5.1406648374107352E+28</v>
      </c>
      <c r="QFA29" s="387">
        <f t="shared" ref="QFA29" si="5835">QEY29*$C$29</f>
        <v>5.1920714857848423E+28</v>
      </c>
      <c r="QFC29" s="387">
        <f t="shared" ref="QFC29" si="5836">QFA29*$C$29</f>
        <v>5.2439922006426907E+28</v>
      </c>
      <c r="QFE29" s="387">
        <f t="shared" ref="QFE29" si="5837">QFC29*$C$29</f>
        <v>5.2964321226491179E+28</v>
      </c>
      <c r="QFG29" s="387">
        <f t="shared" ref="QFG29" si="5838">QFE29*$C$29</f>
        <v>5.3493964438756096E+28</v>
      </c>
      <c r="QFI29" s="387">
        <f t="shared" ref="QFI29" si="5839">QFG29*$C$29</f>
        <v>5.402890408314366E+28</v>
      </c>
      <c r="QFK29" s="387">
        <f t="shared" ref="QFK29" si="5840">QFI29*$C$29</f>
        <v>5.4569193123975096E+28</v>
      </c>
      <c r="QFM29" s="387">
        <f t="shared" ref="QFM29" si="5841">QFK29*$C$29</f>
        <v>5.5114885055214848E+28</v>
      </c>
      <c r="QFO29" s="387">
        <f t="shared" ref="QFO29" si="5842">QFM29*$C$29</f>
        <v>5.5666033905766994E+28</v>
      </c>
      <c r="QFQ29" s="387">
        <f t="shared" ref="QFQ29" si="5843">QFO29*$C$29</f>
        <v>5.6222694244824663E+28</v>
      </c>
      <c r="QFS29" s="387">
        <f t="shared" ref="QFS29" si="5844">QFQ29*$C$29</f>
        <v>5.6784921187272909E+28</v>
      </c>
      <c r="QFU29" s="387">
        <f t="shared" ref="QFU29" si="5845">QFS29*$C$29</f>
        <v>5.7352770399145642E+28</v>
      </c>
      <c r="QFW29" s="387">
        <f t="shared" ref="QFW29" si="5846">QFU29*$C$29</f>
        <v>5.7926298103137101E+28</v>
      </c>
      <c r="QFY29" s="387">
        <f t="shared" ref="QFY29" si="5847">QFW29*$C$29</f>
        <v>5.8505561084168471E+28</v>
      </c>
      <c r="QGA29" s="387">
        <f t="shared" ref="QGA29" si="5848">QFY29*$C$29</f>
        <v>5.909061669501016E+28</v>
      </c>
      <c r="QGC29" s="387">
        <f t="shared" ref="QGC29" si="5849">QGA29*$C$29</f>
        <v>5.9681522861960259E+28</v>
      </c>
      <c r="QGE29" s="387">
        <f t="shared" ref="QGE29" si="5850">QGC29*$C$29</f>
        <v>6.0278338090579862E+28</v>
      </c>
      <c r="QGG29" s="387">
        <f t="shared" ref="QGG29" si="5851">QGE29*$C$29</f>
        <v>6.0881121471485664E+28</v>
      </c>
      <c r="QGI29" s="387">
        <f t="shared" ref="QGI29" si="5852">QGG29*$C$29</f>
        <v>6.1489932686200522E+28</v>
      </c>
      <c r="QGK29" s="387">
        <f t="shared" ref="QGK29" si="5853">QGI29*$C$29</f>
        <v>6.210483201306253E+28</v>
      </c>
      <c r="QGM29" s="387">
        <f t="shared" ref="QGM29" si="5854">QGK29*$C$29</f>
        <v>6.2725880333193158E+28</v>
      </c>
      <c r="QGO29" s="387">
        <f t="shared" ref="QGO29" si="5855">QGM29*$C$29</f>
        <v>6.3353139136525087E+28</v>
      </c>
      <c r="QGQ29" s="387">
        <f t="shared" ref="QGQ29" si="5856">QGO29*$C$29</f>
        <v>6.3986670527890338E+28</v>
      </c>
      <c r="QGS29" s="387">
        <f t="shared" ref="QGS29" si="5857">QGQ29*$C$29</f>
        <v>6.4626537233169244E+28</v>
      </c>
      <c r="QGU29" s="387">
        <f t="shared" ref="QGU29" si="5858">QGS29*$C$29</f>
        <v>6.5272802605500937E+28</v>
      </c>
      <c r="QGW29" s="387">
        <f t="shared" ref="QGW29" si="5859">QGU29*$C$29</f>
        <v>6.592553063155595E+28</v>
      </c>
      <c r="QGY29" s="387">
        <f t="shared" ref="QGY29" si="5860">QGW29*$C$29</f>
        <v>6.6584785937871507E+28</v>
      </c>
      <c r="QHA29" s="387">
        <f t="shared" ref="QHA29" si="5861">QGY29*$C$29</f>
        <v>6.7250633797250219E+28</v>
      </c>
      <c r="QHC29" s="387">
        <f t="shared" ref="QHC29" si="5862">QHA29*$C$29</f>
        <v>6.792314013522272E+28</v>
      </c>
      <c r="QHE29" s="387">
        <f t="shared" ref="QHE29" si="5863">QHC29*$C$29</f>
        <v>6.8602371536574951E+28</v>
      </c>
      <c r="QHG29" s="387">
        <f t="shared" ref="QHG29" si="5864">QHE29*$C$29</f>
        <v>6.92883952519407E+28</v>
      </c>
      <c r="QHI29" s="387">
        <f t="shared" ref="QHI29" si="5865">QHG29*$C$29</f>
        <v>6.998127920446011E+28</v>
      </c>
      <c r="QHK29" s="387">
        <f t="shared" ref="QHK29" si="5866">QHI29*$C$29</f>
        <v>7.0681091996504714E+28</v>
      </c>
      <c r="QHM29" s="387">
        <f t="shared" ref="QHM29" si="5867">QHK29*$C$29</f>
        <v>7.1387902916469766E+28</v>
      </c>
      <c r="QHO29" s="387">
        <f t="shared" ref="QHO29" si="5868">QHM29*$C$29</f>
        <v>7.2101781945634466E+28</v>
      </c>
      <c r="QHQ29" s="387">
        <f t="shared" ref="QHQ29" si="5869">QHO29*$C$29</f>
        <v>7.2822799765090811E+28</v>
      </c>
      <c r="QHS29" s="387">
        <f t="shared" ref="QHS29" si="5870">QHQ29*$C$29</f>
        <v>7.3551027762741718E+28</v>
      </c>
      <c r="QHU29" s="387">
        <f t="shared" ref="QHU29" si="5871">QHS29*$C$29</f>
        <v>7.4286538040369136E+28</v>
      </c>
      <c r="QHW29" s="387">
        <f t="shared" ref="QHW29" si="5872">QHU29*$C$29</f>
        <v>7.5029403420772827E+28</v>
      </c>
      <c r="QHY29" s="387">
        <f t="shared" ref="QHY29" si="5873">QHW29*$C$29</f>
        <v>7.5779697454980558E+28</v>
      </c>
      <c r="QIA29" s="387">
        <f t="shared" ref="QIA29" si="5874">QHY29*$C$29</f>
        <v>7.6537494429530361E+28</v>
      </c>
      <c r="QIC29" s="387">
        <f t="shared" ref="QIC29" si="5875">QIA29*$C$29</f>
        <v>7.7302869373825664E+28</v>
      </c>
      <c r="QIE29" s="387">
        <f t="shared" ref="QIE29" si="5876">QIC29*$C$29</f>
        <v>7.8075898067563921E+28</v>
      </c>
      <c r="QIG29" s="387">
        <f t="shared" ref="QIG29" si="5877">QIE29*$C$29</f>
        <v>7.8856657048239562E+28</v>
      </c>
      <c r="QII29" s="387">
        <f t="shared" ref="QII29" si="5878">QIG29*$C$29</f>
        <v>7.9645223618721963E+28</v>
      </c>
      <c r="QIK29" s="387">
        <f t="shared" ref="QIK29" si="5879">QII29*$C$29</f>
        <v>8.0441675854909177E+28</v>
      </c>
      <c r="QIM29" s="387">
        <f t="shared" ref="QIM29" si="5880">QIK29*$C$29</f>
        <v>8.1246092613458278E+28</v>
      </c>
      <c r="QIO29" s="387">
        <f t="shared" ref="QIO29" si="5881">QIM29*$C$29</f>
        <v>8.2058553539592859E+28</v>
      </c>
      <c r="QIQ29" s="387">
        <f t="shared" ref="QIQ29" si="5882">QIO29*$C$29</f>
        <v>8.2879139074988784E+28</v>
      </c>
      <c r="QIS29" s="387">
        <f t="shared" ref="QIS29" si="5883">QIQ29*$C$29</f>
        <v>8.3707930465738681E+28</v>
      </c>
      <c r="QIU29" s="387">
        <f t="shared" ref="QIU29" si="5884">QIS29*$C$29</f>
        <v>8.4545009770396072E+28</v>
      </c>
      <c r="QIW29" s="387">
        <f t="shared" ref="QIW29" si="5885">QIU29*$C$29</f>
        <v>8.5390459868100028E+28</v>
      </c>
      <c r="QIY29" s="387">
        <f t="shared" ref="QIY29" si="5886">QIW29*$C$29</f>
        <v>8.6244364466781023E+28</v>
      </c>
      <c r="QJA29" s="387">
        <f t="shared" ref="QJA29" si="5887">QIY29*$C$29</f>
        <v>8.710680811144883E+28</v>
      </c>
      <c r="QJC29" s="387">
        <f t="shared" ref="QJC29" si="5888">QJA29*$C$29</f>
        <v>8.7977876192563316E+28</v>
      </c>
      <c r="QJE29" s="387">
        <f t="shared" ref="QJE29" si="5889">QJC29*$C$29</f>
        <v>8.8857654954488951E+28</v>
      </c>
      <c r="QJG29" s="387">
        <f t="shared" ref="QJG29" si="5890">QJE29*$C$29</f>
        <v>8.9746231504033846E+28</v>
      </c>
      <c r="QJI29" s="387">
        <f t="shared" ref="QJI29" si="5891">QJG29*$C$29</f>
        <v>9.0643693819074178E+28</v>
      </c>
      <c r="QJK29" s="387">
        <f t="shared" ref="QJK29" si="5892">QJI29*$C$29</f>
        <v>9.1550130757264925E+28</v>
      </c>
      <c r="QJM29" s="387">
        <f t="shared" ref="QJM29" si="5893">QJK29*$C$29</f>
        <v>9.2465632064837583E+28</v>
      </c>
      <c r="QJO29" s="387">
        <f t="shared" ref="QJO29" si="5894">QJM29*$C$29</f>
        <v>9.3390288385485955E+28</v>
      </c>
      <c r="QJQ29" s="387">
        <f t="shared" ref="QJQ29" si="5895">QJO29*$C$29</f>
        <v>9.4324191269340808E+28</v>
      </c>
      <c r="QJS29" s="387">
        <f t="shared" ref="QJS29" si="5896">QJQ29*$C$29</f>
        <v>9.5267433182034215E+28</v>
      </c>
      <c r="QJU29" s="387">
        <f t="shared" ref="QJU29" si="5897">QJS29*$C$29</f>
        <v>9.6220107513854555E+28</v>
      </c>
      <c r="QJW29" s="387">
        <f t="shared" ref="QJW29" si="5898">QJU29*$C$29</f>
        <v>9.7182308588993098E+28</v>
      </c>
      <c r="QJY29" s="387">
        <f t="shared" ref="QJY29" si="5899">QJW29*$C$29</f>
        <v>9.8154131674883023E+28</v>
      </c>
      <c r="QKA29" s="387">
        <f t="shared" ref="QKA29" si="5900">QJY29*$C$29</f>
        <v>9.9135672991631857E+28</v>
      </c>
      <c r="QKC29" s="387">
        <f t="shared" ref="QKC29" si="5901">QKA29*$C$29</f>
        <v>1.0012702972154817E+29</v>
      </c>
      <c r="QKE29" s="387">
        <f t="shared" ref="QKE29" si="5902">QKC29*$C$29</f>
        <v>1.0112830001876365E+29</v>
      </c>
      <c r="QKG29" s="387">
        <f t="shared" ref="QKG29" si="5903">QKE29*$C$29</f>
        <v>1.0213958301895128E+29</v>
      </c>
      <c r="QKI29" s="387">
        <f t="shared" ref="QKI29" si="5904">QKG29*$C$29</f>
        <v>1.0316097884914079E+29</v>
      </c>
      <c r="QKK29" s="387">
        <f t="shared" ref="QKK29" si="5905">QKI29*$C$29</f>
        <v>1.041925886376322E+29</v>
      </c>
      <c r="QKM29" s="387">
        <f t="shared" ref="QKM29" si="5906">QKK29*$C$29</f>
        <v>1.0523451452400852E+29</v>
      </c>
      <c r="QKO29" s="387">
        <f t="shared" ref="QKO29" si="5907">QKM29*$C$29</f>
        <v>1.0628685966924861E+29</v>
      </c>
      <c r="QKQ29" s="387">
        <f t="shared" ref="QKQ29" si="5908">QKO29*$C$29</f>
        <v>1.0734972826594109E+29</v>
      </c>
      <c r="QKS29" s="387">
        <f t="shared" ref="QKS29" si="5909">QKQ29*$C$29</f>
        <v>1.084232255486005E+29</v>
      </c>
      <c r="QKU29" s="387">
        <f t="shared" ref="QKU29" si="5910">QKS29*$C$29</f>
        <v>1.0950745780408651E+29</v>
      </c>
      <c r="QKW29" s="387">
        <f t="shared" ref="QKW29" si="5911">QKU29*$C$29</f>
        <v>1.1060253238212738E+29</v>
      </c>
      <c r="QKY29" s="387">
        <f t="shared" ref="QKY29" si="5912">QKW29*$C$29</f>
        <v>1.1170855770594867E+29</v>
      </c>
      <c r="QLA29" s="387">
        <f t="shared" ref="QLA29" si="5913">QKY29*$C$29</f>
        <v>1.1282564328300816E+29</v>
      </c>
      <c r="QLC29" s="387">
        <f t="shared" ref="QLC29" si="5914">QLA29*$C$29</f>
        <v>1.1395389971583823E+29</v>
      </c>
      <c r="QLE29" s="387">
        <f t="shared" ref="QLE29" si="5915">QLC29*$C$29</f>
        <v>1.1509343871299661E+29</v>
      </c>
      <c r="QLG29" s="387">
        <f t="shared" ref="QLG29" si="5916">QLE29*$C$29</f>
        <v>1.1624437310012658E+29</v>
      </c>
      <c r="QLI29" s="387">
        <f t="shared" ref="QLI29" si="5917">QLG29*$C$29</f>
        <v>1.1740681683112784E+29</v>
      </c>
      <c r="QLK29" s="387">
        <f t="shared" ref="QLK29" si="5918">QLI29*$C$29</f>
        <v>1.1858088499943912E+29</v>
      </c>
      <c r="QLM29" s="387">
        <f t="shared" ref="QLM29" si="5919">QLK29*$C$29</f>
        <v>1.1976669384943351E+29</v>
      </c>
      <c r="QLO29" s="387">
        <f t="shared" ref="QLO29" si="5920">QLM29*$C$29</f>
        <v>1.2096436078792784E+29</v>
      </c>
      <c r="QLQ29" s="387">
        <f t="shared" ref="QLQ29" si="5921">QLO29*$C$29</f>
        <v>1.2217400439580712E+29</v>
      </c>
      <c r="QLS29" s="387">
        <f t="shared" ref="QLS29" si="5922">QLQ29*$C$29</f>
        <v>1.233957444397652E+29</v>
      </c>
      <c r="QLU29" s="387">
        <f t="shared" ref="QLU29" si="5923">QLS29*$C$29</f>
        <v>1.2462970188416285E+29</v>
      </c>
      <c r="QLW29" s="387">
        <f t="shared" ref="QLW29" si="5924">QLU29*$C$29</f>
        <v>1.2587599890300448E+29</v>
      </c>
      <c r="QLY29" s="387">
        <f t="shared" ref="QLY29" si="5925">QLW29*$C$29</f>
        <v>1.2713475889203453E+29</v>
      </c>
      <c r="QMA29" s="387">
        <f t="shared" ref="QMA29" si="5926">QLY29*$C$29</f>
        <v>1.2840610648095488E+29</v>
      </c>
      <c r="QMC29" s="387">
        <f t="shared" ref="QMC29" si="5927">QMA29*$C$29</f>
        <v>1.2969016754576442E+29</v>
      </c>
      <c r="QME29" s="387">
        <f t="shared" ref="QME29" si="5928">QMC29*$C$29</f>
        <v>1.3098706922122208E+29</v>
      </c>
      <c r="QMG29" s="387">
        <f t="shared" ref="QMG29" si="5929">QME29*$C$29</f>
        <v>1.322969399134343E+29</v>
      </c>
      <c r="QMI29" s="387">
        <f t="shared" ref="QMI29" si="5930">QMG29*$C$29</f>
        <v>1.3361990931256864E+29</v>
      </c>
      <c r="QMK29" s="387">
        <f t="shared" ref="QMK29" si="5931">QMI29*$C$29</f>
        <v>1.3495610840569433E+29</v>
      </c>
      <c r="QMM29" s="387">
        <f t="shared" ref="QMM29" si="5932">QMK29*$C$29</f>
        <v>1.3630566948975127E+29</v>
      </c>
      <c r="QMO29" s="387">
        <f t="shared" ref="QMO29" si="5933">QMM29*$C$29</f>
        <v>1.3766872618464879E+29</v>
      </c>
      <c r="QMQ29" s="387">
        <f t="shared" ref="QMQ29" si="5934">QMO29*$C$29</f>
        <v>1.3904541344649528E+29</v>
      </c>
      <c r="QMS29" s="387">
        <f t="shared" ref="QMS29" si="5935">QMQ29*$C$29</f>
        <v>1.4043586758096024E+29</v>
      </c>
      <c r="QMU29" s="387">
        <f t="shared" ref="QMU29" si="5936">QMS29*$C$29</f>
        <v>1.4184022625676984E+29</v>
      </c>
      <c r="QMW29" s="387">
        <f t="shared" ref="QMW29" si="5937">QMU29*$C$29</f>
        <v>1.4325862851933755E+29</v>
      </c>
      <c r="QMY29" s="387">
        <f t="shared" ref="QMY29" si="5938">QMW29*$C$29</f>
        <v>1.4469121480453092E+29</v>
      </c>
      <c r="QNA29" s="387">
        <f t="shared" ref="QNA29" si="5939">QMY29*$C$29</f>
        <v>1.4613812695257623E+29</v>
      </c>
      <c r="QNC29" s="387">
        <f t="shared" ref="QNC29" si="5940">QNA29*$C$29</f>
        <v>1.4759950822210199E+29</v>
      </c>
      <c r="QNE29" s="387">
        <f t="shared" ref="QNE29" si="5941">QNC29*$C$29</f>
        <v>1.4907550330432301E+29</v>
      </c>
      <c r="QNG29" s="387">
        <f t="shared" ref="QNG29" si="5942">QNE29*$C$29</f>
        <v>1.5056625833736624E+29</v>
      </c>
      <c r="QNI29" s="387">
        <f t="shared" ref="QNI29" si="5943">QNG29*$C$29</f>
        <v>1.5207192092073989E+29</v>
      </c>
      <c r="QNK29" s="387">
        <f t="shared" ref="QNK29" si="5944">QNI29*$C$29</f>
        <v>1.5359264012994729E+29</v>
      </c>
      <c r="QNM29" s="387">
        <f t="shared" ref="QNM29" si="5945">QNK29*$C$29</f>
        <v>1.5512856653124678E+29</v>
      </c>
      <c r="QNO29" s="387">
        <f t="shared" ref="QNO29" si="5946">QNM29*$C$29</f>
        <v>1.5667985219655925E+29</v>
      </c>
      <c r="QNQ29" s="387">
        <f t="shared" ref="QNQ29" si="5947">QNO29*$C$29</f>
        <v>1.5824665071852484E+29</v>
      </c>
      <c r="QNS29" s="387">
        <f t="shared" ref="QNS29" si="5948">QNQ29*$C$29</f>
        <v>1.5982911722571009E+29</v>
      </c>
      <c r="QNU29" s="387">
        <f t="shared" ref="QNU29" si="5949">QNS29*$C$29</f>
        <v>1.6142740839796718E+29</v>
      </c>
      <c r="QNW29" s="387">
        <f t="shared" ref="QNW29" si="5950">QNU29*$C$29</f>
        <v>1.6304168248194686E+29</v>
      </c>
      <c r="QNY29" s="387">
        <f t="shared" ref="QNY29" si="5951">QNW29*$C$29</f>
        <v>1.6467209930676634E+29</v>
      </c>
      <c r="QOA29" s="387">
        <f t="shared" ref="QOA29" si="5952">QNY29*$C$29</f>
        <v>1.6631882029983402E+29</v>
      </c>
      <c r="QOC29" s="387">
        <f t="shared" ref="QOC29" si="5953">QOA29*$C$29</f>
        <v>1.6798200850283237E+29</v>
      </c>
      <c r="QOE29" s="387">
        <f t="shared" ref="QOE29" si="5954">QOC29*$C$29</f>
        <v>1.6966182858786071E+29</v>
      </c>
      <c r="QOG29" s="387">
        <f t="shared" ref="QOG29" si="5955">QOE29*$C$29</f>
        <v>1.7135844687373932E+29</v>
      </c>
      <c r="QOI29" s="387">
        <f t="shared" ref="QOI29" si="5956">QOG29*$C$29</f>
        <v>1.730720313424767E+29</v>
      </c>
      <c r="QOK29" s="387">
        <f t="shared" ref="QOK29" si="5957">QOI29*$C$29</f>
        <v>1.7480275165590149E+29</v>
      </c>
      <c r="QOM29" s="387">
        <f t="shared" ref="QOM29" si="5958">QOK29*$C$29</f>
        <v>1.765507791724605E+29</v>
      </c>
      <c r="QOO29" s="387">
        <f t="shared" ref="QOO29" si="5959">QOM29*$C$29</f>
        <v>1.7831628696418511E+29</v>
      </c>
      <c r="QOQ29" s="387">
        <f t="shared" ref="QOQ29" si="5960">QOO29*$C$29</f>
        <v>1.8009944983382695E+29</v>
      </c>
      <c r="QOS29" s="387">
        <f t="shared" ref="QOS29" si="5961">QOQ29*$C$29</f>
        <v>1.8190044433216524E+29</v>
      </c>
      <c r="QOU29" s="387">
        <f t="shared" ref="QOU29" si="5962">QOS29*$C$29</f>
        <v>1.837194487754869E+29</v>
      </c>
      <c r="QOW29" s="387">
        <f t="shared" ref="QOW29" si="5963">QOU29*$C$29</f>
        <v>1.8555664326324178E+29</v>
      </c>
      <c r="QOY29" s="387">
        <f t="shared" ref="QOY29" si="5964">QOW29*$C$29</f>
        <v>1.874122096958742E+29</v>
      </c>
      <c r="QPA29" s="387">
        <f t="shared" ref="QPA29" si="5965">QOY29*$C$29</f>
        <v>1.8928633179283294E+29</v>
      </c>
      <c r="QPC29" s="387">
        <f t="shared" ref="QPC29" si="5966">QPA29*$C$29</f>
        <v>1.9117919511076126E+29</v>
      </c>
      <c r="QPE29" s="387">
        <f t="shared" ref="QPE29" si="5967">QPC29*$C$29</f>
        <v>1.9309098706186888E+29</v>
      </c>
      <c r="QPG29" s="387">
        <f t="shared" ref="QPG29" si="5968">QPE29*$C$29</f>
        <v>1.9502189693248756E+29</v>
      </c>
      <c r="QPI29" s="387">
        <f t="shared" ref="QPI29" si="5969">QPG29*$C$29</f>
        <v>1.9697211590181245E+29</v>
      </c>
      <c r="QPK29" s="387">
        <f t="shared" ref="QPK29" si="5970">QPI29*$C$29</f>
        <v>1.9894183706083058E+29</v>
      </c>
      <c r="QPM29" s="387">
        <f t="shared" ref="QPM29" si="5971">QPK29*$C$29</f>
        <v>2.0093125543143889E+29</v>
      </c>
      <c r="QPO29" s="387">
        <f t="shared" ref="QPO29" si="5972">QPM29*$C$29</f>
        <v>2.0294056798575326E+29</v>
      </c>
      <c r="QPQ29" s="387">
        <f t="shared" ref="QPQ29" si="5973">QPO29*$C$29</f>
        <v>2.0496997366561078E+29</v>
      </c>
      <c r="QPS29" s="387">
        <f t="shared" ref="QPS29" si="5974">QPQ29*$C$29</f>
        <v>2.0701967340226691E+29</v>
      </c>
      <c r="QPU29" s="387">
        <f t="shared" ref="QPU29" si="5975">QPS29*$C$29</f>
        <v>2.0908987013628959E+29</v>
      </c>
      <c r="QPW29" s="387">
        <f t="shared" ref="QPW29" si="5976">QPU29*$C$29</f>
        <v>2.1118076883765247E+29</v>
      </c>
      <c r="QPY29" s="387">
        <f t="shared" ref="QPY29" si="5977">QPW29*$C$29</f>
        <v>2.1329257652602901E+29</v>
      </c>
      <c r="QQA29" s="387">
        <f t="shared" ref="QQA29" si="5978">QPY29*$C$29</f>
        <v>2.1542550229128929E+29</v>
      </c>
      <c r="QQC29" s="387">
        <f t="shared" ref="QQC29" si="5979">QQA29*$C$29</f>
        <v>2.175797573142022E+29</v>
      </c>
      <c r="QQE29" s="387">
        <f t="shared" ref="QQE29" si="5980">QQC29*$C$29</f>
        <v>2.1975555488734423E+29</v>
      </c>
      <c r="QQG29" s="387">
        <f t="shared" ref="QQG29" si="5981">QQE29*$C$29</f>
        <v>2.2195311043621767E+29</v>
      </c>
      <c r="QQI29" s="387">
        <f t="shared" ref="QQI29" si="5982">QQG29*$C$29</f>
        <v>2.2417264154057987E+29</v>
      </c>
      <c r="QQK29" s="387">
        <f t="shared" ref="QQK29" si="5983">QQI29*$C$29</f>
        <v>2.2641436795598568E+29</v>
      </c>
      <c r="QQM29" s="387">
        <f t="shared" ref="QQM29" si="5984">QQK29*$C$29</f>
        <v>2.2867851163554553E+29</v>
      </c>
      <c r="QQO29" s="387">
        <f t="shared" ref="QQO29" si="5985">QQM29*$C$29</f>
        <v>2.3096529675190097E+29</v>
      </c>
      <c r="QQQ29" s="387">
        <f t="shared" ref="QQQ29" si="5986">QQO29*$C$29</f>
        <v>2.3327494971942E+29</v>
      </c>
      <c r="QQS29" s="387">
        <f t="shared" ref="QQS29" si="5987">QQQ29*$C$29</f>
        <v>2.3560769921661421E+29</v>
      </c>
      <c r="QQU29" s="387">
        <f t="shared" ref="QQU29" si="5988">QQS29*$C$29</f>
        <v>2.3796377620878034E+29</v>
      </c>
      <c r="QQW29" s="387">
        <f t="shared" ref="QQW29" si="5989">QQU29*$C$29</f>
        <v>2.4034341397086813E+29</v>
      </c>
      <c r="QQY29" s="387">
        <f t="shared" ref="QQY29" si="5990">QQW29*$C$29</f>
        <v>2.4274684811057681E+29</v>
      </c>
      <c r="QRA29" s="387">
        <f t="shared" ref="QRA29" si="5991">QQY29*$C$29</f>
        <v>2.4517431659168256E+29</v>
      </c>
      <c r="QRC29" s="387">
        <f t="shared" ref="QRC29" si="5992">QRA29*$C$29</f>
        <v>2.4762605975759939E+29</v>
      </c>
      <c r="QRE29" s="387">
        <f t="shared" ref="QRE29" si="5993">QRC29*$C$29</f>
        <v>2.5010232035517541E+29</v>
      </c>
      <c r="QRG29" s="387">
        <f t="shared" ref="QRG29" si="5994">QRE29*$C$29</f>
        <v>2.5260334355872716E+29</v>
      </c>
      <c r="QRI29" s="387">
        <f t="shared" ref="QRI29" si="5995">QRG29*$C$29</f>
        <v>2.5512937699431444E+29</v>
      </c>
      <c r="QRK29" s="387">
        <f t="shared" ref="QRK29" si="5996">QRI29*$C$29</f>
        <v>2.5768067076425758E+29</v>
      </c>
      <c r="QRM29" s="387">
        <f t="shared" ref="QRM29" si="5997">QRK29*$C$29</f>
        <v>2.6025747747190015E+29</v>
      </c>
      <c r="QRO29" s="387">
        <f t="shared" ref="QRO29" si="5998">QRM29*$C$29</f>
        <v>2.6286005224661916E+29</v>
      </c>
      <c r="QRQ29" s="387">
        <f t="shared" ref="QRQ29" si="5999">QRO29*$C$29</f>
        <v>2.6548865276908535E+29</v>
      </c>
      <c r="QRS29" s="387">
        <f t="shared" ref="QRS29" si="6000">QRQ29*$C$29</f>
        <v>2.6814353929677621E+29</v>
      </c>
      <c r="QRU29" s="387">
        <f t="shared" ref="QRU29" si="6001">QRS29*$C$29</f>
        <v>2.7082497468974398E+29</v>
      </c>
      <c r="QRW29" s="387">
        <f t="shared" ref="QRW29" si="6002">QRU29*$C$29</f>
        <v>2.7353322443664141E+29</v>
      </c>
      <c r="QRY29" s="387">
        <f t="shared" ref="QRY29" si="6003">QRW29*$C$29</f>
        <v>2.7626855668100782E+29</v>
      </c>
      <c r="QSA29" s="387">
        <f t="shared" ref="QSA29" si="6004">QRY29*$C$29</f>
        <v>2.790312422478179E+29</v>
      </c>
      <c r="QSC29" s="387">
        <f t="shared" ref="QSC29" si="6005">QSA29*$C$29</f>
        <v>2.8182155467029609E+29</v>
      </c>
      <c r="QSE29" s="387">
        <f t="shared" ref="QSE29" si="6006">QSC29*$C$29</f>
        <v>2.8463977021699906E+29</v>
      </c>
      <c r="QSG29" s="387">
        <f t="shared" ref="QSG29" si="6007">QSE29*$C$29</f>
        <v>2.8748616791916905E+29</v>
      </c>
      <c r="QSI29" s="387">
        <f t="shared" ref="QSI29" si="6008">QSG29*$C$29</f>
        <v>2.9036102959836076E+29</v>
      </c>
      <c r="QSK29" s="387">
        <f t="shared" ref="QSK29" si="6009">QSI29*$C$29</f>
        <v>2.9326463989434438E+29</v>
      </c>
      <c r="QSM29" s="387">
        <f t="shared" ref="QSM29" si="6010">QSK29*$C$29</f>
        <v>2.9619728629328782E+29</v>
      </c>
      <c r="QSO29" s="387">
        <f t="shared" ref="QSO29" si="6011">QSM29*$C$29</f>
        <v>2.9915925915622069E+29</v>
      </c>
      <c r="QSQ29" s="387">
        <f t="shared" ref="QSQ29" si="6012">QSO29*$C$29</f>
        <v>3.0215085174778289E+29</v>
      </c>
      <c r="QSS29" s="387">
        <f t="shared" ref="QSS29" si="6013">QSQ29*$C$29</f>
        <v>3.0517236026526073E+29</v>
      </c>
      <c r="QSU29" s="387">
        <f t="shared" ref="QSU29" si="6014">QSS29*$C$29</f>
        <v>3.0822408386791333E+29</v>
      </c>
      <c r="QSW29" s="387">
        <f t="shared" ref="QSW29" si="6015">QSU29*$C$29</f>
        <v>3.1130632470659246E+29</v>
      </c>
      <c r="QSY29" s="387">
        <f t="shared" ref="QSY29" si="6016">QSW29*$C$29</f>
        <v>3.144193879536584E+29</v>
      </c>
      <c r="QTA29" s="387">
        <f t="shared" ref="QTA29" si="6017">QSY29*$C$29</f>
        <v>3.1756358183319496E+29</v>
      </c>
      <c r="QTC29" s="387">
        <f t="shared" ref="QTC29" si="6018">QTA29*$C$29</f>
        <v>3.2073921765152691E+29</v>
      </c>
      <c r="QTE29" s="387">
        <f t="shared" ref="QTE29" si="6019">QTC29*$C$29</f>
        <v>3.2394660982804218E+29</v>
      </c>
      <c r="QTG29" s="387">
        <f t="shared" ref="QTG29" si="6020">QTE29*$C$29</f>
        <v>3.2718607592632258E+29</v>
      </c>
      <c r="QTI29" s="387">
        <f t="shared" ref="QTI29" si="6021">QTG29*$C$29</f>
        <v>3.3045793668558579E+29</v>
      </c>
      <c r="QTK29" s="387">
        <f t="shared" ref="QTK29" si="6022">QTI29*$C$29</f>
        <v>3.3376251605244166E+29</v>
      </c>
      <c r="QTM29" s="387">
        <f t="shared" ref="QTM29" si="6023">QTK29*$C$29</f>
        <v>3.3710014121296606E+29</v>
      </c>
      <c r="QTO29" s="387">
        <f t="shared" ref="QTO29" si="6024">QTM29*$C$29</f>
        <v>3.4047114262509569E+29</v>
      </c>
      <c r="QTQ29" s="387">
        <f t="shared" ref="QTQ29" si="6025">QTO29*$C$29</f>
        <v>3.4387585405134668E+29</v>
      </c>
      <c r="QTS29" s="387">
        <f t="shared" ref="QTS29" si="6026">QTQ29*$C$29</f>
        <v>3.4731461259186015E+29</v>
      </c>
      <c r="QTU29" s="387">
        <f t="shared" ref="QTU29" si="6027">QTS29*$C$29</f>
        <v>3.5078775871777875E+29</v>
      </c>
      <c r="QTW29" s="387">
        <f t="shared" ref="QTW29" si="6028">QTU29*$C$29</f>
        <v>3.5429563630495655E+29</v>
      </c>
      <c r="QTY29" s="387">
        <f t="shared" ref="QTY29" si="6029">QTW29*$C$29</f>
        <v>3.5783859266800613E+29</v>
      </c>
      <c r="QUA29" s="387">
        <f t="shared" ref="QUA29" si="6030">QTY29*$C$29</f>
        <v>3.614169785946862E+29</v>
      </c>
      <c r="QUC29" s="387">
        <f t="shared" ref="QUC29" si="6031">QUA29*$C$29</f>
        <v>3.6503114838063309E+29</v>
      </c>
      <c r="QUE29" s="387">
        <f t="shared" ref="QUE29" si="6032">QUC29*$C$29</f>
        <v>3.686814598644394E+29</v>
      </c>
      <c r="QUG29" s="387">
        <f t="shared" ref="QUG29" si="6033">QUE29*$C$29</f>
        <v>3.7236827446308378E+29</v>
      </c>
      <c r="QUI29" s="387">
        <f t="shared" ref="QUI29" si="6034">QUG29*$C$29</f>
        <v>3.7609195720771465E+29</v>
      </c>
      <c r="QUK29" s="387">
        <f t="shared" ref="QUK29" si="6035">QUI29*$C$29</f>
        <v>3.798528767797918E+29</v>
      </c>
      <c r="QUM29" s="387">
        <f t="shared" ref="QUM29" si="6036">QUK29*$C$29</f>
        <v>3.8365140554758975E+29</v>
      </c>
      <c r="QUO29" s="387">
        <f t="shared" ref="QUO29" si="6037">QUM29*$C$29</f>
        <v>3.8748791960306562E+29</v>
      </c>
      <c r="QUQ29" s="387">
        <f t="shared" ref="QUQ29" si="6038">QUO29*$C$29</f>
        <v>3.9136279879909625E+29</v>
      </c>
      <c r="QUS29" s="387">
        <f t="shared" ref="QUS29" si="6039">QUQ29*$C$29</f>
        <v>3.9527642678708722E+29</v>
      </c>
      <c r="QUU29" s="387">
        <f t="shared" ref="QUU29" si="6040">QUS29*$C$29</f>
        <v>3.9922919105495811E+29</v>
      </c>
      <c r="QUW29" s="387">
        <f t="shared" ref="QUW29" si="6041">QUU29*$C$29</f>
        <v>4.0322148296550766E+29</v>
      </c>
      <c r="QUY29" s="387">
        <f t="shared" ref="QUY29" si="6042">QUW29*$C$29</f>
        <v>4.0725369779516272E+29</v>
      </c>
      <c r="QVA29" s="387">
        <f t="shared" ref="QVA29" si="6043">QUY29*$C$29</f>
        <v>4.1132623477311432E+29</v>
      </c>
      <c r="QVC29" s="387">
        <f t="shared" ref="QVC29" si="6044">QVA29*$C$29</f>
        <v>4.1543949712084546E+29</v>
      </c>
      <c r="QVE29" s="387">
        <f t="shared" ref="QVE29" si="6045">QVC29*$C$29</f>
        <v>4.1959389209205391E+29</v>
      </c>
      <c r="QVG29" s="387">
        <f t="shared" ref="QVG29" si="6046">QVE29*$C$29</f>
        <v>4.2378983101297443E+29</v>
      </c>
      <c r="QVI29" s="387">
        <f t="shared" ref="QVI29" si="6047">QVG29*$C$29</f>
        <v>4.2802772932310418E+29</v>
      </c>
      <c r="QVK29" s="387">
        <f t="shared" ref="QVK29" si="6048">QVI29*$C$29</f>
        <v>4.3230800661633519E+29</v>
      </c>
      <c r="QVM29" s="387">
        <f t="shared" ref="QVM29" si="6049">QVK29*$C$29</f>
        <v>4.3663108668249853E+29</v>
      </c>
      <c r="QVO29" s="387">
        <f t="shared" ref="QVO29" si="6050">QVM29*$C$29</f>
        <v>4.4099739754932354E+29</v>
      </c>
      <c r="QVQ29" s="387">
        <f t="shared" ref="QVQ29" si="6051">QVO29*$C$29</f>
        <v>4.4540737152481676E+29</v>
      </c>
      <c r="QVS29" s="387">
        <f t="shared" ref="QVS29" si="6052">QVQ29*$C$29</f>
        <v>4.4986144524006495E+29</v>
      </c>
      <c r="QVU29" s="387">
        <f t="shared" ref="QVU29" si="6053">QVS29*$C$29</f>
        <v>4.5436005969246563E+29</v>
      </c>
      <c r="QVW29" s="387">
        <f t="shared" ref="QVW29" si="6054">QVU29*$C$29</f>
        <v>4.5890366028939025E+29</v>
      </c>
      <c r="QVY29" s="387">
        <f t="shared" ref="QVY29" si="6055">QVW29*$C$29</f>
        <v>4.6349269689228413E+29</v>
      </c>
      <c r="QWA29" s="387">
        <f t="shared" ref="QWA29" si="6056">QVY29*$C$29</f>
        <v>4.6812762386120696E+29</v>
      </c>
      <c r="QWC29" s="387">
        <f t="shared" ref="QWC29" si="6057">QWA29*$C$29</f>
        <v>4.72808900099819E+29</v>
      </c>
      <c r="QWE29" s="387">
        <f t="shared" ref="QWE29" si="6058">QWC29*$C$29</f>
        <v>4.775369891008172E+29</v>
      </c>
      <c r="QWG29" s="387">
        <f t="shared" ref="QWG29" si="6059">QWE29*$C$29</f>
        <v>4.8231235899182536E+29</v>
      </c>
      <c r="QWI29" s="387">
        <f t="shared" ref="QWI29" si="6060">QWG29*$C$29</f>
        <v>4.8713548258174363E+29</v>
      </c>
      <c r="QWK29" s="387">
        <f t="shared" ref="QWK29" si="6061">QWI29*$C$29</f>
        <v>4.9200683740756108E+29</v>
      </c>
      <c r="QWM29" s="387">
        <f t="shared" ref="QWM29" si="6062">QWK29*$C$29</f>
        <v>4.9692690578163672E+29</v>
      </c>
      <c r="QWO29" s="387">
        <f t="shared" ref="QWO29" si="6063">QWM29*$C$29</f>
        <v>5.0189617483945308E+29</v>
      </c>
      <c r="QWQ29" s="387">
        <f t="shared" ref="QWQ29" si="6064">QWO29*$C$29</f>
        <v>5.0691513658784761E+29</v>
      </c>
      <c r="QWS29" s="387">
        <f t="shared" ref="QWS29" si="6065">QWQ29*$C$29</f>
        <v>5.119842879537261E+29</v>
      </c>
      <c r="QWU29" s="387">
        <f t="shared" ref="QWU29" si="6066">QWS29*$C$29</f>
        <v>5.171041308332634E+29</v>
      </c>
      <c r="QWW29" s="387">
        <f t="shared" ref="QWW29" si="6067">QWU29*$C$29</f>
        <v>5.2227517214159602E+29</v>
      </c>
      <c r="QWY29" s="387">
        <f t="shared" ref="QWY29" si="6068">QWW29*$C$29</f>
        <v>5.2749792386301196E+29</v>
      </c>
      <c r="QXA29" s="387">
        <f t="shared" ref="QXA29" si="6069">QWY29*$C$29</f>
        <v>5.3277290310164211E+29</v>
      </c>
      <c r="QXC29" s="387">
        <f t="shared" ref="QXC29" si="6070">QXA29*$C$29</f>
        <v>5.3810063213265851E+29</v>
      </c>
      <c r="QXE29" s="387">
        <f t="shared" ref="QXE29" si="6071">QXC29*$C$29</f>
        <v>5.4348163845398512E+29</v>
      </c>
      <c r="QXG29" s="387">
        <f t="shared" ref="QXG29" si="6072">QXE29*$C$29</f>
        <v>5.4891645483852495E+29</v>
      </c>
      <c r="QXI29" s="387">
        <f t="shared" ref="QXI29" si="6073">QXG29*$C$29</f>
        <v>5.5440561938691018E+29</v>
      </c>
      <c r="QXK29" s="387">
        <f t="shared" ref="QXK29" si="6074">QXI29*$C$29</f>
        <v>5.5994967558077931E+29</v>
      </c>
      <c r="QXM29" s="387">
        <f t="shared" ref="QXM29" si="6075">QXK29*$C$29</f>
        <v>5.6554917233658714E+29</v>
      </c>
      <c r="QXO29" s="387">
        <f t="shared" ref="QXO29" si="6076">QXM29*$C$29</f>
        <v>5.7120466405995303E+29</v>
      </c>
      <c r="QXQ29" s="387">
        <f t="shared" ref="QXQ29" si="6077">QXO29*$C$29</f>
        <v>5.7691671070055259E+29</v>
      </c>
      <c r="QXS29" s="387">
        <f t="shared" ref="QXS29" si="6078">QXQ29*$C$29</f>
        <v>5.8268587780755813E+29</v>
      </c>
      <c r="QXU29" s="387">
        <f t="shared" ref="QXU29" si="6079">QXS29*$C$29</f>
        <v>5.8851273658563374E+29</v>
      </c>
      <c r="QXW29" s="387">
        <f t="shared" ref="QXW29" si="6080">QXU29*$C$29</f>
        <v>5.9439786395149009E+29</v>
      </c>
      <c r="QXY29" s="387">
        <f t="shared" ref="QXY29" si="6081">QXW29*$C$29</f>
        <v>6.0034184259100496E+29</v>
      </c>
      <c r="QYA29" s="387">
        <f t="shared" ref="QYA29" si="6082">QXY29*$C$29</f>
        <v>6.0634526101691498E+29</v>
      </c>
      <c r="QYC29" s="387">
        <f t="shared" ref="QYC29" si="6083">QYA29*$C$29</f>
        <v>6.1240871362708412E+29</v>
      </c>
      <c r="QYE29" s="387">
        <f t="shared" ref="QYE29" si="6084">QYC29*$C$29</f>
        <v>6.1853280076335493E+29</v>
      </c>
      <c r="QYG29" s="387">
        <f t="shared" ref="QYG29" si="6085">QYE29*$C$29</f>
        <v>6.2471812877098847E+29</v>
      </c>
      <c r="QYI29" s="387">
        <f t="shared" ref="QYI29" si="6086">QYG29*$C$29</f>
        <v>6.3096531005869837E+29</v>
      </c>
      <c r="QYK29" s="387">
        <f t="shared" ref="QYK29" si="6087">QYI29*$C$29</f>
        <v>6.3727496315928539E+29</v>
      </c>
      <c r="QYM29" s="387">
        <f t="shared" ref="QYM29" si="6088">QYK29*$C$29</f>
        <v>6.436477127908783E+29</v>
      </c>
      <c r="QYO29" s="387">
        <f t="shared" ref="QYO29" si="6089">QYM29*$C$29</f>
        <v>6.5008418991878706E+29</v>
      </c>
      <c r="QYQ29" s="387">
        <f t="shared" ref="QYQ29" si="6090">QYO29*$C$29</f>
        <v>6.5658503181797488E+29</v>
      </c>
      <c r="QYS29" s="387">
        <f t="shared" ref="QYS29" si="6091">QYQ29*$C$29</f>
        <v>6.6315088213615468E+29</v>
      </c>
      <c r="QYU29" s="387">
        <f t="shared" ref="QYU29" si="6092">QYS29*$C$29</f>
        <v>6.6978239095751627E+29</v>
      </c>
      <c r="QYW29" s="387">
        <f t="shared" ref="QYW29" si="6093">QYU29*$C$29</f>
        <v>6.7648021486709151E+29</v>
      </c>
      <c r="QYY29" s="387">
        <f t="shared" ref="QYY29" si="6094">QYW29*$C$29</f>
        <v>6.8324501701576237E+29</v>
      </c>
      <c r="QZA29" s="387">
        <f t="shared" ref="QZA29" si="6095">QYY29*$C$29</f>
        <v>6.9007746718592005E+29</v>
      </c>
      <c r="QZC29" s="387">
        <f t="shared" ref="QZC29" si="6096">QZA29*$C$29</f>
        <v>6.9697824185777919E+29</v>
      </c>
      <c r="QZE29" s="387">
        <f t="shared" ref="QZE29" si="6097">QZC29*$C$29</f>
        <v>7.0394802427635697E+29</v>
      </c>
      <c r="QZG29" s="387">
        <f t="shared" ref="QZG29" si="6098">QZE29*$C$29</f>
        <v>7.1098750451912054E+29</v>
      </c>
      <c r="QZI29" s="387">
        <f t="shared" ref="QZI29" si="6099">QZG29*$C$29</f>
        <v>7.1809737956431171E+29</v>
      </c>
      <c r="QZK29" s="387">
        <f t="shared" ref="QZK29" si="6100">QZI29*$C$29</f>
        <v>7.2527835335995489E+29</v>
      </c>
      <c r="QZM29" s="387">
        <f t="shared" ref="QZM29" si="6101">QZK29*$C$29</f>
        <v>7.325311368935544E+29</v>
      </c>
      <c r="QZO29" s="387">
        <f t="shared" ref="QZO29" si="6102">QZM29*$C$29</f>
        <v>7.3985644826248991E+29</v>
      </c>
      <c r="QZQ29" s="387">
        <f t="shared" ref="QZQ29" si="6103">QZO29*$C$29</f>
        <v>7.472550127451148E+29</v>
      </c>
      <c r="QZS29" s="387">
        <f t="shared" ref="QZS29" si="6104">QZQ29*$C$29</f>
        <v>7.5472756287256591E+29</v>
      </c>
      <c r="QZU29" s="387">
        <f t="shared" ref="QZU29" si="6105">QZS29*$C$29</f>
        <v>7.6227483850129163E+29</v>
      </c>
      <c r="QZW29" s="387">
        <f t="shared" ref="QZW29" si="6106">QZU29*$C$29</f>
        <v>7.698975868863046E+29</v>
      </c>
      <c r="QZY29" s="387">
        <f t="shared" ref="QZY29" si="6107">QZW29*$C$29</f>
        <v>7.7759656275516758E+29</v>
      </c>
      <c r="RAA29" s="387">
        <f t="shared" ref="RAA29" si="6108">QZY29*$C$29</f>
        <v>7.853725283827193E+29</v>
      </c>
      <c r="RAC29" s="387">
        <f t="shared" ref="RAC29" si="6109">RAA29*$C$29</f>
        <v>7.9322625366654643E+29</v>
      </c>
      <c r="RAE29" s="387">
        <f t="shared" ref="RAE29" si="6110">RAC29*$C$29</f>
        <v>8.0115851620321185E+29</v>
      </c>
      <c r="RAG29" s="387">
        <f t="shared" ref="RAG29" si="6111">RAE29*$C$29</f>
        <v>8.0917010136524393E+29</v>
      </c>
      <c r="RAI29" s="387">
        <f t="shared" ref="RAI29" si="6112">RAG29*$C$29</f>
        <v>8.172618023788964E+29</v>
      </c>
      <c r="RAK29" s="387">
        <f t="shared" ref="RAK29" si="6113">RAI29*$C$29</f>
        <v>8.2543442040268534E+29</v>
      </c>
      <c r="RAM29" s="387">
        <f t="shared" ref="RAM29" si="6114">RAK29*$C$29</f>
        <v>8.3368876460671224E+29</v>
      </c>
      <c r="RAO29" s="387">
        <f t="shared" ref="RAO29" si="6115">RAM29*$C$29</f>
        <v>8.4202565225277934E+29</v>
      </c>
      <c r="RAQ29" s="387">
        <f t="shared" ref="RAQ29" si="6116">RAO29*$C$29</f>
        <v>8.504459087753071E+29</v>
      </c>
      <c r="RAS29" s="387">
        <f t="shared" ref="RAS29" si="6117">RAQ29*$C$29</f>
        <v>8.5895036786306015E+29</v>
      </c>
      <c r="RAU29" s="387">
        <f t="shared" ref="RAU29" si="6118">RAS29*$C$29</f>
        <v>8.6753987154169071E+29</v>
      </c>
      <c r="RAW29" s="387">
        <f t="shared" ref="RAW29" si="6119">RAU29*$C$29</f>
        <v>8.7621527025710763E+29</v>
      </c>
      <c r="RAY29" s="387">
        <f t="shared" ref="RAY29" si="6120">RAW29*$C$29</f>
        <v>8.849774229596787E+29</v>
      </c>
      <c r="RBA29" s="387">
        <f t="shared" ref="RBA29" si="6121">RAY29*$C$29</f>
        <v>8.9382719718927544E+29</v>
      </c>
      <c r="RBC29" s="387">
        <f t="shared" ref="RBC29" si="6122">RBA29*$C$29</f>
        <v>9.0276546916116819E+29</v>
      </c>
      <c r="RBE29" s="387">
        <f t="shared" ref="RBE29" si="6123">RBC29*$C$29</f>
        <v>9.1179312385277991E+29</v>
      </c>
      <c r="RBG29" s="387">
        <f t="shared" ref="RBG29" si="6124">RBE29*$C$29</f>
        <v>9.2091105509130768E+29</v>
      </c>
      <c r="RBI29" s="387">
        <f t="shared" ref="RBI29" si="6125">RBG29*$C$29</f>
        <v>9.3012016564222079E+29</v>
      </c>
      <c r="RBK29" s="387">
        <f t="shared" ref="RBK29" si="6126">RBI29*$C$29</f>
        <v>9.3942136729864298E+29</v>
      </c>
      <c r="RBM29" s="387">
        <f t="shared" ref="RBM29" si="6127">RBK29*$C$29</f>
        <v>9.4881558097162938E+29</v>
      </c>
      <c r="RBO29" s="387">
        <f t="shared" ref="RBO29" si="6128">RBM29*$C$29</f>
        <v>9.5830373678134567E+29</v>
      </c>
      <c r="RBQ29" s="387">
        <f t="shared" ref="RBQ29" si="6129">RBO29*$C$29</f>
        <v>9.6788677414915907E+29</v>
      </c>
      <c r="RBS29" s="387">
        <f t="shared" ref="RBS29" si="6130">RBQ29*$C$29</f>
        <v>9.7756564189065064E+29</v>
      </c>
      <c r="RBU29" s="387">
        <f t="shared" ref="RBU29" si="6131">RBS29*$C$29</f>
        <v>9.8734129830955712E+29</v>
      </c>
      <c r="RBW29" s="387">
        <f t="shared" ref="RBW29" si="6132">RBU29*$C$29</f>
        <v>9.9721471129265267E+29</v>
      </c>
      <c r="RBY29" s="387">
        <f t="shared" ref="RBY29" si="6133">RBW29*$C$29</f>
        <v>1.0071868584055792E+30</v>
      </c>
      <c r="RCA29" s="387">
        <f t="shared" ref="RCA29" si="6134">RBY29*$C$29</f>
        <v>1.017258726989635E+30</v>
      </c>
      <c r="RCC29" s="387">
        <f t="shared" ref="RCC29" si="6135">RCA29*$C$29</f>
        <v>1.0274313142595313E+30</v>
      </c>
      <c r="RCE29" s="387">
        <f t="shared" ref="RCE29" si="6136">RCC29*$C$29</f>
        <v>1.0377056274021266E+30</v>
      </c>
      <c r="RCG29" s="387">
        <f t="shared" ref="RCG29" si="6137">RCE29*$C$29</f>
        <v>1.0480826836761479E+30</v>
      </c>
      <c r="RCI29" s="387">
        <f t="shared" ref="RCI29" si="6138">RCG29*$C$29</f>
        <v>1.0585635105129094E+30</v>
      </c>
      <c r="RCK29" s="387">
        <f t="shared" ref="RCK29" si="6139">RCI29*$C$29</f>
        <v>1.0691491456180385E+30</v>
      </c>
      <c r="RCM29" s="387">
        <f t="shared" ref="RCM29" si="6140">RCK29*$C$29</f>
        <v>1.079840637074219E+30</v>
      </c>
      <c r="RCO29" s="387">
        <f t="shared" ref="RCO29" si="6141">RCM29*$C$29</f>
        <v>1.0906390434449612E+30</v>
      </c>
      <c r="RCQ29" s="387">
        <f t="shared" ref="RCQ29" si="6142">RCO29*$C$29</f>
        <v>1.1015454338794108E+30</v>
      </c>
      <c r="RCS29" s="387">
        <f t="shared" ref="RCS29" si="6143">RCQ29*$C$29</f>
        <v>1.1125608882182049E+30</v>
      </c>
      <c r="RCU29" s="387">
        <f t="shared" ref="RCU29" si="6144">RCS29*$C$29</f>
        <v>1.1236864971003869E+30</v>
      </c>
      <c r="RCW29" s="387">
        <f t="shared" ref="RCW29" si="6145">RCU29*$C$29</f>
        <v>1.1349233620713907E+30</v>
      </c>
      <c r="RCY29" s="387">
        <f t="shared" ref="RCY29" si="6146">RCW29*$C$29</f>
        <v>1.1462725956921047E+30</v>
      </c>
      <c r="RDA29" s="387">
        <f t="shared" ref="RDA29" si="6147">RCY29*$C$29</f>
        <v>1.1577353216490258E+30</v>
      </c>
      <c r="RDC29" s="387">
        <f t="shared" ref="RDC29" si="6148">RDA29*$C$29</f>
        <v>1.169312674865516E+30</v>
      </c>
      <c r="RDE29" s="387">
        <f t="shared" ref="RDE29" si="6149">RDC29*$C$29</f>
        <v>1.1810058016141713E+30</v>
      </c>
      <c r="RDG29" s="387">
        <f t="shared" ref="RDG29" si="6150">RDE29*$C$29</f>
        <v>1.1928158596303129E+30</v>
      </c>
      <c r="RDI29" s="387">
        <f t="shared" ref="RDI29" si="6151">RDG29*$C$29</f>
        <v>1.2047440182266161E+30</v>
      </c>
      <c r="RDK29" s="387">
        <f t="shared" ref="RDK29" si="6152">RDI29*$C$29</f>
        <v>1.2167914584088823E+30</v>
      </c>
      <c r="RDM29" s="387">
        <f t="shared" ref="RDM29" si="6153">RDK29*$C$29</f>
        <v>1.2289593729929711E+30</v>
      </c>
      <c r="RDO29" s="387">
        <f t="shared" ref="RDO29" si="6154">RDM29*$C$29</f>
        <v>1.2412489667229008E+30</v>
      </c>
      <c r="RDQ29" s="387">
        <f t="shared" ref="RDQ29" si="6155">RDO29*$C$29</f>
        <v>1.2536614563901299E+30</v>
      </c>
      <c r="RDS29" s="387">
        <f t="shared" ref="RDS29" si="6156">RDQ29*$C$29</f>
        <v>1.2661980709540312E+30</v>
      </c>
      <c r="RDU29" s="387">
        <f t="shared" ref="RDU29" si="6157">RDS29*$C$29</f>
        <v>1.2788600516635716E+30</v>
      </c>
      <c r="RDW29" s="387">
        <f t="shared" ref="RDW29" si="6158">RDU29*$C$29</f>
        <v>1.2916486521802073E+30</v>
      </c>
      <c r="RDY29" s="387">
        <f t="shared" ref="RDY29" si="6159">RDW29*$C$29</f>
        <v>1.3045651387020095E+30</v>
      </c>
      <c r="REA29" s="387">
        <f t="shared" ref="REA29" si="6160">RDY29*$C$29</f>
        <v>1.3176107900890296E+30</v>
      </c>
      <c r="REC29" s="387">
        <f t="shared" ref="REC29" si="6161">REA29*$C$29</f>
        <v>1.3307868979899198E+30</v>
      </c>
      <c r="REE29" s="387">
        <f t="shared" ref="REE29" si="6162">REC29*$C$29</f>
        <v>1.3440947669698191E+30</v>
      </c>
      <c r="REG29" s="387">
        <f t="shared" ref="REG29" si="6163">REE29*$C$29</f>
        <v>1.3575357146395174E+30</v>
      </c>
      <c r="REI29" s="387">
        <f t="shared" ref="REI29" si="6164">REG29*$C$29</f>
        <v>1.3711110717859125E+30</v>
      </c>
      <c r="REK29" s="387">
        <f t="shared" ref="REK29" si="6165">REI29*$C$29</f>
        <v>1.3848221825037716E+30</v>
      </c>
      <c r="REM29" s="387">
        <f t="shared" ref="REM29" si="6166">REK29*$C$29</f>
        <v>1.3986704043288093E+30</v>
      </c>
      <c r="REO29" s="387">
        <f t="shared" ref="REO29" si="6167">REM29*$C$29</f>
        <v>1.4126571083720974E+30</v>
      </c>
      <c r="REQ29" s="387">
        <f t="shared" ref="REQ29" si="6168">REO29*$C$29</f>
        <v>1.4267836794558183E+30</v>
      </c>
      <c r="RES29" s="387">
        <f t="shared" ref="RES29" si="6169">REQ29*$C$29</f>
        <v>1.4410515162503765E+30</v>
      </c>
      <c r="REU29" s="387">
        <f t="shared" ref="REU29" si="6170">RES29*$C$29</f>
        <v>1.4554620314128802E+30</v>
      </c>
      <c r="REW29" s="387">
        <f t="shared" ref="REW29" si="6171">REU29*$C$29</f>
        <v>1.470016651727009E+30</v>
      </c>
      <c r="REY29" s="387">
        <f t="shared" ref="REY29" si="6172">REW29*$C$29</f>
        <v>1.4847168182442792E+30</v>
      </c>
      <c r="RFA29" s="387">
        <f t="shared" ref="RFA29" si="6173">REY29*$C$29</f>
        <v>1.499563986426722E+30</v>
      </c>
      <c r="RFC29" s="387">
        <f t="shared" ref="RFC29" si="6174">RFA29*$C$29</f>
        <v>1.5145596262909892E+30</v>
      </c>
      <c r="RFE29" s="387">
        <f t="shared" ref="RFE29" si="6175">RFC29*$C$29</f>
        <v>1.5297052225538991E+30</v>
      </c>
      <c r="RFG29" s="387">
        <f t="shared" ref="RFG29" si="6176">RFE29*$C$29</f>
        <v>1.5450022747794381E+30</v>
      </c>
      <c r="RFI29" s="387">
        <f t="shared" ref="RFI29" si="6177">RFG29*$C$29</f>
        <v>1.5604522975272325E+30</v>
      </c>
      <c r="RFK29" s="387">
        <f t="shared" ref="RFK29" si="6178">RFI29*$C$29</f>
        <v>1.5760568205025049E+30</v>
      </c>
      <c r="RFM29" s="387">
        <f t="shared" ref="RFM29" si="6179">RFK29*$C$29</f>
        <v>1.59181738870753E+30</v>
      </c>
      <c r="RFO29" s="387">
        <f t="shared" ref="RFO29" si="6180">RFM29*$C$29</f>
        <v>1.6077355625946052E+30</v>
      </c>
      <c r="RFQ29" s="387">
        <f t="shared" ref="RFQ29" si="6181">RFO29*$C$29</f>
        <v>1.6238129182205514E+30</v>
      </c>
      <c r="RFS29" s="387">
        <f t="shared" ref="RFS29" si="6182">RFQ29*$C$29</f>
        <v>1.6400510474027568E+30</v>
      </c>
      <c r="RFU29" s="387">
        <f t="shared" ref="RFU29" si="6183">RFS29*$C$29</f>
        <v>1.6564515578767845E+30</v>
      </c>
      <c r="RFW29" s="387">
        <f t="shared" ref="RFW29" si="6184">RFU29*$C$29</f>
        <v>1.6730160734555525E+30</v>
      </c>
      <c r="RFY29" s="387">
        <f t="shared" ref="RFY29" si="6185">RFW29*$C$29</f>
        <v>1.6897462341901082E+30</v>
      </c>
      <c r="RGA29" s="387">
        <f t="shared" ref="RGA29" si="6186">RFY29*$C$29</f>
        <v>1.7066436965320092E+30</v>
      </c>
      <c r="RGC29" s="387">
        <f t="shared" ref="RGC29" si="6187">RGA29*$C$29</f>
        <v>1.7237101334973292E+30</v>
      </c>
      <c r="RGE29" s="387">
        <f t="shared" ref="RGE29" si="6188">RGC29*$C$29</f>
        <v>1.7409472348323025E+30</v>
      </c>
      <c r="RGG29" s="387">
        <f t="shared" ref="RGG29" si="6189">RGE29*$C$29</f>
        <v>1.7583567071806254E+30</v>
      </c>
      <c r="RGI29" s="387">
        <f t="shared" ref="RGI29" si="6190">RGG29*$C$29</f>
        <v>1.7759402742524317E+30</v>
      </c>
      <c r="RGK29" s="387">
        <f t="shared" ref="RGK29" si="6191">RGI29*$C$29</f>
        <v>1.7936996769949559E+30</v>
      </c>
      <c r="RGM29" s="387">
        <f t="shared" ref="RGM29" si="6192">RGK29*$C$29</f>
        <v>1.8116366737649054E+30</v>
      </c>
      <c r="RGO29" s="387">
        <f t="shared" ref="RGO29" si="6193">RGM29*$C$29</f>
        <v>1.8297530405025544E+30</v>
      </c>
      <c r="RGQ29" s="387">
        <f t="shared" ref="RGQ29" si="6194">RGO29*$C$29</f>
        <v>1.8480505709075798E+30</v>
      </c>
      <c r="RGS29" s="387">
        <f t="shared" ref="RGS29" si="6195">RGQ29*$C$29</f>
        <v>1.8665310766166556E+30</v>
      </c>
      <c r="RGU29" s="387">
        <f t="shared" ref="RGU29" si="6196">RGS29*$C$29</f>
        <v>1.8851963873828221E+30</v>
      </c>
      <c r="RGW29" s="387">
        <f t="shared" ref="RGW29" si="6197">RGU29*$C$29</f>
        <v>1.9040483512566502E+30</v>
      </c>
      <c r="RGY29" s="387">
        <f t="shared" ref="RGY29" si="6198">RGW29*$C$29</f>
        <v>1.9230888347692165E+30</v>
      </c>
      <c r="RHA29" s="387">
        <f t="shared" ref="RHA29" si="6199">RGY29*$C$29</f>
        <v>1.9423197231169087E+30</v>
      </c>
      <c r="RHC29" s="387">
        <f t="shared" ref="RHC29" si="6200">RHA29*$C$29</f>
        <v>1.9617429203480776E+30</v>
      </c>
      <c r="RHE29" s="387">
        <f t="shared" ref="RHE29" si="6201">RHC29*$C$29</f>
        <v>1.9813603495515585E+30</v>
      </c>
      <c r="RHG29" s="387">
        <f t="shared" ref="RHG29" si="6202">RHE29*$C$29</f>
        <v>2.0011739530470742E+30</v>
      </c>
      <c r="RHI29" s="387">
        <f t="shared" ref="RHI29" si="6203">RHG29*$C$29</f>
        <v>2.0211856925775449E+30</v>
      </c>
      <c r="RHK29" s="387">
        <f t="shared" ref="RHK29" si="6204">RHI29*$C$29</f>
        <v>2.0413975495033204E+30</v>
      </c>
      <c r="RHM29" s="387">
        <f t="shared" ref="RHM29" si="6205">RHK29*$C$29</f>
        <v>2.0618115249983537E+30</v>
      </c>
      <c r="RHO29" s="387">
        <f t="shared" ref="RHO29" si="6206">RHM29*$C$29</f>
        <v>2.0824296402483373E+30</v>
      </c>
      <c r="RHQ29" s="387">
        <f t="shared" ref="RHQ29" si="6207">RHO29*$C$29</f>
        <v>2.1032539366508207E+30</v>
      </c>
      <c r="RHS29" s="387">
        <f t="shared" ref="RHS29" si="6208">RHQ29*$C$29</f>
        <v>2.124286476017329E+30</v>
      </c>
      <c r="RHU29" s="387">
        <f t="shared" ref="RHU29" si="6209">RHS29*$C$29</f>
        <v>2.1455293407775024E+30</v>
      </c>
      <c r="RHW29" s="387">
        <f t="shared" ref="RHW29" si="6210">RHU29*$C$29</f>
        <v>2.1669846341852775E+30</v>
      </c>
      <c r="RHY29" s="387">
        <f t="shared" ref="RHY29" si="6211">RHW29*$C$29</f>
        <v>2.1886544805271302E+30</v>
      </c>
      <c r="RIA29" s="387">
        <f t="shared" ref="RIA29" si="6212">RHY29*$C$29</f>
        <v>2.2105410253324014E+30</v>
      </c>
      <c r="RIC29" s="387">
        <f t="shared" ref="RIC29" si="6213">RIA29*$C$29</f>
        <v>2.2326464355857254E+30</v>
      </c>
      <c r="RIE29" s="387">
        <f t="shared" ref="RIE29" si="6214">RIC29*$C$29</f>
        <v>2.2549728999415827E+30</v>
      </c>
      <c r="RIG29" s="387">
        <f t="shared" ref="RIG29" si="6215">RIE29*$C$29</f>
        <v>2.2775226289409985E+30</v>
      </c>
      <c r="RII29" s="387">
        <f t="shared" ref="RII29" si="6216">RIG29*$C$29</f>
        <v>2.3002978552304086E+30</v>
      </c>
      <c r="RIK29" s="387">
        <f t="shared" ref="RIK29" si="6217">RII29*$C$29</f>
        <v>2.3233008337827126E+30</v>
      </c>
      <c r="RIM29" s="387">
        <f t="shared" ref="RIM29" si="6218">RIK29*$C$29</f>
        <v>2.3465338421205399E+30</v>
      </c>
      <c r="RIO29" s="387">
        <f t="shared" ref="RIO29" si="6219">RIM29*$C$29</f>
        <v>2.3699991805417452E+30</v>
      </c>
      <c r="RIQ29" s="387">
        <f t="shared" ref="RIQ29" si="6220">RIO29*$C$29</f>
        <v>2.3936991723471625E+30</v>
      </c>
      <c r="RIS29" s="387">
        <f t="shared" ref="RIS29" si="6221">RIQ29*$C$29</f>
        <v>2.4176361640706341E+30</v>
      </c>
      <c r="RIU29" s="387">
        <f t="shared" ref="RIU29" si="6222">RIS29*$C$29</f>
        <v>2.4418125257113404E+30</v>
      </c>
      <c r="RIW29" s="387">
        <f t="shared" ref="RIW29" si="6223">RIU29*$C$29</f>
        <v>2.4662306509684539E+30</v>
      </c>
      <c r="RIY29" s="387">
        <f t="shared" ref="RIY29" si="6224">RIW29*$C$29</f>
        <v>2.4908929574781385E+30</v>
      </c>
      <c r="RJA29" s="387">
        <f t="shared" ref="RJA29" si="6225">RIY29*$C$29</f>
        <v>2.5158018870529198E+30</v>
      </c>
      <c r="RJC29" s="387">
        <f t="shared" ref="RJC29" si="6226">RJA29*$C$29</f>
        <v>2.5409599059234492E+30</v>
      </c>
      <c r="RJE29" s="387">
        <f t="shared" ref="RJE29" si="6227">RJC29*$C$29</f>
        <v>2.5663695049826835E+30</v>
      </c>
      <c r="RJG29" s="387">
        <f t="shared" ref="RJG29" si="6228">RJE29*$C$29</f>
        <v>2.5920332000325102E+30</v>
      </c>
      <c r="RJI29" s="387">
        <f t="shared" ref="RJI29" si="6229">RJG29*$C$29</f>
        <v>2.6179535320328355E+30</v>
      </c>
      <c r="RJK29" s="387">
        <f t="shared" ref="RJK29" si="6230">RJI29*$C$29</f>
        <v>2.644133067353164E+30</v>
      </c>
      <c r="RJM29" s="387">
        <f t="shared" ref="RJM29" si="6231">RJK29*$C$29</f>
        <v>2.6705743980266959E+30</v>
      </c>
      <c r="RJO29" s="387">
        <f t="shared" ref="RJO29" si="6232">RJM29*$C$29</f>
        <v>2.6972801420069627E+30</v>
      </c>
      <c r="RJQ29" s="387">
        <f t="shared" ref="RJQ29" si="6233">RJO29*$C$29</f>
        <v>2.7242529434270326E+30</v>
      </c>
      <c r="RJS29" s="387">
        <f t="shared" ref="RJS29" si="6234">RJQ29*$C$29</f>
        <v>2.7514954728613031E+30</v>
      </c>
      <c r="RJU29" s="387">
        <f t="shared" ref="RJU29" si="6235">RJS29*$C$29</f>
        <v>2.7790104275899161E+30</v>
      </c>
      <c r="RJW29" s="387">
        <f t="shared" ref="RJW29" si="6236">RJU29*$C$29</f>
        <v>2.8068005318658155E+30</v>
      </c>
      <c r="RJY29" s="387">
        <f t="shared" ref="RJY29" si="6237">RJW29*$C$29</f>
        <v>2.8348685371844736E+30</v>
      </c>
      <c r="RKA29" s="387">
        <f t="shared" ref="RKA29" si="6238">RJY29*$C$29</f>
        <v>2.8632172225563182E+30</v>
      </c>
      <c r="RKC29" s="387">
        <f t="shared" ref="RKC29" si="6239">RKA29*$C$29</f>
        <v>2.8918493947818814E+30</v>
      </c>
      <c r="RKE29" s="387">
        <f t="shared" ref="RKE29" si="6240">RKC29*$C$29</f>
        <v>2.9207678887297004E+30</v>
      </c>
      <c r="RKG29" s="387">
        <f t="shared" ref="RKG29" si="6241">RKE29*$C$29</f>
        <v>2.9499755676169972E+30</v>
      </c>
      <c r="RKI29" s="387">
        <f t="shared" ref="RKI29" si="6242">RKG29*$C$29</f>
        <v>2.9794753232931672E+30</v>
      </c>
      <c r="RKK29" s="387">
        <f t="shared" ref="RKK29" si="6243">RKI29*$C$29</f>
        <v>3.009270076526099E+30</v>
      </c>
      <c r="RKM29" s="387">
        <f t="shared" ref="RKM29" si="6244">RKK29*$C$29</f>
        <v>3.0393627772913602E+30</v>
      </c>
      <c r="RKO29" s="387">
        <f t="shared" ref="RKO29" si="6245">RKM29*$C$29</f>
        <v>3.0697564050642741E+30</v>
      </c>
      <c r="RKQ29" s="387">
        <f t="shared" ref="RKQ29" si="6246">RKO29*$C$29</f>
        <v>3.1004539691149172E+30</v>
      </c>
      <c r="RKS29" s="387">
        <f t="shared" ref="RKS29" si="6247">RKQ29*$C$29</f>
        <v>3.1314585088060661E+30</v>
      </c>
      <c r="RKU29" s="387">
        <f t="shared" ref="RKU29" si="6248">RKS29*$C$29</f>
        <v>3.162773093894127E+30</v>
      </c>
      <c r="RKW29" s="387">
        <f t="shared" ref="RKW29" si="6249">RKU29*$C$29</f>
        <v>3.1944008248330681E+30</v>
      </c>
      <c r="RKY29" s="387">
        <f t="shared" ref="RKY29" si="6250">RKW29*$C$29</f>
        <v>3.2263448330813987E+30</v>
      </c>
      <c r="RLA29" s="387">
        <f t="shared" ref="RLA29" si="6251">RKY29*$C$29</f>
        <v>3.2586082814122127E+30</v>
      </c>
      <c r="RLC29" s="387">
        <f t="shared" ref="RLC29" si="6252">RLA29*$C$29</f>
        <v>3.2911943642263349E+30</v>
      </c>
      <c r="RLE29" s="387">
        <f t="shared" ref="RLE29" si="6253">RLC29*$C$29</f>
        <v>3.3241063078685982E+30</v>
      </c>
      <c r="RLG29" s="387">
        <f t="shared" ref="RLG29" si="6254">RLE29*$C$29</f>
        <v>3.3573473709472842E+30</v>
      </c>
      <c r="RLI29" s="387">
        <f t="shared" ref="RLI29" si="6255">RLG29*$C$29</f>
        <v>3.3909208446567573E+30</v>
      </c>
      <c r="RLK29" s="387">
        <f t="shared" ref="RLK29" si="6256">RLI29*$C$29</f>
        <v>3.4248300531033248E+30</v>
      </c>
      <c r="RLM29" s="387">
        <f t="shared" ref="RLM29" si="6257">RLK29*$C$29</f>
        <v>3.459078353634358E+30</v>
      </c>
      <c r="RLO29" s="387">
        <f t="shared" ref="RLO29" si="6258">RLM29*$C$29</f>
        <v>3.4936691371707018E+30</v>
      </c>
      <c r="RLQ29" s="387">
        <f t="shared" ref="RLQ29" si="6259">RLO29*$C$29</f>
        <v>3.5286058285424091E+30</v>
      </c>
      <c r="RLS29" s="387">
        <f t="shared" ref="RLS29" si="6260">RLQ29*$C$29</f>
        <v>3.5638918868278333E+30</v>
      </c>
      <c r="RLU29" s="387">
        <f t="shared" ref="RLU29" si="6261">RLS29*$C$29</f>
        <v>3.5995308056961117E+30</v>
      </c>
      <c r="RLW29" s="387">
        <f t="shared" ref="RLW29" si="6262">RLU29*$C$29</f>
        <v>3.6355261137530729E+30</v>
      </c>
      <c r="RLY29" s="387">
        <f t="shared" ref="RLY29" si="6263">RLW29*$C$29</f>
        <v>3.6718813748906037E+30</v>
      </c>
      <c r="RMA29" s="387">
        <f t="shared" ref="RMA29" si="6264">RLY29*$C$29</f>
        <v>3.7086001886395096E+30</v>
      </c>
      <c r="RMC29" s="387">
        <f t="shared" ref="RMC29" si="6265">RMA29*$C$29</f>
        <v>3.745686190525905E+30</v>
      </c>
      <c r="RME29" s="387">
        <f t="shared" ref="RME29" si="6266">RMC29*$C$29</f>
        <v>3.7831430524311643E+30</v>
      </c>
      <c r="RMG29" s="387">
        <f t="shared" ref="RMG29" si="6267">RME29*$C$29</f>
        <v>3.8209744829554757E+30</v>
      </c>
      <c r="RMI29" s="387">
        <f t="shared" ref="RMI29" si="6268">RMG29*$C$29</f>
        <v>3.8591842277850305E+30</v>
      </c>
      <c r="RMK29" s="387">
        <f t="shared" ref="RMK29" si="6269">RMI29*$C$29</f>
        <v>3.8977760700628807E+30</v>
      </c>
      <c r="RMM29" s="387">
        <f t="shared" ref="RMM29" si="6270">RMK29*$C$29</f>
        <v>3.9367538307635094E+30</v>
      </c>
      <c r="RMO29" s="387">
        <f t="shared" ref="RMO29" si="6271">RMM29*$C$29</f>
        <v>3.9761213690711445E+30</v>
      </c>
      <c r="RMQ29" s="387">
        <f t="shared" ref="RMQ29" si="6272">RMO29*$C$29</f>
        <v>4.0158825827618558E+30</v>
      </c>
      <c r="RMS29" s="387">
        <f t="shared" ref="RMS29" si="6273">RMQ29*$C$29</f>
        <v>4.0560414085894746E+30</v>
      </c>
      <c r="RMU29" s="387">
        <f t="shared" ref="RMU29" si="6274">RMS29*$C$29</f>
        <v>4.0966018226753691E+30</v>
      </c>
      <c r="RMW29" s="387">
        <f t="shared" ref="RMW29" si="6275">RMU29*$C$29</f>
        <v>4.1375678409021227E+30</v>
      </c>
      <c r="RMY29" s="387">
        <f t="shared" ref="RMY29" si="6276">RMW29*$C$29</f>
        <v>4.1789435193111438E+30</v>
      </c>
      <c r="RNA29" s="387">
        <f t="shared" ref="RNA29" si="6277">RMY29*$C$29</f>
        <v>4.2207329545042553E+30</v>
      </c>
      <c r="RNC29" s="387">
        <f t="shared" ref="RNC29" si="6278">RNA29*$C$29</f>
        <v>4.262940284049298E+30</v>
      </c>
      <c r="RNE29" s="387">
        <f t="shared" ref="RNE29" si="6279">RNC29*$C$29</f>
        <v>4.3055696868897909E+30</v>
      </c>
      <c r="RNG29" s="387">
        <f t="shared" ref="RNG29" si="6280">RNE29*$C$29</f>
        <v>4.348625383758689E+30</v>
      </c>
      <c r="RNI29" s="387">
        <f t="shared" ref="RNI29" si="6281">RNG29*$C$29</f>
        <v>4.3921116375962759E+30</v>
      </c>
      <c r="RNK29" s="387">
        <f t="shared" ref="RNK29" si="6282">RNI29*$C$29</f>
        <v>4.4360327539722388E+30</v>
      </c>
      <c r="RNM29" s="387">
        <f t="shared" ref="RNM29" si="6283">RNK29*$C$29</f>
        <v>4.4803930815119611E+30</v>
      </c>
      <c r="RNO29" s="387">
        <f t="shared" ref="RNO29" si="6284">RNM29*$C$29</f>
        <v>4.5251970123270805E+30</v>
      </c>
      <c r="RNQ29" s="387">
        <f t="shared" ref="RNQ29" si="6285">RNO29*$C$29</f>
        <v>4.5704489824503514E+30</v>
      </c>
      <c r="RNS29" s="387">
        <f t="shared" ref="RNS29" si="6286">RNQ29*$C$29</f>
        <v>4.6161534722748549E+30</v>
      </c>
      <c r="RNU29" s="387">
        <f t="shared" ref="RNU29" si="6287">RNS29*$C$29</f>
        <v>4.6623150069976037E+30</v>
      </c>
      <c r="RNW29" s="387">
        <f t="shared" ref="RNW29" si="6288">RNU29*$C$29</f>
        <v>4.7089381570675797E+30</v>
      </c>
      <c r="RNY29" s="387">
        <f t="shared" ref="RNY29" si="6289">RNW29*$C$29</f>
        <v>4.7560275386382554E+30</v>
      </c>
      <c r="ROA29" s="387">
        <f t="shared" ref="ROA29" si="6290">RNY29*$C$29</f>
        <v>4.803587814024638E+30</v>
      </c>
      <c r="ROC29" s="387">
        <f t="shared" ref="ROC29" si="6291">ROA29*$C$29</f>
        <v>4.8516236921648845E+30</v>
      </c>
      <c r="ROE29" s="387">
        <f t="shared" ref="ROE29" si="6292">ROC29*$C$29</f>
        <v>4.9001399290865334E+30</v>
      </c>
      <c r="ROG29" s="387">
        <f t="shared" ref="ROG29" si="6293">ROE29*$C$29</f>
        <v>4.9491413283773987E+30</v>
      </c>
      <c r="ROI29" s="387">
        <f t="shared" ref="ROI29" si="6294">ROG29*$C$29</f>
        <v>4.9986327416611725E+30</v>
      </c>
      <c r="ROK29" s="387">
        <f t="shared" ref="ROK29" si="6295">ROI29*$C$29</f>
        <v>5.0486190690777845E+30</v>
      </c>
      <c r="ROM29" s="387">
        <f t="shared" ref="ROM29" si="6296">ROK29*$C$29</f>
        <v>5.099105259768562E+30</v>
      </c>
      <c r="ROO29" s="387">
        <f t="shared" ref="ROO29" si="6297">ROM29*$C$29</f>
        <v>5.1500963123662472E+30</v>
      </c>
      <c r="ROQ29" s="387">
        <f t="shared" ref="ROQ29" si="6298">ROO29*$C$29</f>
        <v>5.2015972754899098E+30</v>
      </c>
      <c r="ROS29" s="387">
        <f t="shared" ref="ROS29" si="6299">ROQ29*$C$29</f>
        <v>5.2536132482448088E+30</v>
      </c>
      <c r="ROU29" s="387">
        <f t="shared" ref="ROU29" si="6300">ROS29*$C$29</f>
        <v>5.3061493807272567E+30</v>
      </c>
      <c r="ROW29" s="387">
        <f t="shared" ref="ROW29" si="6301">ROU29*$C$29</f>
        <v>5.3592108745345289E+30</v>
      </c>
      <c r="ROY29" s="387">
        <f t="shared" ref="ROY29" si="6302">ROW29*$C$29</f>
        <v>5.4128029832798741E+30</v>
      </c>
      <c r="RPA29" s="387">
        <f t="shared" ref="RPA29" si="6303">ROY29*$C$29</f>
        <v>5.4669310131126724E+30</v>
      </c>
      <c r="RPC29" s="387">
        <f t="shared" ref="RPC29" si="6304">RPA29*$C$29</f>
        <v>5.5216003232437989E+30</v>
      </c>
      <c r="RPE29" s="387">
        <f t="shared" ref="RPE29" si="6305">RPC29*$C$29</f>
        <v>5.5768163264762372E+30</v>
      </c>
      <c r="RPG29" s="387">
        <f t="shared" ref="RPG29" si="6306">RPE29*$C$29</f>
        <v>5.6325844897409993E+30</v>
      </c>
      <c r="RPI29" s="387">
        <f t="shared" ref="RPI29" si="6307">RPG29*$C$29</f>
        <v>5.6889103346384093E+30</v>
      </c>
      <c r="RPK29" s="387">
        <f t="shared" ref="RPK29" si="6308">RPI29*$C$29</f>
        <v>5.7457994379847939E+30</v>
      </c>
      <c r="RPM29" s="387">
        <f t="shared" ref="RPM29" si="6309">RPK29*$C$29</f>
        <v>5.8032574323646419E+30</v>
      </c>
      <c r="RPO29" s="387">
        <f t="shared" ref="RPO29" si="6310">RPM29*$C$29</f>
        <v>5.8612900066882879E+30</v>
      </c>
      <c r="RPQ29" s="387">
        <f t="shared" ref="RPQ29" si="6311">RPO29*$C$29</f>
        <v>5.9199029067551703E+30</v>
      </c>
      <c r="RPS29" s="387">
        <f t="shared" ref="RPS29" si="6312">RPQ29*$C$29</f>
        <v>5.9791019358227222E+30</v>
      </c>
      <c r="RPU29" s="387">
        <f t="shared" ref="RPU29" si="6313">RPS29*$C$29</f>
        <v>6.0388929551809496E+30</v>
      </c>
      <c r="RPW29" s="387">
        <f t="shared" ref="RPW29" si="6314">RPU29*$C$29</f>
        <v>6.0992818847327587E+30</v>
      </c>
      <c r="RPY29" s="387">
        <f t="shared" ref="RPY29" si="6315">RPW29*$C$29</f>
        <v>6.1602747035800858E+30</v>
      </c>
      <c r="RQA29" s="387">
        <f t="shared" ref="RQA29" si="6316">RPY29*$C$29</f>
        <v>6.2218774506158865E+30</v>
      </c>
      <c r="RQC29" s="387">
        <f t="shared" ref="RQC29" si="6317">RQA29*$C$29</f>
        <v>6.2840962251220457E+30</v>
      </c>
      <c r="RQE29" s="387">
        <f t="shared" ref="RQE29" si="6318">RQC29*$C$29</f>
        <v>6.346937187373266E+30</v>
      </c>
      <c r="RQG29" s="387">
        <f t="shared" ref="RQG29" si="6319">RQE29*$C$29</f>
        <v>6.4104065592469981E+30</v>
      </c>
      <c r="RQI29" s="387">
        <f t="shared" ref="RQI29" si="6320">RQG29*$C$29</f>
        <v>6.4745106248394679E+30</v>
      </c>
      <c r="RQK29" s="387">
        <f t="shared" ref="RQK29" si="6321">RQI29*$C$29</f>
        <v>6.5392557310878627E+30</v>
      </c>
      <c r="RQM29" s="387">
        <f t="shared" ref="RQM29" si="6322">RQK29*$C$29</f>
        <v>6.6046482883987413E+30</v>
      </c>
      <c r="RQO29" s="387">
        <f t="shared" ref="RQO29" si="6323">RQM29*$C$29</f>
        <v>6.6706947712827284E+30</v>
      </c>
      <c r="RQQ29" s="387">
        <f t="shared" ref="RQQ29" si="6324">RQO29*$C$29</f>
        <v>6.7374017189955558E+30</v>
      </c>
      <c r="RQS29" s="387">
        <f t="shared" ref="RQS29" si="6325">RQQ29*$C$29</f>
        <v>6.8047757361855116E+30</v>
      </c>
      <c r="RQU29" s="387">
        <f t="shared" ref="RQU29" si="6326">RQS29*$C$29</f>
        <v>6.8728234935473667E+30</v>
      </c>
      <c r="RQW29" s="387">
        <f t="shared" ref="RQW29" si="6327">RQU29*$C$29</f>
        <v>6.9415517284828404E+30</v>
      </c>
      <c r="RQY29" s="387">
        <f t="shared" ref="RQY29" si="6328">RQW29*$C$29</f>
        <v>7.0109672457676693E+30</v>
      </c>
      <c r="RRA29" s="387">
        <f t="shared" ref="RRA29" si="6329">RQY29*$C$29</f>
        <v>7.0810769182253463E+30</v>
      </c>
      <c r="RRC29" s="387">
        <f t="shared" ref="RRC29" si="6330">RRA29*$C$29</f>
        <v>7.1518876874075995E+30</v>
      </c>
      <c r="RRE29" s="387">
        <f t="shared" ref="RRE29" si="6331">RRC29*$C$29</f>
        <v>7.2234065642816759E+30</v>
      </c>
      <c r="RRG29" s="387">
        <f t="shared" ref="RRG29" si="6332">RRE29*$C$29</f>
        <v>7.2956406299244926E+30</v>
      </c>
      <c r="RRI29" s="387">
        <f t="shared" ref="RRI29" si="6333">RRG29*$C$29</f>
        <v>7.3685970362237379E+30</v>
      </c>
      <c r="RRK29" s="387">
        <f t="shared" ref="RRK29" si="6334">RRI29*$C$29</f>
        <v>7.442283006585975E+30</v>
      </c>
      <c r="RRM29" s="387">
        <f t="shared" ref="RRM29" si="6335">RRK29*$C$29</f>
        <v>7.5167058366518345E+30</v>
      </c>
      <c r="RRO29" s="387">
        <f t="shared" ref="RRO29" si="6336">RRM29*$C$29</f>
        <v>7.5918728950183524E+30</v>
      </c>
      <c r="RRQ29" s="387">
        <f t="shared" ref="RRQ29" si="6337">RRO29*$C$29</f>
        <v>7.6677916239685358E+30</v>
      </c>
      <c r="RRS29" s="387">
        <f t="shared" ref="RRS29" si="6338">RRQ29*$C$29</f>
        <v>7.7444695402082208E+30</v>
      </c>
      <c r="RRU29" s="387">
        <f t="shared" ref="RRU29" si="6339">RRS29*$C$29</f>
        <v>7.8219142356103031E+30</v>
      </c>
      <c r="RRW29" s="387">
        <f t="shared" ref="RRW29" si="6340">RRU29*$C$29</f>
        <v>7.9001333779664064E+30</v>
      </c>
      <c r="RRY29" s="387">
        <f t="shared" ref="RRY29" si="6341">RRW29*$C$29</f>
        <v>7.9791347117460703E+30</v>
      </c>
      <c r="RSA29" s="387">
        <f t="shared" ref="RSA29" si="6342">RRY29*$C$29</f>
        <v>8.0589260588635306E+30</v>
      </c>
      <c r="RSC29" s="387">
        <f t="shared" ref="RSC29" si="6343">RSA29*$C$29</f>
        <v>8.1395153194521662E+30</v>
      </c>
      <c r="RSE29" s="387">
        <f t="shared" ref="RSE29" si="6344">RSC29*$C$29</f>
        <v>8.2209104726466881E+30</v>
      </c>
      <c r="RSG29" s="387">
        <f t="shared" ref="RSG29" si="6345">RSE29*$C$29</f>
        <v>8.3031195773731556E+30</v>
      </c>
      <c r="RSI29" s="387">
        <f t="shared" ref="RSI29" si="6346">RSG29*$C$29</f>
        <v>8.3861507731468876E+30</v>
      </c>
      <c r="RSK29" s="387">
        <f t="shared" ref="RSK29" si="6347">RSI29*$C$29</f>
        <v>8.4700122808783566E+30</v>
      </c>
      <c r="RSM29" s="387">
        <f t="shared" ref="RSM29" si="6348">RSK29*$C$29</f>
        <v>8.5547124036871402E+30</v>
      </c>
      <c r="RSO29" s="387">
        <f t="shared" ref="RSO29" si="6349">RSM29*$C$29</f>
        <v>8.6402595277240116E+30</v>
      </c>
      <c r="RSQ29" s="387">
        <f t="shared" ref="RSQ29" si="6350">RSO29*$C$29</f>
        <v>8.7266621230012521E+30</v>
      </c>
      <c r="RSS29" s="387">
        <f t="shared" ref="RSS29" si="6351">RSQ29*$C$29</f>
        <v>8.8139287442312647E+30</v>
      </c>
      <c r="RSU29" s="387">
        <f t="shared" ref="RSU29" si="6352">RSS29*$C$29</f>
        <v>8.902068031673577E+30</v>
      </c>
      <c r="RSW29" s="387">
        <f t="shared" ref="RSW29" si="6353">RSU29*$C$29</f>
        <v>8.9910887119903123E+30</v>
      </c>
      <c r="RSY29" s="387">
        <f t="shared" ref="RSY29" si="6354">RSW29*$C$29</f>
        <v>9.0809995991102155E+30</v>
      </c>
      <c r="RTA29" s="387">
        <f t="shared" ref="RTA29" si="6355">RSY29*$C$29</f>
        <v>9.1718095951013179E+30</v>
      </c>
      <c r="RTC29" s="387">
        <f t="shared" ref="RTC29" si="6356">RTA29*$C$29</f>
        <v>9.2635276910523307E+30</v>
      </c>
      <c r="RTE29" s="387">
        <f t="shared" ref="RTE29" si="6357">RTC29*$C$29</f>
        <v>9.3561629679628539E+30</v>
      </c>
      <c r="RTG29" s="387">
        <f t="shared" ref="RTG29" si="6358">RTE29*$C$29</f>
        <v>9.4497245976424827E+30</v>
      </c>
      <c r="RTI29" s="387">
        <f t="shared" ref="RTI29" si="6359">RTG29*$C$29</f>
        <v>9.5442218436189075E+30</v>
      </c>
      <c r="RTK29" s="387">
        <f t="shared" ref="RTK29" si="6360">RTI29*$C$29</f>
        <v>9.639664062055097E+30</v>
      </c>
      <c r="RTM29" s="387">
        <f t="shared" ref="RTM29" si="6361">RTK29*$C$29</f>
        <v>9.7360607026756481E+30</v>
      </c>
      <c r="RTO29" s="387">
        <f t="shared" ref="RTO29" si="6362">RTM29*$C$29</f>
        <v>9.8334213097024052E+30</v>
      </c>
      <c r="RTQ29" s="387">
        <f t="shared" ref="RTQ29" si="6363">RTO29*$C$29</f>
        <v>9.9317555227994291E+30</v>
      </c>
      <c r="RTS29" s="387">
        <f t="shared" ref="RTS29" si="6364">RTQ29*$C$29</f>
        <v>1.0031073078027423E+31</v>
      </c>
      <c r="RTU29" s="387">
        <f t="shared" ref="RTU29" si="6365">RTS29*$C$29</f>
        <v>1.0131383808807698E+31</v>
      </c>
      <c r="RTW29" s="387">
        <f t="shared" ref="RTW29" si="6366">RTU29*$C$29</f>
        <v>1.0232697646895776E+31</v>
      </c>
      <c r="RTY29" s="387">
        <f t="shared" ref="RTY29" si="6367">RTW29*$C$29</f>
        <v>1.0335024623364732E+31</v>
      </c>
      <c r="RUA29" s="387">
        <f t="shared" ref="RUA29" si="6368">RTY29*$C$29</f>
        <v>1.043837486959838E+31</v>
      </c>
      <c r="RUC29" s="387">
        <f t="shared" ref="RUC29" si="6369">RUA29*$C$29</f>
        <v>1.0542758618294364E+31</v>
      </c>
      <c r="RUE29" s="387">
        <f t="shared" ref="RUE29" si="6370">RUC29*$C$29</f>
        <v>1.0648186204477308E+31</v>
      </c>
      <c r="RUG29" s="387">
        <f t="shared" ref="RUG29" si="6371">RUE29*$C$29</f>
        <v>1.0754668066522082E+31</v>
      </c>
      <c r="RUI29" s="387">
        <f t="shared" ref="RUI29" si="6372">RUG29*$C$29</f>
        <v>1.0862214747187303E+31</v>
      </c>
      <c r="RUK29" s="387">
        <f t="shared" ref="RUK29" si="6373">RUI29*$C$29</f>
        <v>1.0970836894659176E+31</v>
      </c>
      <c r="RUM29" s="387">
        <f t="shared" ref="RUM29" si="6374">RUK29*$C$29</f>
        <v>1.1080545263605767E+31</v>
      </c>
      <c r="RUO29" s="387">
        <f t="shared" ref="RUO29" si="6375">RUM29*$C$29</f>
        <v>1.1191350716241824E+31</v>
      </c>
      <c r="RUQ29" s="387">
        <f t="shared" ref="RUQ29" si="6376">RUO29*$C$29</f>
        <v>1.1303264223404243E+31</v>
      </c>
      <c r="RUS29" s="387">
        <f t="shared" ref="RUS29" si="6377">RUQ29*$C$29</f>
        <v>1.1416296865638286E+31</v>
      </c>
      <c r="RUU29" s="387">
        <f t="shared" ref="RUU29" si="6378">RUS29*$C$29</f>
        <v>1.153045983429467E+31</v>
      </c>
      <c r="RUW29" s="387">
        <f t="shared" ref="RUW29" si="6379">RUU29*$C$29</f>
        <v>1.1645764432637617E+31</v>
      </c>
      <c r="RUY29" s="387">
        <f t="shared" ref="RUY29" si="6380">RUW29*$C$29</f>
        <v>1.1762222076963993E+31</v>
      </c>
      <c r="RVA29" s="387">
        <f t="shared" ref="RVA29" si="6381">RUY29*$C$29</f>
        <v>1.1879844297733633E+31</v>
      </c>
      <c r="RVC29" s="387">
        <f t="shared" ref="RVC29" si="6382">RVA29*$C$29</f>
        <v>1.1998642740710969E+31</v>
      </c>
      <c r="RVE29" s="387">
        <f t="shared" ref="RVE29" si="6383">RVC29*$C$29</f>
        <v>1.2118629168118078E+31</v>
      </c>
      <c r="RVG29" s="387">
        <f t="shared" ref="RVG29" si="6384">RVE29*$C$29</f>
        <v>1.2239815459799259E+31</v>
      </c>
      <c r="RVI29" s="387">
        <f t="shared" ref="RVI29" si="6385">RVG29*$C$29</f>
        <v>1.2362213614397251E+31</v>
      </c>
      <c r="RVK29" s="387">
        <f t="shared" ref="RVK29" si="6386">RVI29*$C$29</f>
        <v>1.2485835750541225E+31</v>
      </c>
      <c r="RVM29" s="387">
        <f t="shared" ref="RVM29" si="6387">RVK29*$C$29</f>
        <v>1.2610694108046637E+31</v>
      </c>
      <c r="RVO29" s="387">
        <f t="shared" ref="RVO29" si="6388">RVM29*$C$29</f>
        <v>1.2736801049127104E+31</v>
      </c>
      <c r="RVQ29" s="387">
        <f t="shared" ref="RVQ29" si="6389">RVO29*$C$29</f>
        <v>1.2864169059618375E+31</v>
      </c>
      <c r="RVS29" s="387">
        <f t="shared" ref="RVS29" si="6390">RVQ29*$C$29</f>
        <v>1.2992810750214559E+31</v>
      </c>
      <c r="RVU29" s="387">
        <f t="shared" ref="RVU29" si="6391">RVS29*$C$29</f>
        <v>1.3122738857716705E+31</v>
      </c>
      <c r="RVW29" s="387">
        <f t="shared" ref="RVW29" si="6392">RVU29*$C$29</f>
        <v>1.3253966246293872E+31</v>
      </c>
      <c r="RVY29" s="387">
        <f t="shared" ref="RVY29" si="6393">RVW29*$C$29</f>
        <v>1.3386505908756812E+31</v>
      </c>
      <c r="RWA29" s="387">
        <f t="shared" ref="RWA29" si="6394">RVY29*$C$29</f>
        <v>1.352037096784438E+31</v>
      </c>
      <c r="RWC29" s="387">
        <f t="shared" ref="RWC29" si="6395">RWA29*$C$29</f>
        <v>1.3655574677522823E+31</v>
      </c>
      <c r="RWE29" s="387">
        <f t="shared" ref="RWE29" si="6396">RWC29*$C$29</f>
        <v>1.379213042429805E+31</v>
      </c>
      <c r="RWG29" s="387">
        <f t="shared" ref="RWG29" si="6397">RWE29*$C$29</f>
        <v>1.393005172854103E+31</v>
      </c>
      <c r="RWI29" s="387">
        <f t="shared" ref="RWI29" si="6398">RWG29*$C$29</f>
        <v>1.4069352245826441E+31</v>
      </c>
      <c r="RWK29" s="387">
        <f t="shared" ref="RWK29" si="6399">RWI29*$C$29</f>
        <v>1.4210045768284706E+31</v>
      </c>
      <c r="RWM29" s="387">
        <f t="shared" ref="RWM29" si="6400">RWK29*$C$29</f>
        <v>1.4352146225967553E+31</v>
      </c>
      <c r="RWO29" s="387">
        <f t="shared" ref="RWO29" si="6401">RWM29*$C$29</f>
        <v>1.4495667688227229E+31</v>
      </c>
      <c r="RWQ29" s="387">
        <f t="shared" ref="RWQ29" si="6402">RWO29*$C$29</f>
        <v>1.4640624365109501E+31</v>
      </c>
      <c r="RWS29" s="387">
        <f t="shared" ref="RWS29" si="6403">RWQ29*$C$29</f>
        <v>1.4787030608760597E+31</v>
      </c>
      <c r="RWU29" s="387">
        <f t="shared" ref="RWU29" si="6404">RWS29*$C$29</f>
        <v>1.4934900914848204E+31</v>
      </c>
      <c r="RWW29" s="387">
        <f t="shared" ref="RWW29" si="6405">RWU29*$C$29</f>
        <v>1.5084249923996685E+31</v>
      </c>
      <c r="RWY29" s="387">
        <f t="shared" ref="RWY29" si="6406">RWW29*$C$29</f>
        <v>1.5235092423236653E+31</v>
      </c>
      <c r="RXA29" s="387">
        <f t="shared" ref="RXA29" si="6407">RWY29*$C$29</f>
        <v>1.5387443347469019E+31</v>
      </c>
      <c r="RXC29" s="387">
        <f t="shared" ref="RXC29" si="6408">RXA29*$C$29</f>
        <v>1.5541317780943708E+31</v>
      </c>
      <c r="RXE29" s="387">
        <f t="shared" ref="RXE29" si="6409">RXC29*$C$29</f>
        <v>1.5696730958753145E+31</v>
      </c>
      <c r="RXG29" s="387">
        <f t="shared" ref="RXG29" si="6410">RXE29*$C$29</f>
        <v>1.5853698268340677E+31</v>
      </c>
      <c r="RXI29" s="387">
        <f t="shared" ref="RXI29" si="6411">RXG29*$C$29</f>
        <v>1.6012235251024083E+31</v>
      </c>
      <c r="RXK29" s="387">
        <f t="shared" ref="RXK29" si="6412">RXI29*$C$29</f>
        <v>1.6172357603534324E+31</v>
      </c>
      <c r="RXM29" s="387">
        <f t="shared" ref="RXM29" si="6413">RXK29*$C$29</f>
        <v>1.6334081179569667E+31</v>
      </c>
      <c r="RXO29" s="387">
        <f t="shared" ref="RXO29" si="6414">RXM29*$C$29</f>
        <v>1.6497421991365364E+31</v>
      </c>
      <c r="RXQ29" s="387">
        <f t="shared" ref="RXQ29" si="6415">RXO29*$C$29</f>
        <v>1.6662396211279018E+31</v>
      </c>
      <c r="RXS29" s="387">
        <f t="shared" ref="RXS29" si="6416">RXQ29*$C$29</f>
        <v>1.6829020173391808E+31</v>
      </c>
      <c r="RXU29" s="387">
        <f t="shared" ref="RXU29" si="6417">RXS29*$C$29</f>
        <v>1.6997310375125726E+31</v>
      </c>
      <c r="RXW29" s="387">
        <f t="shared" ref="RXW29" si="6418">RXU29*$C$29</f>
        <v>1.7167283478876984E+31</v>
      </c>
      <c r="RXY29" s="387">
        <f t="shared" ref="RXY29" si="6419">RXW29*$C$29</f>
        <v>1.7338956313665754E+31</v>
      </c>
      <c r="RYA29" s="387">
        <f t="shared" ref="RYA29" si="6420">RXY29*$C$29</f>
        <v>1.7512345876802412E+31</v>
      </c>
      <c r="RYC29" s="387">
        <f t="shared" ref="RYC29" si="6421">RYA29*$C$29</f>
        <v>1.7687469335570436E+31</v>
      </c>
      <c r="RYE29" s="387">
        <f t="shared" ref="RYE29" si="6422">RYC29*$C$29</f>
        <v>1.7864344028926141E+31</v>
      </c>
      <c r="RYG29" s="387">
        <f t="shared" ref="RYG29" si="6423">RYE29*$C$29</f>
        <v>1.8042987469215402E+31</v>
      </c>
      <c r="RYI29" s="387">
        <f t="shared" ref="RYI29" si="6424">RYG29*$C$29</f>
        <v>1.8223417343907557E+31</v>
      </c>
      <c r="RYK29" s="387">
        <f t="shared" ref="RYK29" si="6425">RYI29*$C$29</f>
        <v>1.8405651517346632E+31</v>
      </c>
      <c r="RYM29" s="387">
        <f t="shared" ref="RYM29" si="6426">RYK29*$C$29</f>
        <v>1.8589708032520099E+31</v>
      </c>
      <c r="RYO29" s="387">
        <f t="shared" ref="RYO29" si="6427">RYM29*$C$29</f>
        <v>1.87756051128453E+31</v>
      </c>
      <c r="RYQ29" s="387">
        <f t="shared" ref="RYQ29" si="6428">RYO29*$C$29</f>
        <v>1.8963361163973754E+31</v>
      </c>
      <c r="RYS29" s="387">
        <f t="shared" ref="RYS29" si="6429">RYQ29*$C$29</f>
        <v>1.9152994775613492E+31</v>
      </c>
      <c r="RYU29" s="387">
        <f t="shared" ref="RYU29" si="6430">RYS29*$C$29</f>
        <v>1.9344524723369628E+31</v>
      </c>
      <c r="RYW29" s="387">
        <f t="shared" ref="RYW29" si="6431">RYU29*$C$29</f>
        <v>1.9537969970603323E+31</v>
      </c>
      <c r="RYY29" s="387">
        <f t="shared" ref="RYY29" si="6432">RYW29*$C$29</f>
        <v>1.9733349670309357E+31</v>
      </c>
      <c r="RZA29" s="387">
        <f t="shared" ref="RZA29" si="6433">RYY29*$C$29</f>
        <v>1.9930683167012451E+31</v>
      </c>
      <c r="RZC29" s="387">
        <f t="shared" ref="RZC29" si="6434">RZA29*$C$29</f>
        <v>2.0129989998682576E+31</v>
      </c>
      <c r="RZE29" s="387">
        <f t="shared" ref="RZE29" si="6435">RZC29*$C$29</f>
        <v>2.0331289898669401E+31</v>
      </c>
      <c r="RZG29" s="387">
        <f t="shared" ref="RZG29" si="6436">RZE29*$C$29</f>
        <v>2.0534602797656094E+31</v>
      </c>
      <c r="RZI29" s="387">
        <f t="shared" ref="RZI29" si="6437">RZG29*$C$29</f>
        <v>2.0739948825632655E+31</v>
      </c>
      <c r="RZK29" s="387">
        <f t="shared" ref="RZK29" si="6438">RZI29*$C$29</f>
        <v>2.0947348313888983E+31</v>
      </c>
      <c r="RZM29" s="387">
        <f t="shared" ref="RZM29" si="6439">RZK29*$C$29</f>
        <v>2.1156821797027873E+31</v>
      </c>
      <c r="RZO29" s="387">
        <f t="shared" ref="RZO29" si="6440">RZM29*$C$29</f>
        <v>2.136839001499815E+31</v>
      </c>
      <c r="RZQ29" s="387">
        <f t="shared" ref="RZQ29" si="6441">RZO29*$C$29</f>
        <v>2.1582073915148134E+31</v>
      </c>
      <c r="RZS29" s="387">
        <f t="shared" ref="RZS29" si="6442">RZQ29*$C$29</f>
        <v>2.1797894654299615E+31</v>
      </c>
      <c r="RZU29" s="387">
        <f t="shared" ref="RZU29" si="6443">RZS29*$C$29</f>
        <v>2.2015873600842611E+31</v>
      </c>
      <c r="RZW29" s="387">
        <f t="shared" ref="RZW29" si="6444">RZU29*$C$29</f>
        <v>2.2236032336851036E+31</v>
      </c>
      <c r="RZY29" s="387">
        <f t="shared" ref="RZY29" si="6445">RZW29*$C$29</f>
        <v>2.2458392660219546E+31</v>
      </c>
      <c r="SAA29" s="387">
        <f t="shared" ref="SAA29" si="6446">RZY29*$C$29</f>
        <v>2.2682976586821743E+31</v>
      </c>
      <c r="SAC29" s="387">
        <f t="shared" ref="SAC29" si="6447">SAA29*$C$29</f>
        <v>2.2909806352689962E+31</v>
      </c>
      <c r="SAE29" s="387">
        <f t="shared" ref="SAE29" si="6448">SAC29*$C$29</f>
        <v>2.3138904416216861E+31</v>
      </c>
      <c r="SAG29" s="387">
        <f t="shared" ref="SAG29" si="6449">SAE29*$C$29</f>
        <v>2.3370293460379028E+31</v>
      </c>
      <c r="SAI29" s="387">
        <f t="shared" ref="SAI29" si="6450">SAG29*$C$29</f>
        <v>2.3603996394982818E+31</v>
      </c>
      <c r="SAK29" s="387">
        <f t="shared" ref="SAK29" si="6451">SAI29*$C$29</f>
        <v>2.3840036358932645E+31</v>
      </c>
      <c r="SAM29" s="387">
        <f t="shared" ref="SAM29" si="6452">SAK29*$C$29</f>
        <v>2.4078436722521972E+31</v>
      </c>
      <c r="SAO29" s="387">
        <f t="shared" ref="SAO29" si="6453">SAM29*$C$29</f>
        <v>2.4319221089747194E+31</v>
      </c>
      <c r="SAQ29" s="387">
        <f t="shared" ref="SAQ29" si="6454">SAO29*$C$29</f>
        <v>2.4562413300644665E+31</v>
      </c>
      <c r="SAS29" s="387">
        <f t="shared" ref="SAS29" si="6455">SAQ29*$C$29</f>
        <v>2.4808037433651113E+31</v>
      </c>
      <c r="SAU29" s="387">
        <f t="shared" ref="SAU29" si="6456">SAS29*$C$29</f>
        <v>2.5056117807987627E+31</v>
      </c>
      <c r="SAW29" s="387">
        <f t="shared" ref="SAW29" si="6457">SAU29*$C$29</f>
        <v>2.5306678986067505E+31</v>
      </c>
      <c r="SAY29" s="387">
        <f t="shared" ref="SAY29" si="6458">SAW29*$C$29</f>
        <v>2.5559745775928182E+31</v>
      </c>
      <c r="SBA29" s="387">
        <f t="shared" ref="SBA29" si="6459">SAY29*$C$29</f>
        <v>2.5815343233687463E+31</v>
      </c>
      <c r="SBC29" s="387">
        <f t="shared" ref="SBC29" si="6460">SBA29*$C$29</f>
        <v>2.6073496666024337E+31</v>
      </c>
      <c r="SBE29" s="387">
        <f t="shared" ref="SBE29" si="6461">SBC29*$C$29</f>
        <v>2.6334231632684581E+31</v>
      </c>
      <c r="SBG29" s="387">
        <f t="shared" ref="SBG29" si="6462">SBE29*$C$29</f>
        <v>2.6597573949011426E+31</v>
      </c>
      <c r="SBI29" s="387">
        <f t="shared" ref="SBI29" si="6463">SBG29*$C$29</f>
        <v>2.6863549688501543E+31</v>
      </c>
      <c r="SBK29" s="387">
        <f t="shared" ref="SBK29" si="6464">SBI29*$C$29</f>
        <v>2.713218518538656E+31</v>
      </c>
      <c r="SBM29" s="387">
        <f t="shared" ref="SBM29" si="6465">SBK29*$C$29</f>
        <v>2.7403507037240428E+31</v>
      </c>
      <c r="SBO29" s="387">
        <f t="shared" ref="SBO29" si="6466">SBM29*$C$29</f>
        <v>2.7677542107612834E+31</v>
      </c>
      <c r="SBQ29" s="387">
        <f t="shared" ref="SBQ29" si="6467">SBO29*$C$29</f>
        <v>2.7954317528688961E+31</v>
      </c>
      <c r="SBS29" s="387">
        <f t="shared" ref="SBS29" si="6468">SBQ29*$C$29</f>
        <v>2.823386070397585E+31</v>
      </c>
      <c r="SBU29" s="387">
        <f t="shared" ref="SBU29" si="6469">SBS29*$C$29</f>
        <v>2.851619931101561E+31</v>
      </c>
      <c r="SBW29" s="387">
        <f t="shared" ref="SBW29" si="6470">SBU29*$C$29</f>
        <v>2.8801361304125765E+31</v>
      </c>
      <c r="SBY29" s="387">
        <f t="shared" ref="SBY29" si="6471">SBW29*$C$29</f>
        <v>2.9089374917167023E+31</v>
      </c>
      <c r="SCA29" s="387">
        <f t="shared" ref="SCA29" si="6472">SBY29*$C$29</f>
        <v>2.9380268666338695E+31</v>
      </c>
      <c r="SCC29" s="387">
        <f t="shared" ref="SCC29" si="6473">SCA29*$C$29</f>
        <v>2.9674071353002084E+31</v>
      </c>
      <c r="SCE29" s="387">
        <f t="shared" ref="SCE29" si="6474">SCC29*$C$29</f>
        <v>2.9970812066532103E+31</v>
      </c>
      <c r="SCG29" s="387">
        <f t="shared" ref="SCG29" si="6475">SCE29*$C$29</f>
        <v>3.0270520187197425E+31</v>
      </c>
      <c r="SCI29" s="387">
        <f t="shared" ref="SCI29" si="6476">SCG29*$C$29</f>
        <v>3.0573225389069398E+31</v>
      </c>
      <c r="SCK29" s="387">
        <f t="shared" ref="SCK29" si="6477">SCI29*$C$29</f>
        <v>3.0878957642960094E+31</v>
      </c>
      <c r="SCM29" s="387">
        <f t="shared" ref="SCM29" si="6478">SCK29*$C$29</f>
        <v>3.1187747219389697E+31</v>
      </c>
      <c r="SCO29" s="387">
        <f t="shared" ref="SCO29" si="6479">SCM29*$C$29</f>
        <v>3.1499624691583593E+31</v>
      </c>
      <c r="SCQ29" s="387">
        <f t="shared" ref="SCQ29" si="6480">SCO29*$C$29</f>
        <v>3.1814620938499427E+31</v>
      </c>
      <c r="SCS29" s="387">
        <f t="shared" ref="SCS29" si="6481">SCQ29*$C$29</f>
        <v>3.213276714788442E+31</v>
      </c>
      <c r="SCU29" s="387">
        <f t="shared" ref="SCU29" si="6482">SCS29*$C$29</f>
        <v>3.2454094819363263E+31</v>
      </c>
      <c r="SCW29" s="387">
        <f t="shared" ref="SCW29" si="6483">SCU29*$C$29</f>
        <v>3.2778635767556894E+31</v>
      </c>
      <c r="SCY29" s="387">
        <f t="shared" ref="SCY29" si="6484">SCW29*$C$29</f>
        <v>3.3106422125232465E+31</v>
      </c>
      <c r="SDA29" s="387">
        <f t="shared" ref="SDA29" si="6485">SCY29*$C$29</f>
        <v>3.3437486346484791E+31</v>
      </c>
      <c r="SDC29" s="387">
        <f t="shared" ref="SDC29" si="6486">SDA29*$C$29</f>
        <v>3.3771861209949642E+31</v>
      </c>
      <c r="SDE29" s="387">
        <f t="shared" ref="SDE29" si="6487">SDC29*$C$29</f>
        <v>3.410957982204914E+31</v>
      </c>
      <c r="SDG29" s="387">
        <f t="shared" ref="SDG29" si="6488">SDE29*$C$29</f>
        <v>3.445067562026963E+31</v>
      </c>
      <c r="SDI29" s="387">
        <f t="shared" ref="SDI29" si="6489">SDG29*$C$29</f>
        <v>3.4795182376472328E+31</v>
      </c>
      <c r="SDK29" s="387">
        <f t="shared" ref="SDK29" si="6490">SDI29*$C$29</f>
        <v>3.5143134200237051E+31</v>
      </c>
      <c r="SDM29" s="387">
        <f t="shared" ref="SDM29" si="6491">SDK29*$C$29</f>
        <v>3.5494565542239421E+31</v>
      </c>
      <c r="SDO29" s="387">
        <f t="shared" ref="SDO29" si="6492">SDM29*$C$29</f>
        <v>3.5849511197661816E+31</v>
      </c>
      <c r="SDQ29" s="387">
        <f t="shared" ref="SDQ29" si="6493">SDO29*$C$29</f>
        <v>3.6208006309638434E+31</v>
      </c>
      <c r="SDS29" s="387">
        <f t="shared" ref="SDS29" si="6494">SDQ29*$C$29</f>
        <v>3.6570086372734818E+31</v>
      </c>
      <c r="SDU29" s="387">
        <f t="shared" ref="SDU29" si="6495">SDS29*$C$29</f>
        <v>3.6935787236462168E+31</v>
      </c>
      <c r="SDW29" s="387">
        <f t="shared" ref="SDW29" si="6496">SDU29*$C$29</f>
        <v>3.7305145108826791E+31</v>
      </c>
      <c r="SDY29" s="387">
        <f t="shared" ref="SDY29" si="6497">SDW29*$C$29</f>
        <v>3.7678196559915059E+31</v>
      </c>
      <c r="SEA29" s="387">
        <f t="shared" ref="SEA29" si="6498">SDY29*$C$29</f>
        <v>3.8054978525514209E+31</v>
      </c>
      <c r="SEC29" s="387">
        <f t="shared" ref="SEC29" si="6499">SEA29*$C$29</f>
        <v>3.8435528310769353E+31</v>
      </c>
      <c r="SEE29" s="387">
        <f t="shared" ref="SEE29" si="6500">SEC29*$C$29</f>
        <v>3.8819883593877045E+31</v>
      </c>
      <c r="SEG29" s="387">
        <f t="shared" ref="SEG29" si="6501">SEE29*$C$29</f>
        <v>3.9208082429815814E+31</v>
      </c>
      <c r="SEI29" s="387">
        <f t="shared" ref="SEI29" si="6502">SEG29*$C$29</f>
        <v>3.9600163254113972E+31</v>
      </c>
      <c r="SEK29" s="387">
        <f t="shared" ref="SEK29" si="6503">SEI29*$C$29</f>
        <v>3.9996164886655112E+31</v>
      </c>
      <c r="SEM29" s="387">
        <f t="shared" ref="SEM29" si="6504">SEK29*$C$29</f>
        <v>4.0396126535521666E+31</v>
      </c>
      <c r="SEO29" s="387">
        <f t="shared" ref="SEO29" si="6505">SEM29*$C$29</f>
        <v>4.0800087800876879E+31</v>
      </c>
      <c r="SEQ29" s="387">
        <f t="shared" ref="SEQ29" si="6506">SEO29*$C$29</f>
        <v>4.1208088678885652E+31</v>
      </c>
      <c r="SES29" s="387">
        <f t="shared" ref="SES29" si="6507">SEQ29*$C$29</f>
        <v>4.1620169565674508E+31</v>
      </c>
      <c r="SEU29" s="387">
        <f t="shared" ref="SEU29" si="6508">SES29*$C$29</f>
        <v>4.2036371261331253E+31</v>
      </c>
      <c r="SEW29" s="387">
        <f t="shared" ref="SEW29" si="6509">SEU29*$C$29</f>
        <v>4.2456734973944563E+31</v>
      </c>
      <c r="SEY29" s="387">
        <f t="shared" ref="SEY29" si="6510">SEW29*$C$29</f>
        <v>4.2881302323684005E+31</v>
      </c>
      <c r="SFA29" s="387">
        <f t="shared" ref="SFA29" si="6511">SEY29*$C$29</f>
        <v>4.3310115346920844E+31</v>
      </c>
      <c r="SFC29" s="387">
        <f t="shared" ref="SFC29" si="6512">SFA29*$C$29</f>
        <v>4.3743216500390053E+31</v>
      </c>
      <c r="SFE29" s="387">
        <f t="shared" ref="SFE29" si="6513">SFC29*$C$29</f>
        <v>4.4180648665393953E+31</v>
      </c>
      <c r="SFG29" s="387">
        <f t="shared" ref="SFG29" si="6514">SFE29*$C$29</f>
        <v>4.4622455152047892E+31</v>
      </c>
      <c r="SFI29" s="387">
        <f t="shared" ref="SFI29" si="6515">SFG29*$C$29</f>
        <v>4.5068679703568371E+31</v>
      </c>
      <c r="SFK29" s="387">
        <f t="shared" ref="SFK29" si="6516">SFI29*$C$29</f>
        <v>4.5519366500604054E+31</v>
      </c>
      <c r="SFM29" s="387">
        <f t="shared" ref="SFM29" si="6517">SFK29*$C$29</f>
        <v>4.5974560165610097E+31</v>
      </c>
      <c r="SFO29" s="387">
        <f t="shared" ref="SFO29" si="6518">SFM29*$C$29</f>
        <v>4.6434305767266199E+31</v>
      </c>
      <c r="SFQ29" s="387">
        <f t="shared" ref="SFQ29" si="6519">SFO29*$C$29</f>
        <v>4.6898648824938865E+31</v>
      </c>
      <c r="SFS29" s="387">
        <f t="shared" ref="SFS29" si="6520">SFQ29*$C$29</f>
        <v>4.7367635313188256E+31</v>
      </c>
      <c r="SFU29" s="387">
        <f t="shared" ref="SFU29" si="6521">SFS29*$C$29</f>
        <v>4.7841311666320137E+31</v>
      </c>
      <c r="SFW29" s="387">
        <f t="shared" ref="SFW29" si="6522">SFU29*$C$29</f>
        <v>4.831972478298334E+31</v>
      </c>
      <c r="SFY29" s="387">
        <f t="shared" ref="SFY29" si="6523">SFW29*$C$29</f>
        <v>4.8802922030813175E+31</v>
      </c>
      <c r="SGA29" s="387">
        <f t="shared" ref="SGA29" si="6524">SFY29*$C$29</f>
        <v>4.9290951251121306E+31</v>
      </c>
      <c r="SGC29" s="387">
        <f t="shared" ref="SGC29" si="6525">SGA29*$C$29</f>
        <v>4.9783860763632518E+31</v>
      </c>
      <c r="SGE29" s="387">
        <f t="shared" ref="SGE29" si="6526">SGC29*$C$29</f>
        <v>5.0281699371268846E+31</v>
      </c>
      <c r="SGG29" s="387">
        <f t="shared" ref="SGG29" si="6527">SGE29*$C$29</f>
        <v>5.0784516364981535E+31</v>
      </c>
      <c r="SGI29" s="387">
        <f t="shared" ref="SGI29" si="6528">SGG29*$C$29</f>
        <v>5.1292361528631354E+31</v>
      </c>
      <c r="SGK29" s="387">
        <f t="shared" ref="SGK29" si="6529">SGI29*$C$29</f>
        <v>5.1805285143917667E+31</v>
      </c>
      <c r="SGM29" s="387">
        <f t="shared" ref="SGM29" si="6530">SGK29*$C$29</f>
        <v>5.2323337995356844E+31</v>
      </c>
      <c r="SGO29" s="387">
        <f t="shared" ref="SGO29" si="6531">SGM29*$C$29</f>
        <v>5.2846571375310417E+31</v>
      </c>
      <c r="SGQ29" s="387">
        <f t="shared" ref="SGQ29" si="6532">SGO29*$C$29</f>
        <v>5.3375037089063518E+31</v>
      </c>
      <c r="SGS29" s="387">
        <f t="shared" ref="SGS29" si="6533">SGQ29*$C$29</f>
        <v>5.3908787459954153E+31</v>
      </c>
      <c r="SGU29" s="387">
        <f t="shared" ref="SGU29" si="6534">SGS29*$C$29</f>
        <v>5.4447875334553695E+31</v>
      </c>
      <c r="SGW29" s="387">
        <f t="shared" ref="SGW29" si="6535">SGU29*$C$29</f>
        <v>5.4992354087899235E+31</v>
      </c>
      <c r="SGY29" s="387">
        <f t="shared" ref="SGY29" si="6536">SGW29*$C$29</f>
        <v>5.5542277628778226E+31</v>
      </c>
      <c r="SHA29" s="387">
        <f t="shared" ref="SHA29" si="6537">SGY29*$C$29</f>
        <v>5.6097700405066006E+31</v>
      </c>
      <c r="SHC29" s="387">
        <f t="shared" ref="SHC29" si="6538">SHA29*$C$29</f>
        <v>5.6658677409116663E+31</v>
      </c>
      <c r="SHE29" s="387">
        <f t="shared" ref="SHE29" si="6539">SHC29*$C$29</f>
        <v>5.7225264183207834E+31</v>
      </c>
      <c r="SHG29" s="387">
        <f t="shared" ref="SHG29" si="6540">SHE29*$C$29</f>
        <v>5.7797516825039916E+31</v>
      </c>
      <c r="SHI29" s="387">
        <f t="shared" ref="SHI29" si="6541">SHG29*$C$29</f>
        <v>5.8375491993290313E+31</v>
      </c>
      <c r="SHK29" s="387">
        <f t="shared" ref="SHK29" si="6542">SHI29*$C$29</f>
        <v>5.8959246913223213E+31</v>
      </c>
      <c r="SHM29" s="387">
        <f t="shared" ref="SHM29" si="6543">SHK29*$C$29</f>
        <v>5.9548839382355444E+31</v>
      </c>
      <c r="SHO29" s="387">
        <f t="shared" ref="SHO29" si="6544">SHM29*$C$29</f>
        <v>6.0144327776178996E+31</v>
      </c>
      <c r="SHQ29" s="387">
        <f t="shared" ref="SHQ29" si="6545">SHO29*$C$29</f>
        <v>6.0745771053940784E+31</v>
      </c>
      <c r="SHS29" s="387">
        <f t="shared" ref="SHS29" si="6546">SHQ29*$C$29</f>
        <v>6.1353228764480188E+31</v>
      </c>
      <c r="SHU29" s="387">
        <f t="shared" ref="SHU29" si="6547">SHS29*$C$29</f>
        <v>6.1966761052124986E+31</v>
      </c>
      <c r="SHW29" s="387">
        <f t="shared" ref="SHW29" si="6548">SHU29*$C$29</f>
        <v>6.258642866264624E+31</v>
      </c>
      <c r="SHY29" s="387">
        <f t="shared" ref="SHY29" si="6549">SHW29*$C$29</f>
        <v>6.3212292949272705E+31</v>
      </c>
      <c r="SIA29" s="387">
        <f t="shared" ref="SIA29" si="6550">SHY29*$C$29</f>
        <v>6.3844415878765432E+31</v>
      </c>
      <c r="SIC29" s="387">
        <f t="shared" ref="SIC29" si="6551">SIA29*$C$29</f>
        <v>6.4482860037553084E+31</v>
      </c>
      <c r="SIE29" s="387">
        <f t="shared" ref="SIE29" si="6552">SIC29*$C$29</f>
        <v>6.5127688637928616E+31</v>
      </c>
      <c r="SIG29" s="387">
        <f t="shared" ref="SIG29" si="6553">SIE29*$C$29</f>
        <v>6.5778965524307907E+31</v>
      </c>
      <c r="SII29" s="387">
        <f t="shared" ref="SII29" si="6554">SIG29*$C$29</f>
        <v>6.6436755179550985E+31</v>
      </c>
      <c r="SIK29" s="387">
        <f t="shared" ref="SIK29" si="6555">SII29*$C$29</f>
        <v>6.7101122731346494E+31</v>
      </c>
      <c r="SIM29" s="387">
        <f t="shared" ref="SIM29" si="6556">SIK29*$C$29</f>
        <v>6.7772133958659956E+31</v>
      </c>
      <c r="SIO29" s="387">
        <f t="shared" ref="SIO29" si="6557">SIM29*$C$29</f>
        <v>6.8449855298246558E+31</v>
      </c>
      <c r="SIQ29" s="387">
        <f t="shared" ref="SIQ29" si="6558">SIO29*$C$29</f>
        <v>6.9134353851229027E+31</v>
      </c>
      <c r="SIS29" s="387">
        <f t="shared" ref="SIS29" si="6559">SIQ29*$C$29</f>
        <v>6.9825697389741314E+31</v>
      </c>
      <c r="SIU29" s="387">
        <f t="shared" ref="SIU29" si="6560">SIS29*$C$29</f>
        <v>7.0523954363638732E+31</v>
      </c>
      <c r="SIW29" s="387">
        <f t="shared" ref="SIW29" si="6561">SIU29*$C$29</f>
        <v>7.1229193907275124E+31</v>
      </c>
      <c r="SIY29" s="387">
        <f t="shared" ref="SIY29" si="6562">SIW29*$C$29</f>
        <v>7.1941485846347877E+31</v>
      </c>
      <c r="SJA29" s="387">
        <f t="shared" ref="SJA29" si="6563">SIY29*$C$29</f>
        <v>7.2660900704811354E+31</v>
      </c>
      <c r="SJC29" s="387">
        <f t="shared" ref="SJC29" si="6564">SJA29*$C$29</f>
        <v>7.3387509711859469E+31</v>
      </c>
      <c r="SJE29" s="387">
        <f t="shared" ref="SJE29" si="6565">SJC29*$C$29</f>
        <v>7.4121384808978067E+31</v>
      </c>
      <c r="SJG29" s="387">
        <f t="shared" ref="SJG29" si="6566">SJE29*$C$29</f>
        <v>7.4862598657067849E+31</v>
      </c>
      <c r="SJI29" s="387">
        <f t="shared" ref="SJI29" si="6567">SJG29*$C$29</f>
        <v>7.5611224643638528E+31</v>
      </c>
      <c r="SJK29" s="387">
        <f t="shared" ref="SJK29" si="6568">SJI29*$C$29</f>
        <v>7.6367336890074917E+31</v>
      </c>
      <c r="SJM29" s="387">
        <f t="shared" ref="SJM29" si="6569">SJK29*$C$29</f>
        <v>7.7131010258975664E+31</v>
      </c>
      <c r="SJO29" s="387">
        <f t="shared" ref="SJO29" si="6570">SJM29*$C$29</f>
        <v>7.7902320361565421E+31</v>
      </c>
      <c r="SJQ29" s="387">
        <f t="shared" ref="SJQ29" si="6571">SJO29*$C$29</f>
        <v>7.8681343565181074E+31</v>
      </c>
      <c r="SJS29" s="387">
        <f t="shared" ref="SJS29" si="6572">SJQ29*$C$29</f>
        <v>7.946815700083289E+31</v>
      </c>
      <c r="SJU29" s="387">
        <f t="shared" ref="SJU29" si="6573">SJS29*$C$29</f>
        <v>8.0262838570841224E+31</v>
      </c>
      <c r="SJW29" s="387">
        <f t="shared" ref="SJW29" si="6574">SJU29*$C$29</f>
        <v>8.1065466956549636E+31</v>
      </c>
      <c r="SJY29" s="387">
        <f t="shared" ref="SJY29" si="6575">SJW29*$C$29</f>
        <v>8.1876121626115139E+31</v>
      </c>
      <c r="SKA29" s="387">
        <f t="shared" ref="SKA29" si="6576">SJY29*$C$29</f>
        <v>8.2694882842376284E+31</v>
      </c>
      <c r="SKC29" s="387">
        <f t="shared" ref="SKC29" si="6577">SKA29*$C$29</f>
        <v>8.3521831670800047E+31</v>
      </c>
      <c r="SKE29" s="387">
        <f t="shared" ref="SKE29" si="6578">SKC29*$C$29</f>
        <v>8.435704998750804E+31</v>
      </c>
      <c r="SKG29" s="387">
        <f t="shared" ref="SKG29" si="6579">SKE29*$C$29</f>
        <v>8.5200620487383114E+31</v>
      </c>
      <c r="SKI29" s="387">
        <f t="shared" ref="SKI29" si="6580">SKG29*$C$29</f>
        <v>8.605262669225694E+31</v>
      </c>
      <c r="SKK29" s="387">
        <f t="shared" ref="SKK29" si="6581">SKI29*$C$29</f>
        <v>8.6913152959179519E+31</v>
      </c>
      <c r="SKM29" s="387">
        <f t="shared" ref="SKM29" si="6582">SKK29*$C$29</f>
        <v>8.7782284488771322E+31</v>
      </c>
      <c r="SKO29" s="387">
        <f t="shared" ref="SKO29" si="6583">SKM29*$C$29</f>
        <v>8.8660107333659038E+31</v>
      </c>
      <c r="SKQ29" s="387">
        <f t="shared" ref="SKQ29" si="6584">SKO29*$C$29</f>
        <v>8.9546708406995629E+31</v>
      </c>
      <c r="SKS29" s="387">
        <f t="shared" ref="SKS29" si="6585">SKQ29*$C$29</f>
        <v>9.0442175491065588E+31</v>
      </c>
      <c r="SKU29" s="387">
        <f t="shared" ref="SKU29" si="6586">SKS29*$C$29</f>
        <v>9.1346597245976244E+31</v>
      </c>
      <c r="SKW29" s="387">
        <f t="shared" ref="SKW29" si="6587">SKU29*$C$29</f>
        <v>9.2260063218436009E+31</v>
      </c>
      <c r="SKY29" s="387">
        <f t="shared" ref="SKY29" si="6588">SKW29*$C$29</f>
        <v>9.3182663850620367E+31</v>
      </c>
      <c r="SLA29" s="387">
        <f t="shared" ref="SLA29" si="6589">SKY29*$C$29</f>
        <v>9.411449048912658E+31</v>
      </c>
      <c r="SLC29" s="387">
        <f t="shared" ref="SLC29" si="6590">SLA29*$C$29</f>
        <v>9.5055635394017849E+31</v>
      </c>
      <c r="SLE29" s="387">
        <f t="shared" ref="SLE29" si="6591">SLC29*$C$29</f>
        <v>9.6006191747958022E+31</v>
      </c>
      <c r="SLG29" s="387">
        <f t="shared" ref="SLG29" si="6592">SLE29*$C$29</f>
        <v>9.6966253665437596E+31</v>
      </c>
      <c r="SLI29" s="387">
        <f t="shared" ref="SLI29" si="6593">SLG29*$C$29</f>
        <v>9.7935916202091969E+31</v>
      </c>
      <c r="SLK29" s="387">
        <f t="shared" ref="SLK29" si="6594">SLI29*$C$29</f>
        <v>9.8915275364112885E+31</v>
      </c>
      <c r="SLM29" s="387">
        <f t="shared" ref="SLM29" si="6595">SLK29*$C$29</f>
        <v>9.9904428117754017E+31</v>
      </c>
      <c r="SLO29" s="387">
        <f t="shared" ref="SLO29" si="6596">SLM29*$C$29</f>
        <v>1.0090347239893156E+32</v>
      </c>
      <c r="SLQ29" s="387">
        <f t="shared" ref="SLQ29" si="6597">SLO29*$C$29</f>
        <v>1.0191250712292087E+32</v>
      </c>
      <c r="SLS29" s="387">
        <f t="shared" ref="SLS29" si="6598">SLQ29*$C$29</f>
        <v>1.0293163219415008E+32</v>
      </c>
      <c r="SLU29" s="387">
        <f t="shared" ref="SLU29" si="6599">SLS29*$C$29</f>
        <v>1.0396094851609159E+32</v>
      </c>
      <c r="SLW29" s="387">
        <f t="shared" ref="SLW29" si="6600">SLU29*$C$29</f>
        <v>1.0500055800125251E+32</v>
      </c>
      <c r="SLY29" s="387">
        <f t="shared" ref="SLY29" si="6601">SLW29*$C$29</f>
        <v>1.0605056358126503E+32</v>
      </c>
      <c r="SMA29" s="387">
        <f t="shared" ref="SMA29" si="6602">SLY29*$C$29</f>
        <v>1.0711106921707768E+32</v>
      </c>
      <c r="SMC29" s="387">
        <f t="shared" ref="SMC29" si="6603">SMA29*$C$29</f>
        <v>1.0818217990924845E+32</v>
      </c>
      <c r="SME29" s="387">
        <f t="shared" ref="SME29" si="6604">SMC29*$C$29</f>
        <v>1.0926400170834093E+32</v>
      </c>
      <c r="SMG29" s="387">
        <f t="shared" ref="SMG29" si="6605">SME29*$C$29</f>
        <v>1.1035664172542434E+32</v>
      </c>
      <c r="SMI29" s="387">
        <f t="shared" ref="SMI29" si="6606">SMG29*$C$29</f>
        <v>1.1146020814267858E+32</v>
      </c>
      <c r="SMK29" s="387">
        <f t="shared" ref="SMK29" si="6607">SMI29*$C$29</f>
        <v>1.1257481022410537E+32</v>
      </c>
      <c r="SMM29" s="387">
        <f t="shared" ref="SMM29" si="6608">SMK29*$C$29</f>
        <v>1.1370055832634643E+32</v>
      </c>
      <c r="SMO29" s="387">
        <f t="shared" ref="SMO29" si="6609">SMM29*$C$29</f>
        <v>1.148375639096099E+32</v>
      </c>
      <c r="SMQ29" s="387">
        <f t="shared" ref="SMQ29" si="6610">SMO29*$C$29</f>
        <v>1.15985939548706E+32</v>
      </c>
      <c r="SMS29" s="387">
        <f t="shared" ref="SMS29" si="6611">SMQ29*$C$29</f>
        <v>1.1714579894419307E+32</v>
      </c>
      <c r="SMU29" s="387">
        <f t="shared" ref="SMU29" si="6612">SMS29*$C$29</f>
        <v>1.18317256933635E+32</v>
      </c>
      <c r="SMW29" s="387">
        <f t="shared" ref="SMW29" si="6613">SMU29*$C$29</f>
        <v>1.1950042950297135E+32</v>
      </c>
      <c r="SMY29" s="387">
        <f t="shared" ref="SMY29" si="6614">SMW29*$C$29</f>
        <v>1.2069543379800106E+32</v>
      </c>
      <c r="SNA29" s="387">
        <f t="shared" ref="SNA29" si="6615">SMY29*$C$29</f>
        <v>1.2190238813598107E+32</v>
      </c>
      <c r="SNC29" s="387">
        <f t="shared" ref="SNC29" si="6616">SNA29*$C$29</f>
        <v>1.2312141201734087E+32</v>
      </c>
      <c r="SNE29" s="387">
        <f t="shared" ref="SNE29" si="6617">SNC29*$C$29</f>
        <v>1.2435262613751428E+32</v>
      </c>
      <c r="SNG29" s="387">
        <f t="shared" ref="SNG29" si="6618">SNE29*$C$29</f>
        <v>1.2559615239888942E+32</v>
      </c>
      <c r="SNI29" s="387">
        <f t="shared" ref="SNI29" si="6619">SNG29*$C$29</f>
        <v>1.2685211392287832E+32</v>
      </c>
      <c r="SNK29" s="387">
        <f t="shared" ref="SNK29" si="6620">SNI29*$C$29</f>
        <v>1.2812063506210711E+32</v>
      </c>
      <c r="SNM29" s="387">
        <f t="shared" ref="SNM29" si="6621">SNK29*$C$29</f>
        <v>1.2940184141272818E+32</v>
      </c>
      <c r="SNO29" s="387">
        <f t="shared" ref="SNO29" si="6622">SNM29*$C$29</f>
        <v>1.3069585982685546E+32</v>
      </c>
      <c r="SNQ29" s="387">
        <f t="shared" ref="SNQ29" si="6623">SNO29*$C$29</f>
        <v>1.3200281842512403E+32</v>
      </c>
      <c r="SNS29" s="387">
        <f t="shared" ref="SNS29" si="6624">SNQ29*$C$29</f>
        <v>1.3332284660937526E+32</v>
      </c>
      <c r="SNU29" s="387">
        <f t="shared" ref="SNU29" si="6625">SNS29*$C$29</f>
        <v>1.3465607507546901E+32</v>
      </c>
      <c r="SNW29" s="387">
        <f t="shared" ref="SNW29" si="6626">SNU29*$C$29</f>
        <v>1.3600263582622371E+32</v>
      </c>
      <c r="SNY29" s="387">
        <f t="shared" ref="SNY29" si="6627">SNW29*$C$29</f>
        <v>1.3736266218448595E+32</v>
      </c>
      <c r="SOA29" s="387">
        <f t="shared" ref="SOA29" si="6628">SNY29*$C$29</f>
        <v>1.3873628880633081E+32</v>
      </c>
      <c r="SOC29" s="387">
        <f t="shared" ref="SOC29" si="6629">SOA29*$C$29</f>
        <v>1.4012365169439412E+32</v>
      </c>
      <c r="SOE29" s="387">
        <f t="shared" ref="SOE29" si="6630">SOC29*$C$29</f>
        <v>1.4152488821133806E+32</v>
      </c>
      <c r="SOG29" s="387">
        <f t="shared" ref="SOG29" si="6631">SOE29*$C$29</f>
        <v>1.4294013709345145E+32</v>
      </c>
      <c r="SOI29" s="387">
        <f t="shared" ref="SOI29" si="6632">SOG29*$C$29</f>
        <v>1.4436953846438596E+32</v>
      </c>
      <c r="SOK29" s="387">
        <f t="shared" ref="SOK29" si="6633">SOI29*$C$29</f>
        <v>1.4581323384902982E+32</v>
      </c>
      <c r="SOM29" s="387">
        <f t="shared" ref="SOM29" si="6634">SOK29*$C$29</f>
        <v>1.4727136618752012E+32</v>
      </c>
      <c r="SOO29" s="387">
        <f t="shared" ref="SOO29" si="6635">SOM29*$C$29</f>
        <v>1.4874407984939533E+32</v>
      </c>
      <c r="SOQ29" s="387">
        <f t="shared" ref="SOQ29" si="6636">SOO29*$C$29</f>
        <v>1.5023152064788929E+32</v>
      </c>
      <c r="SOS29" s="387">
        <f t="shared" ref="SOS29" si="6637">SOQ29*$C$29</f>
        <v>1.5173383585436818E+32</v>
      </c>
      <c r="SOU29" s="387">
        <f t="shared" ref="SOU29" si="6638">SOS29*$C$29</f>
        <v>1.5325117421291186E+32</v>
      </c>
      <c r="SOW29" s="387">
        <f t="shared" ref="SOW29" si="6639">SOU29*$C$29</f>
        <v>1.5478368595504098E+32</v>
      </c>
      <c r="SOY29" s="387">
        <f t="shared" ref="SOY29" si="6640">SOW29*$C$29</f>
        <v>1.5633152281459139E+32</v>
      </c>
      <c r="SPA29" s="387">
        <f t="shared" ref="SPA29" si="6641">SOY29*$C$29</f>
        <v>1.578948380427373E+32</v>
      </c>
      <c r="SPC29" s="387">
        <f t="shared" ref="SPC29" si="6642">SPA29*$C$29</f>
        <v>1.5947378642316468E+32</v>
      </c>
      <c r="SPE29" s="387">
        <f t="shared" ref="SPE29" si="6643">SPC29*$C$29</f>
        <v>1.6106852428739633E+32</v>
      </c>
      <c r="SPG29" s="387">
        <f t="shared" ref="SPG29" si="6644">SPE29*$C$29</f>
        <v>1.626792095302703E+32</v>
      </c>
      <c r="SPI29" s="387">
        <f t="shared" ref="SPI29" si="6645">SPG29*$C$29</f>
        <v>1.6430600162557302E+32</v>
      </c>
      <c r="SPK29" s="387">
        <f t="shared" ref="SPK29" si="6646">SPI29*$C$29</f>
        <v>1.6594906164182873E+32</v>
      </c>
      <c r="SPM29" s="387">
        <f t="shared" ref="SPM29" si="6647">SPK29*$C$29</f>
        <v>1.67608552258247E+32</v>
      </c>
      <c r="SPO29" s="387">
        <f t="shared" ref="SPO29" si="6648">SPM29*$C$29</f>
        <v>1.6928463778082949E+32</v>
      </c>
      <c r="SPQ29" s="387">
        <f t="shared" ref="SPQ29" si="6649">SPO29*$C$29</f>
        <v>1.7097748415863779E+32</v>
      </c>
      <c r="SPS29" s="387">
        <f t="shared" ref="SPS29" si="6650">SPQ29*$C$29</f>
        <v>1.7268725900022418E+32</v>
      </c>
      <c r="SPU29" s="387">
        <f t="shared" ref="SPU29" si="6651">SPS29*$C$29</f>
        <v>1.7441413159022642E+32</v>
      </c>
      <c r="SPW29" s="387">
        <f t="shared" ref="SPW29" si="6652">SPU29*$C$29</f>
        <v>1.7615827290612869E+32</v>
      </c>
      <c r="SPY29" s="387">
        <f t="shared" ref="SPY29" si="6653">SPW29*$C$29</f>
        <v>1.7791985563519E+32</v>
      </c>
      <c r="SQA29" s="387">
        <f t="shared" ref="SQA29" si="6654">SPY29*$C$29</f>
        <v>1.796990541915419E+32</v>
      </c>
      <c r="SQC29" s="387">
        <f t="shared" ref="SQC29" si="6655">SQA29*$C$29</f>
        <v>1.814960447334573E+32</v>
      </c>
      <c r="SQE29" s="387">
        <f t="shared" ref="SQE29" si="6656">SQC29*$C$29</f>
        <v>1.8331100518079186E+32</v>
      </c>
      <c r="SQG29" s="387">
        <f t="shared" ref="SQG29" si="6657">SQE29*$C$29</f>
        <v>1.8514411523259977E+32</v>
      </c>
      <c r="SQI29" s="387">
        <f t="shared" ref="SQI29" si="6658">SQG29*$C$29</f>
        <v>1.8699555638492576E+32</v>
      </c>
      <c r="SQK29" s="387">
        <f t="shared" ref="SQK29" si="6659">SQI29*$C$29</f>
        <v>1.8886551194877501E+32</v>
      </c>
      <c r="SQM29" s="387">
        <f t="shared" ref="SQM29" si="6660">SQK29*$C$29</f>
        <v>1.9075416706826277E+32</v>
      </c>
      <c r="SQO29" s="387">
        <f t="shared" ref="SQO29" si="6661">SQM29*$C$29</f>
        <v>1.926617087389454E+32</v>
      </c>
      <c r="SQQ29" s="387">
        <f t="shared" ref="SQQ29" si="6662">SQO29*$C$29</f>
        <v>1.9458832582633487E+32</v>
      </c>
      <c r="SQS29" s="387">
        <f t="shared" ref="SQS29" si="6663">SQQ29*$C$29</f>
        <v>1.9653420908459823E+32</v>
      </c>
      <c r="SQU29" s="387">
        <f t="shared" ref="SQU29" si="6664">SQS29*$C$29</f>
        <v>1.9849955117544421E+32</v>
      </c>
      <c r="SQW29" s="387">
        <f t="shared" ref="SQW29" si="6665">SQU29*$C$29</f>
        <v>2.0048454668719864E+32</v>
      </c>
      <c r="SQY29" s="387">
        <f t="shared" ref="SQY29" si="6666">SQW29*$C$29</f>
        <v>2.0248939215407062E+32</v>
      </c>
      <c r="SRA29" s="387">
        <f t="shared" ref="SRA29" si="6667">SQY29*$C$29</f>
        <v>2.0451428607561131E+32</v>
      </c>
      <c r="SRC29" s="387">
        <f t="shared" ref="SRC29" si="6668">SRA29*$C$29</f>
        <v>2.0655942893636742E+32</v>
      </c>
      <c r="SRE29" s="387">
        <f t="shared" ref="SRE29" si="6669">SRC29*$C$29</f>
        <v>2.0862502322573111E+32</v>
      </c>
      <c r="SRG29" s="387">
        <f t="shared" ref="SRG29" si="6670">SRE29*$C$29</f>
        <v>2.1071127345798841E+32</v>
      </c>
      <c r="SRI29" s="387">
        <f t="shared" ref="SRI29" si="6671">SRG29*$C$29</f>
        <v>2.1281838619256831E+32</v>
      </c>
      <c r="SRK29" s="387">
        <f t="shared" ref="SRK29" si="6672">SRI29*$C$29</f>
        <v>2.1494657005449401E+32</v>
      </c>
      <c r="SRM29" s="387">
        <f t="shared" ref="SRM29" si="6673">SRK29*$C$29</f>
        <v>2.1709603575503896E+32</v>
      </c>
      <c r="SRO29" s="387">
        <f t="shared" ref="SRO29" si="6674">SRM29*$C$29</f>
        <v>2.1926699611258936E+32</v>
      </c>
      <c r="SRQ29" s="387">
        <f t="shared" ref="SRQ29" si="6675">SRO29*$C$29</f>
        <v>2.2145966607371526E+32</v>
      </c>
      <c r="SRS29" s="387">
        <f t="shared" ref="SRS29" si="6676">SRQ29*$C$29</f>
        <v>2.236742627344524E+32</v>
      </c>
      <c r="SRU29" s="387">
        <f t="shared" ref="SRU29" si="6677">SRS29*$C$29</f>
        <v>2.2591100536179691E+32</v>
      </c>
      <c r="SRW29" s="387">
        <f t="shared" ref="SRW29" si="6678">SRU29*$C$29</f>
        <v>2.2817011541541488E+32</v>
      </c>
      <c r="SRY29" s="387">
        <f t="shared" ref="SRY29" si="6679">SRW29*$C$29</f>
        <v>2.3045181656956902E+32</v>
      </c>
      <c r="SSA29" s="387">
        <f t="shared" ref="SSA29" si="6680">SRY29*$C$29</f>
        <v>2.327563347352647E+32</v>
      </c>
      <c r="SSC29" s="387">
        <f t="shared" ref="SSC29" si="6681">SSA29*$C$29</f>
        <v>2.3508389808261736E+32</v>
      </c>
      <c r="SSE29" s="387">
        <f t="shared" ref="SSE29" si="6682">SSC29*$C$29</f>
        <v>2.3743473706344353E+32</v>
      </c>
      <c r="SSG29" s="387">
        <f t="shared" ref="SSG29" si="6683">SSE29*$C$29</f>
        <v>2.3980908443407798E+32</v>
      </c>
      <c r="SSI29" s="387">
        <f t="shared" ref="SSI29" si="6684">SSG29*$C$29</f>
        <v>2.4220717527841876E+32</v>
      </c>
      <c r="SSK29" s="387">
        <f t="shared" ref="SSK29" si="6685">SSI29*$C$29</f>
        <v>2.4462924703120294E+32</v>
      </c>
      <c r="SSM29" s="387">
        <f t="shared" ref="SSM29" si="6686">SSK29*$C$29</f>
        <v>2.4707553950151496E+32</v>
      </c>
      <c r="SSO29" s="387">
        <f t="shared" ref="SSO29" si="6687">SSM29*$C$29</f>
        <v>2.4954629489653011E+32</v>
      </c>
      <c r="SSQ29" s="387">
        <f t="shared" ref="SSQ29" si="6688">SSO29*$C$29</f>
        <v>2.5204175784549542E+32</v>
      </c>
      <c r="SSS29" s="387">
        <f t="shared" ref="SSS29" si="6689">SSQ29*$C$29</f>
        <v>2.5456217542395038E+32</v>
      </c>
      <c r="SSU29" s="387">
        <f t="shared" ref="SSU29" si="6690">SSS29*$C$29</f>
        <v>2.571077971781899E+32</v>
      </c>
      <c r="SSW29" s="387">
        <f t="shared" ref="SSW29" si="6691">SSU29*$C$29</f>
        <v>2.5967887514997179E+32</v>
      </c>
      <c r="SSY29" s="387">
        <f t="shared" ref="SSY29" si="6692">SSW29*$C$29</f>
        <v>2.6227566390147151E+32</v>
      </c>
      <c r="STA29" s="387">
        <f t="shared" ref="STA29" si="6693">SSY29*$C$29</f>
        <v>2.6489842054048623E+32</v>
      </c>
      <c r="STC29" s="387">
        <f t="shared" ref="STC29" si="6694">STA29*$C$29</f>
        <v>2.6754740474589108E+32</v>
      </c>
      <c r="STE29" s="387">
        <f t="shared" ref="STE29" si="6695">STC29*$C$29</f>
        <v>2.7022287879335001E+32</v>
      </c>
      <c r="STG29" s="387">
        <f t="shared" ref="STG29" si="6696">STE29*$C$29</f>
        <v>2.7292510758128353E+32</v>
      </c>
      <c r="STI29" s="387">
        <f t="shared" ref="STI29" si="6697">STG29*$C$29</f>
        <v>2.7565435865709637E+32</v>
      </c>
      <c r="STK29" s="387">
        <f t="shared" ref="STK29" si="6698">STI29*$C$29</f>
        <v>2.7841090224366733E+32</v>
      </c>
      <c r="STM29" s="387">
        <f t="shared" ref="STM29" si="6699">STK29*$C$29</f>
        <v>2.8119501126610401E+32</v>
      </c>
      <c r="STO29" s="387">
        <f t="shared" ref="STO29" si="6700">STM29*$C$29</f>
        <v>2.8400696137876506E+32</v>
      </c>
      <c r="STQ29" s="387">
        <f t="shared" ref="STQ29" si="6701">STO29*$C$29</f>
        <v>2.868470309925527E+32</v>
      </c>
      <c r="STS29" s="387">
        <f t="shared" ref="STS29" si="6702">STQ29*$C$29</f>
        <v>2.8971550130247825E+32</v>
      </c>
      <c r="STU29" s="387">
        <f t="shared" ref="STU29" si="6703">STS29*$C$29</f>
        <v>2.9261265631550304E+32</v>
      </c>
      <c r="STW29" s="387">
        <f t="shared" ref="STW29" si="6704">STU29*$C$29</f>
        <v>2.9553878287865808E+32</v>
      </c>
      <c r="STY29" s="387">
        <f t="shared" ref="STY29" si="6705">STW29*$C$29</f>
        <v>2.9849417070744465E+32</v>
      </c>
      <c r="SUA29" s="387">
        <f t="shared" ref="SUA29" si="6706">STY29*$C$29</f>
        <v>3.0147911241451909E+32</v>
      </c>
      <c r="SUC29" s="387">
        <f t="shared" ref="SUC29" si="6707">SUA29*$C$29</f>
        <v>3.0449390353866429E+32</v>
      </c>
      <c r="SUE29" s="387">
        <f t="shared" ref="SUE29" si="6708">SUC29*$C$29</f>
        <v>3.0753884257405092E+32</v>
      </c>
      <c r="SUG29" s="387">
        <f t="shared" ref="SUG29" si="6709">SUE29*$C$29</f>
        <v>3.1061423099979145E+32</v>
      </c>
      <c r="SUI29" s="387">
        <f t="shared" ref="SUI29" si="6710">SUG29*$C$29</f>
        <v>3.1372037330978935E+32</v>
      </c>
      <c r="SUK29" s="387">
        <f t="shared" ref="SUK29" si="6711">SUI29*$C$29</f>
        <v>3.1685757704288724E+32</v>
      </c>
      <c r="SUM29" s="387">
        <f t="shared" ref="SUM29" si="6712">SUK29*$C$29</f>
        <v>3.2002615281331611E+32</v>
      </c>
      <c r="SUO29" s="387">
        <f t="shared" ref="SUO29" si="6713">SUM29*$C$29</f>
        <v>3.2322641434144927E+32</v>
      </c>
      <c r="SUQ29" s="387">
        <f t="shared" ref="SUQ29" si="6714">SUO29*$C$29</f>
        <v>3.2645867848486376E+32</v>
      </c>
      <c r="SUS29" s="387">
        <f t="shared" ref="SUS29" si="6715">SUQ29*$C$29</f>
        <v>3.2972326526971243E+32</v>
      </c>
      <c r="SUU29" s="387">
        <f t="shared" ref="SUU29" si="6716">SUS29*$C$29</f>
        <v>3.3302049792240956E+32</v>
      </c>
      <c r="SUW29" s="387">
        <f t="shared" ref="SUW29" si="6717">SUU29*$C$29</f>
        <v>3.3635070290163364E+32</v>
      </c>
      <c r="SUY29" s="387">
        <f t="shared" ref="SUY29" si="6718">SUW29*$C$29</f>
        <v>3.3971420993064997E+32</v>
      </c>
      <c r="SVA29" s="387">
        <f t="shared" ref="SVA29" si="6719">SUY29*$C$29</f>
        <v>3.4311135202995647E+32</v>
      </c>
      <c r="SVC29" s="387">
        <f t="shared" ref="SVC29" si="6720">SVA29*$C$29</f>
        <v>3.4654246555025606E+32</v>
      </c>
      <c r="SVE29" s="387">
        <f t="shared" ref="SVE29" si="6721">SVC29*$C$29</f>
        <v>3.5000789020575862E+32</v>
      </c>
      <c r="SVG29" s="387">
        <f t="shared" ref="SVG29" si="6722">SVE29*$C$29</f>
        <v>3.5350796910781618E+32</v>
      </c>
      <c r="SVI29" s="387">
        <f t="shared" ref="SVI29" si="6723">SVG29*$C$29</f>
        <v>3.5704304879889434E+32</v>
      </c>
      <c r="SVK29" s="387">
        <f t="shared" ref="SVK29" si="6724">SVI29*$C$29</f>
        <v>3.6061347928688329E+32</v>
      </c>
      <c r="SVM29" s="387">
        <f t="shared" ref="SVM29" si="6725">SVK29*$C$29</f>
        <v>3.6421961407975215E+32</v>
      </c>
      <c r="SVO29" s="387">
        <f t="shared" ref="SVO29" si="6726">SVM29*$C$29</f>
        <v>3.6786181022054969E+32</v>
      </c>
      <c r="SVQ29" s="387">
        <f t="shared" ref="SVQ29" si="6727">SVO29*$C$29</f>
        <v>3.7154042832275519E+32</v>
      </c>
      <c r="SVS29" s="387">
        <f t="shared" ref="SVS29" si="6728">SVQ29*$C$29</f>
        <v>3.7525583260598274E+32</v>
      </c>
      <c r="SVU29" s="387">
        <f t="shared" ref="SVU29" si="6729">SVS29*$C$29</f>
        <v>3.7900839093204259E+32</v>
      </c>
      <c r="SVW29" s="387">
        <f t="shared" ref="SVW29" si="6730">SVU29*$C$29</f>
        <v>3.8279847484136304E+32</v>
      </c>
      <c r="SVY29" s="387">
        <f t="shared" ref="SVY29" si="6731">SVW29*$C$29</f>
        <v>3.8662645958977664E+32</v>
      </c>
      <c r="SWA29" s="387">
        <f t="shared" ref="SWA29" si="6732">SVY29*$C$29</f>
        <v>3.9049272418567443E+32</v>
      </c>
      <c r="SWC29" s="387">
        <f t="shared" ref="SWC29" si="6733">SWA29*$C$29</f>
        <v>3.9439765142753117E+32</v>
      </c>
      <c r="SWE29" s="387">
        <f t="shared" ref="SWE29" si="6734">SWC29*$C$29</f>
        <v>3.9834162794180652E+32</v>
      </c>
      <c r="SWG29" s="387">
        <f t="shared" ref="SWG29" si="6735">SWE29*$C$29</f>
        <v>4.0232504422122461E+32</v>
      </c>
      <c r="SWI29" s="387">
        <f t="shared" ref="SWI29" si="6736">SWG29*$C$29</f>
        <v>4.0634829466343684E+32</v>
      </c>
      <c r="SWK29" s="387">
        <f t="shared" ref="SWK29" si="6737">SWI29*$C$29</f>
        <v>4.1041177761007118E+32</v>
      </c>
      <c r="SWM29" s="387">
        <f t="shared" ref="SWM29" si="6738">SWK29*$C$29</f>
        <v>4.1451589538617188E+32</v>
      </c>
      <c r="SWO29" s="387">
        <f t="shared" ref="SWO29" si="6739">SWM29*$C$29</f>
        <v>4.186610543400336E+32</v>
      </c>
      <c r="SWQ29" s="387">
        <f t="shared" ref="SWQ29" si="6740">SWO29*$C$29</f>
        <v>4.2284766488343396E+32</v>
      </c>
      <c r="SWS29" s="387">
        <f t="shared" ref="SWS29" si="6741">SWQ29*$C$29</f>
        <v>4.2707614153226827E+32</v>
      </c>
      <c r="SWU29" s="387">
        <f t="shared" ref="SWU29" si="6742">SWS29*$C$29</f>
        <v>4.3134690294759099E+32</v>
      </c>
      <c r="SWW29" s="387">
        <f t="shared" ref="SWW29" si="6743">SWU29*$C$29</f>
        <v>4.356603719770669E+32</v>
      </c>
      <c r="SWY29" s="387">
        <f t="shared" ref="SWY29" si="6744">SWW29*$C$29</f>
        <v>4.400169756968376E+32</v>
      </c>
      <c r="SXA29" s="387">
        <f t="shared" ref="SXA29" si="6745">SWY29*$C$29</f>
        <v>4.44417145453806E+32</v>
      </c>
      <c r="SXC29" s="387">
        <f t="shared" ref="SXC29" si="6746">SXA29*$C$29</f>
        <v>4.4886131690834404E+32</v>
      </c>
      <c r="SXE29" s="387">
        <f t="shared" ref="SXE29" si="6747">SXC29*$C$29</f>
        <v>4.5334993007742751E+32</v>
      </c>
      <c r="SXG29" s="387">
        <f t="shared" ref="SXG29" si="6748">SXE29*$C$29</f>
        <v>4.5788342937820182E+32</v>
      </c>
      <c r="SXI29" s="387">
        <f t="shared" ref="SXI29" si="6749">SXG29*$C$29</f>
        <v>4.6246226367198385E+32</v>
      </c>
      <c r="SXK29" s="387">
        <f t="shared" ref="SXK29" si="6750">SXI29*$C$29</f>
        <v>4.6708688630870366E+32</v>
      </c>
      <c r="SXM29" s="387">
        <f t="shared" ref="SXM29" si="6751">SXK29*$C$29</f>
        <v>4.7175775517179074E+32</v>
      </c>
      <c r="SXO29" s="387">
        <f t="shared" ref="SXO29" si="6752">SXM29*$C$29</f>
        <v>4.7647533272350865E+32</v>
      </c>
      <c r="SXQ29" s="387">
        <f t="shared" ref="SXQ29" si="6753">SXO29*$C$29</f>
        <v>4.8124008605074378E+32</v>
      </c>
      <c r="SXS29" s="387">
        <f t="shared" ref="SXS29" si="6754">SXQ29*$C$29</f>
        <v>4.8605248691125122E+32</v>
      </c>
      <c r="SXU29" s="387">
        <f t="shared" ref="SXU29" si="6755">SXS29*$C$29</f>
        <v>4.9091301178036376E+32</v>
      </c>
      <c r="SXW29" s="387">
        <f t="shared" ref="SXW29" si="6756">SXU29*$C$29</f>
        <v>4.9582214189816739E+32</v>
      </c>
      <c r="SXY29" s="387">
        <f t="shared" ref="SXY29" si="6757">SXW29*$C$29</f>
        <v>5.0078036331714904E+32</v>
      </c>
      <c r="SYA29" s="387">
        <f t="shared" ref="SYA29" si="6758">SXY29*$C$29</f>
        <v>5.0578816695032051E+32</v>
      </c>
      <c r="SYC29" s="387">
        <f t="shared" ref="SYC29" si="6759">SYA29*$C$29</f>
        <v>5.1084604861982373E+32</v>
      </c>
      <c r="SYE29" s="387">
        <f t="shared" ref="SYE29" si="6760">SYC29*$C$29</f>
        <v>5.1595450910602198E+32</v>
      </c>
      <c r="SYG29" s="387">
        <f t="shared" ref="SYG29" si="6761">SYE29*$C$29</f>
        <v>5.2111405419708224E+32</v>
      </c>
      <c r="SYI29" s="387">
        <f t="shared" ref="SYI29" si="6762">SYG29*$C$29</f>
        <v>5.2632519473905304E+32</v>
      </c>
      <c r="SYK29" s="387">
        <f t="shared" ref="SYK29" si="6763">SYI29*$C$29</f>
        <v>5.3158844668644358E+32</v>
      </c>
      <c r="SYM29" s="387">
        <f t="shared" ref="SYM29" si="6764">SYK29*$C$29</f>
        <v>5.3690433115330805E+32</v>
      </c>
      <c r="SYO29" s="387">
        <f t="shared" ref="SYO29" si="6765">SYM29*$C$29</f>
        <v>5.4227337446484116E+32</v>
      </c>
      <c r="SYQ29" s="387">
        <f t="shared" ref="SYQ29" si="6766">SYO29*$C$29</f>
        <v>5.4769610820948959E+32</v>
      </c>
      <c r="SYS29" s="387">
        <f t="shared" ref="SYS29" si="6767">SYQ29*$C$29</f>
        <v>5.531730692915845E+32</v>
      </c>
      <c r="SYU29" s="387">
        <f t="shared" ref="SYU29" si="6768">SYS29*$C$29</f>
        <v>5.5870479998450038E+32</v>
      </c>
      <c r="SYW29" s="387">
        <f t="shared" ref="SYW29" si="6769">SYU29*$C$29</f>
        <v>5.6429184798434537E+32</v>
      </c>
      <c r="SYY29" s="387">
        <f t="shared" ref="SYY29" si="6770">SYW29*$C$29</f>
        <v>5.699347664641888E+32</v>
      </c>
      <c r="SZA29" s="387">
        <f t="shared" ref="SZA29" si="6771">SYY29*$C$29</f>
        <v>5.7563411412883068E+32</v>
      </c>
      <c r="SZC29" s="387">
        <f t="shared" ref="SZC29" si="6772">SZA29*$C$29</f>
        <v>5.8139045527011902E+32</v>
      </c>
      <c r="SZE29" s="387">
        <f t="shared" ref="SZE29" si="6773">SZC29*$C$29</f>
        <v>5.8720435982282024E+32</v>
      </c>
      <c r="SZG29" s="387">
        <f t="shared" ref="SZG29" si="6774">SZE29*$C$29</f>
        <v>5.9307640342104842E+32</v>
      </c>
      <c r="SZI29" s="387">
        <f t="shared" ref="SZI29" si="6775">SZG29*$C$29</f>
        <v>5.9900716745525893E+32</v>
      </c>
      <c r="SZK29" s="387">
        <f t="shared" ref="SZK29" si="6776">SZI29*$C$29</f>
        <v>6.0499723912981154E+32</v>
      </c>
      <c r="SZM29" s="387">
        <f t="shared" ref="SZM29" si="6777">SZK29*$C$29</f>
        <v>6.1104721152110965E+32</v>
      </c>
      <c r="SZO29" s="387">
        <f t="shared" ref="SZO29" si="6778">SZM29*$C$29</f>
        <v>6.1715768363632077E+32</v>
      </c>
      <c r="SZQ29" s="387">
        <f t="shared" ref="SZQ29" si="6779">SZO29*$C$29</f>
        <v>6.2332926047268401E+32</v>
      </c>
      <c r="SZS29" s="387">
        <f t="shared" ref="SZS29" si="6780">SZQ29*$C$29</f>
        <v>6.2956255307741084E+32</v>
      </c>
      <c r="SZU29" s="387">
        <f t="shared" ref="SZU29" si="6781">SZS29*$C$29</f>
        <v>6.3585817860818493E+32</v>
      </c>
      <c r="SZW29" s="387">
        <f t="shared" ref="SZW29" si="6782">SZU29*$C$29</f>
        <v>6.4221676039426679E+32</v>
      </c>
      <c r="SZY29" s="387">
        <f t="shared" ref="SZY29" si="6783">SZW29*$C$29</f>
        <v>6.4863892799820949E+32</v>
      </c>
      <c r="TAA29" s="387">
        <f t="shared" ref="TAA29" si="6784">SZY29*$C$29</f>
        <v>6.5512531727819152E+32</v>
      </c>
      <c r="TAC29" s="387">
        <f t="shared" ref="TAC29" si="6785">TAA29*$C$29</f>
        <v>6.6167657045097339E+32</v>
      </c>
      <c r="TAE29" s="387">
        <f t="shared" ref="TAE29" si="6786">TAC29*$C$29</f>
        <v>6.6829333615548313E+32</v>
      </c>
      <c r="TAG29" s="387">
        <f t="shared" ref="TAG29" si="6787">TAE29*$C$29</f>
        <v>6.7497626951703795E+32</v>
      </c>
      <c r="TAI29" s="387">
        <f t="shared" ref="TAI29" si="6788">TAG29*$C$29</f>
        <v>6.817260322122083E+32</v>
      </c>
      <c r="TAK29" s="387">
        <f t="shared" ref="TAK29" si="6789">TAI29*$C$29</f>
        <v>6.8854329253433045E+32</v>
      </c>
      <c r="TAM29" s="387">
        <f t="shared" ref="TAM29" si="6790">TAK29*$C$29</f>
        <v>6.9542872545967379E+32</v>
      </c>
      <c r="TAO29" s="387">
        <f t="shared" ref="TAO29" si="6791">TAM29*$C$29</f>
        <v>7.0238301271427052E+32</v>
      </c>
      <c r="TAQ29" s="387">
        <f t="shared" ref="TAQ29" si="6792">TAO29*$C$29</f>
        <v>7.0940684284141316E+32</v>
      </c>
      <c r="TAS29" s="387">
        <f t="shared" ref="TAS29" si="6793">TAQ29*$C$29</f>
        <v>7.1650091126982736E+32</v>
      </c>
      <c r="TAU29" s="387">
        <f t="shared" ref="TAU29" si="6794">TAS29*$C$29</f>
        <v>7.2366592038252566E+32</v>
      </c>
      <c r="TAW29" s="387">
        <f t="shared" ref="TAW29" si="6795">TAU29*$C$29</f>
        <v>7.3090257958635089E+32</v>
      </c>
      <c r="TAY29" s="387">
        <f t="shared" ref="TAY29" si="6796">TAW29*$C$29</f>
        <v>7.382116053822144E+32</v>
      </c>
      <c r="TBA29" s="387">
        <f t="shared" ref="TBA29" si="6797">TAY29*$C$29</f>
        <v>7.4559372143603652E+32</v>
      </c>
      <c r="TBC29" s="387">
        <f t="shared" ref="TBC29" si="6798">TBA29*$C$29</f>
        <v>7.5304965865039686E+32</v>
      </c>
      <c r="TBE29" s="387">
        <f t="shared" ref="TBE29" si="6799">TBC29*$C$29</f>
        <v>7.6058015523690089E+32</v>
      </c>
      <c r="TBG29" s="387">
        <f t="shared" ref="TBG29" si="6800">TBE29*$C$29</f>
        <v>7.6818595678926983E+32</v>
      </c>
      <c r="TBI29" s="387">
        <f t="shared" ref="TBI29" si="6801">TBG29*$C$29</f>
        <v>7.7586781635716252E+32</v>
      </c>
      <c r="TBK29" s="387">
        <f t="shared" ref="TBK29" si="6802">TBI29*$C$29</f>
        <v>7.8362649452073411E+32</v>
      </c>
      <c r="TBM29" s="387">
        <f t="shared" ref="TBM29" si="6803">TBK29*$C$29</f>
        <v>7.9146275946594143E+32</v>
      </c>
      <c r="TBO29" s="387">
        <f t="shared" ref="TBO29" si="6804">TBM29*$C$29</f>
        <v>7.9937738706060082E+32</v>
      </c>
      <c r="TBQ29" s="387">
        <f t="shared" ref="TBQ29" si="6805">TBO29*$C$29</f>
        <v>8.0737116093120684E+32</v>
      </c>
      <c r="TBS29" s="387">
        <f t="shared" ref="TBS29" si="6806">TBQ29*$C$29</f>
        <v>8.1544487254051898E+32</v>
      </c>
      <c r="TBU29" s="387">
        <f t="shared" ref="TBU29" si="6807">TBS29*$C$29</f>
        <v>8.2359932126592415E+32</v>
      </c>
      <c r="TBW29" s="387">
        <f t="shared" ref="TBW29" si="6808">TBU29*$C$29</f>
        <v>8.3183531447858346E+32</v>
      </c>
      <c r="TBY29" s="387">
        <f t="shared" ref="TBY29" si="6809">TBW29*$C$29</f>
        <v>8.401536676233693E+32</v>
      </c>
      <c r="TCA29" s="387">
        <f t="shared" ref="TCA29" si="6810">TBY29*$C$29</f>
        <v>8.48555204299603E+32</v>
      </c>
      <c r="TCC29" s="387">
        <f t="shared" ref="TCC29" si="6811">TCA29*$C$29</f>
        <v>8.5704075634259908E+32</v>
      </c>
      <c r="TCE29" s="387">
        <f t="shared" ref="TCE29" si="6812">TCC29*$C$29</f>
        <v>8.6561116390602506E+32</v>
      </c>
      <c r="TCG29" s="387">
        <f t="shared" ref="TCG29" si="6813">TCE29*$C$29</f>
        <v>8.7426727554508538E+32</v>
      </c>
      <c r="TCI29" s="387">
        <f t="shared" ref="TCI29" si="6814">TCG29*$C$29</f>
        <v>8.8300994830053627E+32</v>
      </c>
      <c r="TCK29" s="387">
        <f t="shared" ref="TCK29" si="6815">TCI29*$C$29</f>
        <v>8.9184004778354159E+32</v>
      </c>
      <c r="TCM29" s="387">
        <f t="shared" ref="TCM29" si="6816">TCK29*$C$29</f>
        <v>9.0075844826137708E+32</v>
      </c>
      <c r="TCO29" s="387">
        <f t="shared" ref="TCO29" si="6817">TCM29*$C$29</f>
        <v>9.0976603274399085E+32</v>
      </c>
      <c r="TCQ29" s="387">
        <f t="shared" ref="TCQ29" si="6818">TCO29*$C$29</f>
        <v>9.1886369307143069E+32</v>
      </c>
      <c r="TCS29" s="387">
        <f t="shared" ref="TCS29" si="6819">TCQ29*$C$29</f>
        <v>9.2805233000214495E+32</v>
      </c>
      <c r="TCU29" s="387">
        <f t="shared" ref="TCU29" si="6820">TCS29*$C$29</f>
        <v>9.3733285330216643E+32</v>
      </c>
      <c r="TCW29" s="387">
        <f t="shared" ref="TCW29" si="6821">TCU29*$C$29</f>
        <v>9.4670618183518813E+32</v>
      </c>
      <c r="TCY29" s="387">
        <f t="shared" ref="TCY29" si="6822">TCW29*$C$29</f>
        <v>9.5617324365354005E+32</v>
      </c>
      <c r="TDA29" s="387">
        <f t="shared" ref="TDA29" si="6823">TCY29*$C$29</f>
        <v>9.6573497609007552E+32</v>
      </c>
      <c r="TDC29" s="387">
        <f t="shared" ref="TDC29" si="6824">TDA29*$C$29</f>
        <v>9.7539232585097625E+32</v>
      </c>
      <c r="TDE29" s="387">
        <f t="shared" ref="TDE29" si="6825">TDC29*$C$29</f>
        <v>9.8514624910948597E+32</v>
      </c>
      <c r="TDG29" s="387">
        <f t="shared" ref="TDG29" si="6826">TDE29*$C$29</f>
        <v>9.9499771160058085E+32</v>
      </c>
      <c r="TDI29" s="387">
        <f t="shared" ref="TDI29" si="6827">TDG29*$C$29</f>
        <v>1.0049476887165866E+33</v>
      </c>
      <c r="TDK29" s="387">
        <f t="shared" ref="TDK29" si="6828">TDI29*$C$29</f>
        <v>1.0149971656037525E+33</v>
      </c>
      <c r="TDM29" s="387">
        <f t="shared" ref="TDM29" si="6829">TDK29*$C$29</f>
        <v>1.0251471372597901E+33</v>
      </c>
      <c r="TDO29" s="387">
        <f t="shared" ref="TDO29" si="6830">TDM29*$C$29</f>
        <v>1.035398608632388E+33</v>
      </c>
      <c r="TDQ29" s="387">
        <f t="shared" ref="TDQ29" si="6831">TDO29*$C$29</f>
        <v>1.0457525947187118E+33</v>
      </c>
      <c r="TDS29" s="387">
        <f t="shared" ref="TDS29" si="6832">TDQ29*$C$29</f>
        <v>1.0562101206658989E+33</v>
      </c>
      <c r="TDU29" s="387">
        <f t="shared" ref="TDU29" si="6833">TDS29*$C$29</f>
        <v>1.0667722218725579E+33</v>
      </c>
      <c r="TDW29" s="387">
        <f t="shared" ref="TDW29" si="6834">TDU29*$C$29</f>
        <v>1.0774399440912835E+33</v>
      </c>
      <c r="TDY29" s="387">
        <f t="shared" ref="TDY29" si="6835">TDW29*$C$29</f>
        <v>1.0882143435321964E+33</v>
      </c>
      <c r="TEA29" s="387">
        <f t="shared" ref="TEA29" si="6836">TDY29*$C$29</f>
        <v>1.0990964869675184E+33</v>
      </c>
      <c r="TEC29" s="387">
        <f t="shared" ref="TEC29" si="6837">TEA29*$C$29</f>
        <v>1.1100874518371936E+33</v>
      </c>
      <c r="TEE29" s="387">
        <f t="shared" ref="TEE29" si="6838">TEC29*$C$29</f>
        <v>1.1211883263555656E+33</v>
      </c>
      <c r="TEG29" s="387">
        <f t="shared" ref="TEG29" si="6839">TEE29*$C$29</f>
        <v>1.1324002096191213E+33</v>
      </c>
      <c r="TEI29" s="387">
        <f t="shared" ref="TEI29" si="6840">TEG29*$C$29</f>
        <v>1.1437242117153125E+33</v>
      </c>
      <c r="TEK29" s="387">
        <f t="shared" ref="TEK29" si="6841">TEI29*$C$29</f>
        <v>1.1551614538324656E+33</v>
      </c>
      <c r="TEM29" s="387">
        <f t="shared" ref="TEM29" si="6842">TEK29*$C$29</f>
        <v>1.1667130683707903E+33</v>
      </c>
      <c r="TEO29" s="387">
        <f t="shared" ref="TEO29" si="6843">TEM29*$C$29</f>
        <v>1.1783801990544982E+33</v>
      </c>
      <c r="TEQ29" s="387">
        <f t="shared" ref="TEQ29" si="6844">TEO29*$C$29</f>
        <v>1.1901640010450433E+33</v>
      </c>
      <c r="TES29" s="387">
        <f t="shared" ref="TES29" si="6845">TEQ29*$C$29</f>
        <v>1.2020656410554937E+33</v>
      </c>
      <c r="TEU29" s="387">
        <f t="shared" ref="TEU29" si="6846">TES29*$C$29</f>
        <v>1.2140862974660487E+33</v>
      </c>
      <c r="TEW29" s="387">
        <f t="shared" ref="TEW29" si="6847">TEU29*$C$29</f>
        <v>1.2262271604407092E+33</v>
      </c>
      <c r="TEY29" s="387">
        <f t="shared" ref="TEY29" si="6848">TEW29*$C$29</f>
        <v>1.2384894320451163E+33</v>
      </c>
      <c r="TFA29" s="387">
        <f t="shared" ref="TFA29" si="6849">TEY29*$C$29</f>
        <v>1.2508743263655675E+33</v>
      </c>
      <c r="TFC29" s="387">
        <f t="shared" ref="TFC29" si="6850">TFA29*$C$29</f>
        <v>1.2633830696292232E+33</v>
      </c>
      <c r="TFE29" s="387">
        <f t="shared" ref="TFE29" si="6851">TFC29*$C$29</f>
        <v>1.2760169003255154E+33</v>
      </c>
      <c r="TFG29" s="387">
        <f t="shared" ref="TFG29" si="6852">TFE29*$C$29</f>
        <v>1.2887770693287705E+33</v>
      </c>
      <c r="TFI29" s="387">
        <f t="shared" ref="TFI29" si="6853">TFG29*$C$29</f>
        <v>1.3016648400220583E+33</v>
      </c>
      <c r="TFK29" s="387">
        <f t="shared" ref="TFK29" si="6854">TFI29*$C$29</f>
        <v>1.3146814884222788E+33</v>
      </c>
      <c r="TFM29" s="387">
        <f t="shared" ref="TFM29" si="6855">TFK29*$C$29</f>
        <v>1.3278283033065016E+33</v>
      </c>
      <c r="TFO29" s="387">
        <f t="shared" ref="TFO29" si="6856">TFM29*$C$29</f>
        <v>1.3411065863395666E+33</v>
      </c>
      <c r="TFQ29" s="387">
        <f t="shared" ref="TFQ29" si="6857">TFO29*$C$29</f>
        <v>1.3545176522029622E+33</v>
      </c>
      <c r="TFS29" s="387">
        <f t="shared" ref="TFS29" si="6858">TFQ29*$C$29</f>
        <v>1.3680628287249918E+33</v>
      </c>
      <c r="TFU29" s="387">
        <f t="shared" ref="TFU29" si="6859">TFS29*$C$29</f>
        <v>1.3817434570122418E+33</v>
      </c>
      <c r="TFW29" s="387">
        <f t="shared" ref="TFW29" si="6860">TFU29*$C$29</f>
        <v>1.3955608915823643E+33</v>
      </c>
      <c r="TFY29" s="387">
        <f t="shared" ref="TFY29" si="6861">TFW29*$C$29</f>
        <v>1.4095165004981879E+33</v>
      </c>
      <c r="TGA29" s="387">
        <f t="shared" ref="TGA29" si="6862">TFY29*$C$29</f>
        <v>1.4236116655031699E+33</v>
      </c>
      <c r="TGC29" s="387">
        <f t="shared" ref="TGC29" si="6863">TGA29*$C$29</f>
        <v>1.4378477821582017E+33</v>
      </c>
      <c r="TGE29" s="387">
        <f t="shared" ref="TGE29" si="6864">TGC29*$C$29</f>
        <v>1.4522262599797836E+33</v>
      </c>
      <c r="TGG29" s="387">
        <f t="shared" ref="TGG29" si="6865">TGE29*$C$29</f>
        <v>1.4667485225795815E+33</v>
      </c>
      <c r="TGI29" s="387">
        <f t="shared" ref="TGI29" si="6866">TGG29*$C$29</f>
        <v>1.4814160078053774E+33</v>
      </c>
      <c r="TGK29" s="387">
        <f t="shared" ref="TGK29" si="6867">TGI29*$C$29</f>
        <v>1.4962301678834313E+33</v>
      </c>
      <c r="TGM29" s="387">
        <f t="shared" ref="TGM29" si="6868">TGK29*$C$29</f>
        <v>1.5111924695622655E+33</v>
      </c>
      <c r="TGO29" s="387">
        <f t="shared" ref="TGO29" si="6869">TGM29*$C$29</f>
        <v>1.5263043942578883E+33</v>
      </c>
      <c r="TGQ29" s="387">
        <f t="shared" ref="TGQ29" si="6870">TGO29*$C$29</f>
        <v>1.5415674382004671E+33</v>
      </c>
      <c r="TGS29" s="387">
        <f t="shared" ref="TGS29" si="6871">TGQ29*$C$29</f>
        <v>1.5569831125824719E+33</v>
      </c>
      <c r="TGU29" s="387">
        <f t="shared" ref="TGU29" si="6872">TGS29*$C$29</f>
        <v>1.5725529437082966E+33</v>
      </c>
      <c r="TGW29" s="387">
        <f t="shared" ref="TGW29" si="6873">TGU29*$C$29</f>
        <v>1.5882784731453794E+33</v>
      </c>
      <c r="TGY29" s="387">
        <f t="shared" ref="TGY29" si="6874">TGW29*$C$29</f>
        <v>1.6041612578768333E+33</v>
      </c>
      <c r="THA29" s="387">
        <f t="shared" ref="THA29" si="6875">TGY29*$C$29</f>
        <v>1.6202028704556018E+33</v>
      </c>
      <c r="THC29" s="387">
        <f t="shared" ref="THC29" si="6876">THA29*$C$29</f>
        <v>1.6364048991601578E+33</v>
      </c>
      <c r="THE29" s="387">
        <f t="shared" ref="THE29" si="6877">THC29*$C$29</f>
        <v>1.6527689481517595E+33</v>
      </c>
      <c r="THG29" s="387">
        <f t="shared" ref="THG29" si="6878">THE29*$C$29</f>
        <v>1.6692966376332771E+33</v>
      </c>
      <c r="THI29" s="387">
        <f t="shared" ref="THI29" si="6879">THG29*$C$29</f>
        <v>1.6859896040096099E+33</v>
      </c>
      <c r="THK29" s="387">
        <f t="shared" ref="THK29" si="6880">THI29*$C$29</f>
        <v>1.7028495000497059E+33</v>
      </c>
      <c r="THM29" s="387">
        <f t="shared" ref="THM29" si="6881">THK29*$C$29</f>
        <v>1.719877995050203E+33</v>
      </c>
      <c r="THO29" s="387">
        <f t="shared" ref="THO29" si="6882">THM29*$C$29</f>
        <v>1.737076775000705E+33</v>
      </c>
      <c r="THQ29" s="387">
        <f t="shared" ref="THQ29" si="6883">THO29*$C$29</f>
        <v>1.754447542750712E+33</v>
      </c>
      <c r="THS29" s="387">
        <f t="shared" ref="THS29" si="6884">THQ29*$C$29</f>
        <v>1.7719920181782192E+33</v>
      </c>
      <c r="THU29" s="387">
        <f t="shared" ref="THU29" si="6885">THS29*$C$29</f>
        <v>1.7897119383600015E+33</v>
      </c>
      <c r="THW29" s="387">
        <f t="shared" ref="THW29" si="6886">THU29*$C$29</f>
        <v>1.8076090577436016E+33</v>
      </c>
      <c r="THY29" s="387">
        <f t="shared" ref="THY29" si="6887">THW29*$C$29</f>
        <v>1.8256851483210376E+33</v>
      </c>
      <c r="TIA29" s="387">
        <f t="shared" ref="TIA29" si="6888">THY29*$C$29</f>
        <v>1.843941999804248E+33</v>
      </c>
      <c r="TIC29" s="387">
        <f t="shared" ref="TIC29" si="6889">TIA29*$C$29</f>
        <v>1.8623814198022905E+33</v>
      </c>
      <c r="TIE29" s="387">
        <f t="shared" ref="TIE29" si="6890">TIC29*$C$29</f>
        <v>1.8810052340003134E+33</v>
      </c>
      <c r="TIG29" s="387">
        <f t="shared" ref="TIG29" si="6891">TIE29*$C$29</f>
        <v>1.8998152863403165E+33</v>
      </c>
      <c r="TII29" s="387">
        <f t="shared" ref="TII29" si="6892">TIG29*$C$29</f>
        <v>1.9188134392037197E+33</v>
      </c>
      <c r="TIK29" s="387">
        <f t="shared" ref="TIK29" si="6893">TII29*$C$29</f>
        <v>1.938001573595757E+33</v>
      </c>
      <c r="TIM29" s="387">
        <f t="shared" ref="TIM29" si="6894">TIK29*$C$29</f>
        <v>1.9573815893317145E+33</v>
      </c>
      <c r="TIO29" s="387">
        <f t="shared" ref="TIO29" si="6895">TIM29*$C$29</f>
        <v>1.9769554052250316E+33</v>
      </c>
      <c r="TIQ29" s="387">
        <f t="shared" ref="TIQ29" si="6896">TIO29*$C$29</f>
        <v>1.9967249592772819E+33</v>
      </c>
      <c r="TIS29" s="387">
        <f t="shared" ref="TIS29" si="6897">TIQ29*$C$29</f>
        <v>2.0166922088700548E+33</v>
      </c>
      <c r="TIU29" s="387">
        <f t="shared" ref="TIU29" si="6898">TIS29*$C$29</f>
        <v>2.0368591309587553E+33</v>
      </c>
      <c r="TIW29" s="387">
        <f t="shared" ref="TIW29" si="6899">TIU29*$C$29</f>
        <v>2.0572277222683427E+33</v>
      </c>
      <c r="TIY29" s="387">
        <f t="shared" ref="TIY29" si="6900">TIW29*$C$29</f>
        <v>2.0777999994910262E+33</v>
      </c>
      <c r="TJA29" s="387">
        <f t="shared" ref="TJA29" si="6901">TIY29*$C$29</f>
        <v>2.0985779994859366E+33</v>
      </c>
      <c r="TJC29" s="387">
        <f t="shared" ref="TJC29" si="6902">TJA29*$C$29</f>
        <v>2.119563779480796E+33</v>
      </c>
      <c r="TJE29" s="387">
        <f t="shared" ref="TJE29" si="6903">TJC29*$C$29</f>
        <v>2.1407594172756038E+33</v>
      </c>
      <c r="TJG29" s="387">
        <f t="shared" ref="TJG29" si="6904">TJE29*$C$29</f>
        <v>2.1621670114483598E+33</v>
      </c>
      <c r="TJI29" s="387">
        <f t="shared" ref="TJI29" si="6905">TJG29*$C$29</f>
        <v>2.1837886815628435E+33</v>
      </c>
      <c r="TJK29" s="387">
        <f t="shared" ref="TJK29" si="6906">TJI29*$C$29</f>
        <v>2.2056265683784719E+33</v>
      </c>
      <c r="TJM29" s="387">
        <f t="shared" ref="TJM29" si="6907">TJK29*$C$29</f>
        <v>2.2276828340622566E+33</v>
      </c>
      <c r="TJO29" s="387">
        <f t="shared" ref="TJO29" si="6908">TJM29*$C$29</f>
        <v>2.2499596624028792E+33</v>
      </c>
      <c r="TJQ29" s="387">
        <f t="shared" ref="TJQ29" si="6909">TJO29*$C$29</f>
        <v>2.2724592590269081E+33</v>
      </c>
      <c r="TJS29" s="387">
        <f t="shared" ref="TJS29" si="6910">TJQ29*$C$29</f>
        <v>2.2951838516171773E+33</v>
      </c>
      <c r="TJU29" s="387">
        <f t="shared" ref="TJU29" si="6911">TJS29*$C$29</f>
        <v>2.3181356901333491E+33</v>
      </c>
      <c r="TJW29" s="387">
        <f t="shared" ref="TJW29" si="6912">TJU29*$C$29</f>
        <v>2.3413170470346825E+33</v>
      </c>
      <c r="TJY29" s="387">
        <f t="shared" ref="TJY29" si="6913">TJW29*$C$29</f>
        <v>2.3647302175050293E+33</v>
      </c>
      <c r="TKA29" s="387">
        <f t="shared" ref="TKA29" si="6914">TJY29*$C$29</f>
        <v>2.3883775196800795E+33</v>
      </c>
      <c r="TKC29" s="387">
        <f t="shared" ref="TKC29" si="6915">TKA29*$C$29</f>
        <v>2.4122612948768803E+33</v>
      </c>
      <c r="TKE29" s="387">
        <f t="shared" ref="TKE29" si="6916">TKC29*$C$29</f>
        <v>2.4363839078256492E+33</v>
      </c>
      <c r="TKG29" s="387">
        <f t="shared" ref="TKG29" si="6917">TKE29*$C$29</f>
        <v>2.4607477469039056E+33</v>
      </c>
      <c r="TKI29" s="387">
        <f t="shared" ref="TKI29" si="6918">TKG29*$C$29</f>
        <v>2.4853552243729447E+33</v>
      </c>
      <c r="TKK29" s="387">
        <f t="shared" ref="TKK29" si="6919">TKI29*$C$29</f>
        <v>2.5102087766166742E+33</v>
      </c>
      <c r="TKM29" s="387">
        <f t="shared" ref="TKM29" si="6920">TKK29*$C$29</f>
        <v>2.5353108643828408E+33</v>
      </c>
      <c r="TKO29" s="387">
        <f t="shared" ref="TKO29" si="6921">TKM29*$C$29</f>
        <v>2.5606639730266691E+33</v>
      </c>
      <c r="TKQ29" s="387">
        <f t="shared" ref="TKQ29" si="6922">TKO29*$C$29</f>
        <v>2.5862706127569358E+33</v>
      </c>
      <c r="TKS29" s="387">
        <f t="shared" ref="TKS29" si="6923">TKQ29*$C$29</f>
        <v>2.612133318884505E+33</v>
      </c>
      <c r="TKU29" s="387">
        <f t="shared" ref="TKU29" si="6924">TKS29*$C$29</f>
        <v>2.6382546520733503E+33</v>
      </c>
      <c r="TKW29" s="387">
        <f t="shared" ref="TKW29" si="6925">TKU29*$C$29</f>
        <v>2.664637198594084E+33</v>
      </c>
      <c r="TKY29" s="387">
        <f t="shared" ref="TKY29" si="6926">TKW29*$C$29</f>
        <v>2.6912835705800246E+33</v>
      </c>
      <c r="TLA29" s="387">
        <f t="shared" ref="TLA29" si="6927">TKY29*$C$29</f>
        <v>2.7181964062858252E+33</v>
      </c>
      <c r="TLC29" s="387">
        <f t="shared" ref="TLC29" si="6928">TLA29*$C$29</f>
        <v>2.7453783703486833E+33</v>
      </c>
      <c r="TLE29" s="387">
        <f t="shared" ref="TLE29" si="6929">TLC29*$C$29</f>
        <v>2.7728321540521701E+33</v>
      </c>
      <c r="TLG29" s="387">
        <f t="shared" ref="TLG29" si="6930">TLE29*$C$29</f>
        <v>2.8005604755926916E+33</v>
      </c>
      <c r="TLI29" s="387">
        <f t="shared" ref="TLI29" si="6931">TLG29*$C$29</f>
        <v>2.8285660803486184E+33</v>
      </c>
      <c r="TLK29" s="387">
        <f t="shared" ref="TLK29" si="6932">TLI29*$C$29</f>
        <v>2.8568517411521049E+33</v>
      </c>
      <c r="TLM29" s="387">
        <f t="shared" ref="TLM29" si="6933">TLK29*$C$29</f>
        <v>2.8854202585636261E+33</v>
      </c>
      <c r="TLO29" s="387">
        <f t="shared" ref="TLO29" si="6934">TLM29*$C$29</f>
        <v>2.9142744611492624E+33</v>
      </c>
      <c r="TLQ29" s="387">
        <f t="shared" ref="TLQ29" si="6935">TLO29*$C$29</f>
        <v>2.9434172057607551E+33</v>
      </c>
      <c r="TLS29" s="387">
        <f t="shared" ref="TLS29" si="6936">TLQ29*$C$29</f>
        <v>2.9728513778183625E+33</v>
      </c>
      <c r="TLU29" s="387">
        <f t="shared" ref="TLU29" si="6937">TLS29*$C$29</f>
        <v>3.002579891596546E+33</v>
      </c>
      <c r="TLW29" s="387">
        <f t="shared" ref="TLW29" si="6938">TLU29*$C$29</f>
        <v>3.0326056905125114E+33</v>
      </c>
      <c r="TLY29" s="387">
        <f t="shared" ref="TLY29" si="6939">TLW29*$C$29</f>
        <v>3.0629317474176364E+33</v>
      </c>
      <c r="TMA29" s="387">
        <f t="shared" ref="TMA29" si="6940">TLY29*$C$29</f>
        <v>3.0935610648918126E+33</v>
      </c>
      <c r="TMC29" s="387">
        <f t="shared" ref="TMC29" si="6941">TMA29*$C$29</f>
        <v>3.1244966755407305E+33</v>
      </c>
      <c r="TME29" s="387">
        <f t="shared" ref="TME29" si="6942">TMC29*$C$29</f>
        <v>3.1557416422961378E+33</v>
      </c>
      <c r="TMG29" s="387">
        <f t="shared" ref="TMG29" si="6943">TME29*$C$29</f>
        <v>3.1872990587190991E+33</v>
      </c>
      <c r="TMI29" s="387">
        <f t="shared" ref="TMI29" si="6944">TMG29*$C$29</f>
        <v>3.2191720493062901E+33</v>
      </c>
      <c r="TMK29" s="387">
        <f t="shared" ref="TMK29" si="6945">TMI29*$C$29</f>
        <v>3.2513637697993531E+33</v>
      </c>
      <c r="TMM29" s="387">
        <f t="shared" ref="TMM29" si="6946">TMK29*$C$29</f>
        <v>3.2838774074973467E+33</v>
      </c>
      <c r="TMO29" s="387">
        <f t="shared" ref="TMO29" si="6947">TMM29*$C$29</f>
        <v>3.3167161815723201E+33</v>
      </c>
      <c r="TMQ29" s="387">
        <f t="shared" ref="TMQ29" si="6948">TMO29*$C$29</f>
        <v>3.3498833433880436E+33</v>
      </c>
      <c r="TMS29" s="387">
        <f t="shared" ref="TMS29" si="6949">TMQ29*$C$29</f>
        <v>3.3833821768219239E+33</v>
      </c>
      <c r="TMU29" s="387">
        <f t="shared" ref="TMU29" si="6950">TMS29*$C$29</f>
        <v>3.4172159985901431E+33</v>
      </c>
      <c r="TMW29" s="387">
        <f t="shared" ref="TMW29" si="6951">TMU29*$C$29</f>
        <v>3.4513881585760448E+33</v>
      </c>
      <c r="TMY29" s="387">
        <f t="shared" ref="TMY29" si="6952">TMW29*$C$29</f>
        <v>3.4859020401618051E+33</v>
      </c>
      <c r="TNA29" s="387">
        <f t="shared" ref="TNA29" si="6953">TMY29*$C$29</f>
        <v>3.520761060563423E+33</v>
      </c>
      <c r="TNC29" s="387">
        <f t="shared" ref="TNC29" si="6954">TNA29*$C$29</f>
        <v>3.5559686711690574E+33</v>
      </c>
      <c r="TNE29" s="387">
        <f t="shared" ref="TNE29" si="6955">TNC29*$C$29</f>
        <v>3.5915283578807479E+33</v>
      </c>
      <c r="TNG29" s="387">
        <f t="shared" ref="TNG29" si="6956">TNE29*$C$29</f>
        <v>3.6274436414595556E+33</v>
      </c>
      <c r="TNI29" s="387">
        <f t="shared" ref="TNI29" si="6957">TNG29*$C$29</f>
        <v>3.6637180778741512E+33</v>
      </c>
      <c r="TNK29" s="387">
        <f t="shared" ref="TNK29" si="6958">TNI29*$C$29</f>
        <v>3.7003552586528926E+33</v>
      </c>
      <c r="TNM29" s="387">
        <f t="shared" ref="TNM29" si="6959">TNK29*$C$29</f>
        <v>3.7373588112394215E+33</v>
      </c>
      <c r="TNO29" s="387">
        <f t="shared" ref="TNO29" si="6960">TNM29*$C$29</f>
        <v>3.7747323993518158E+33</v>
      </c>
      <c r="TNQ29" s="387">
        <f t="shared" ref="TNQ29" si="6961">TNO29*$C$29</f>
        <v>3.8124797233453342E+33</v>
      </c>
      <c r="TNS29" s="387">
        <f t="shared" ref="TNS29" si="6962">TNQ29*$C$29</f>
        <v>3.8506045205787875E+33</v>
      </c>
      <c r="TNU29" s="387">
        <f t="shared" ref="TNU29" si="6963">TNS29*$C$29</f>
        <v>3.8891105657845751E+33</v>
      </c>
      <c r="TNW29" s="387">
        <f t="shared" ref="TNW29" si="6964">TNU29*$C$29</f>
        <v>3.9280016714424212E+33</v>
      </c>
      <c r="TNY29" s="387">
        <f t="shared" ref="TNY29" si="6965">TNW29*$C$29</f>
        <v>3.9672816881568453E+33</v>
      </c>
      <c r="TOA29" s="387">
        <f t="shared" ref="TOA29" si="6966">TNY29*$C$29</f>
        <v>4.0069545050384139E+33</v>
      </c>
      <c r="TOC29" s="387">
        <f t="shared" ref="TOC29" si="6967">TOA29*$C$29</f>
        <v>4.0470240500887983E+33</v>
      </c>
      <c r="TOE29" s="387">
        <f t="shared" ref="TOE29" si="6968">TOC29*$C$29</f>
        <v>4.0874942905896864E+33</v>
      </c>
      <c r="TOG29" s="387">
        <f t="shared" ref="TOG29" si="6969">TOE29*$C$29</f>
        <v>4.1283692334955833E+33</v>
      </c>
      <c r="TOI29" s="387">
        <f t="shared" ref="TOI29" si="6970">TOG29*$C$29</f>
        <v>4.1696529258305393E+33</v>
      </c>
      <c r="TOK29" s="387">
        <f t="shared" ref="TOK29" si="6971">TOI29*$C$29</f>
        <v>4.2113494550888446E+33</v>
      </c>
      <c r="TOM29" s="387">
        <f t="shared" ref="TOM29" si="6972">TOK29*$C$29</f>
        <v>4.2534629496397333E+33</v>
      </c>
      <c r="TOO29" s="387">
        <f t="shared" ref="TOO29" si="6973">TOM29*$C$29</f>
        <v>4.2959975791361307E+33</v>
      </c>
      <c r="TOQ29" s="387">
        <f t="shared" ref="TOQ29" si="6974">TOO29*$C$29</f>
        <v>4.3389575549274921E+33</v>
      </c>
      <c r="TOS29" s="387">
        <f t="shared" ref="TOS29" si="6975">TOQ29*$C$29</f>
        <v>4.3823471304767673E+33</v>
      </c>
      <c r="TOU29" s="387">
        <f t="shared" ref="TOU29" si="6976">TOS29*$C$29</f>
        <v>4.4261706017815353E+33</v>
      </c>
      <c r="TOW29" s="387">
        <f t="shared" ref="TOW29" si="6977">TOU29*$C$29</f>
        <v>4.4704323077993506E+33</v>
      </c>
      <c r="TOY29" s="387">
        <f t="shared" ref="TOY29" si="6978">TOW29*$C$29</f>
        <v>4.515136630877344E+33</v>
      </c>
      <c r="TPA29" s="387">
        <f t="shared" ref="TPA29" si="6979">TOY29*$C$29</f>
        <v>4.5602879971861177E+33</v>
      </c>
      <c r="TPC29" s="387">
        <f t="shared" ref="TPC29" si="6980">TPA29*$C$29</f>
        <v>4.6058908771579788E+33</v>
      </c>
      <c r="TPE29" s="387">
        <f t="shared" ref="TPE29" si="6981">TPC29*$C$29</f>
        <v>4.6519497859295589E+33</v>
      </c>
      <c r="TPG29" s="387">
        <f t="shared" ref="TPG29" si="6982">TPE29*$C$29</f>
        <v>4.6984692837888545E+33</v>
      </c>
      <c r="TPI29" s="387">
        <f t="shared" ref="TPI29" si="6983">TPG29*$C$29</f>
        <v>4.7454539766267433E+33</v>
      </c>
      <c r="TPK29" s="387">
        <f t="shared" ref="TPK29" si="6984">TPI29*$C$29</f>
        <v>4.7929085163930107E+33</v>
      </c>
      <c r="TPM29" s="387">
        <f t="shared" ref="TPM29" si="6985">TPK29*$C$29</f>
        <v>4.8408376015569406E+33</v>
      </c>
      <c r="TPO29" s="387">
        <f t="shared" ref="TPO29" si="6986">TPM29*$C$29</f>
        <v>4.8892459775725101E+33</v>
      </c>
      <c r="TPQ29" s="387">
        <f t="shared" ref="TPQ29" si="6987">TPO29*$C$29</f>
        <v>4.9381384373482352E+33</v>
      </c>
      <c r="TPS29" s="387">
        <f t="shared" ref="TPS29" si="6988">TPQ29*$C$29</f>
        <v>4.9875198217217175E+33</v>
      </c>
      <c r="TPU29" s="387">
        <f t="shared" ref="TPU29" si="6989">TPS29*$C$29</f>
        <v>5.0373950199389345E+33</v>
      </c>
      <c r="TPW29" s="387">
        <f t="shared" ref="TPW29" si="6990">TPU29*$C$29</f>
        <v>5.0877689701383237E+33</v>
      </c>
      <c r="TPY29" s="387">
        <f t="shared" ref="TPY29" si="6991">TPW29*$C$29</f>
        <v>5.138646659839707E+33</v>
      </c>
      <c r="TQA29" s="387">
        <f t="shared" ref="TQA29" si="6992">TPY29*$C$29</f>
        <v>5.1900331264381044E+33</v>
      </c>
      <c r="TQC29" s="387">
        <f t="shared" ref="TQC29" si="6993">TQA29*$C$29</f>
        <v>5.241933457702485E+33</v>
      </c>
      <c r="TQE29" s="387">
        <f t="shared" ref="TQE29" si="6994">TQC29*$C$29</f>
        <v>5.2943527922795099E+33</v>
      </c>
      <c r="TQG29" s="387">
        <f t="shared" ref="TQG29" si="6995">TQE29*$C$29</f>
        <v>5.3472963202023049E+33</v>
      </c>
      <c r="TQI29" s="387">
        <f t="shared" ref="TQI29" si="6996">TQG29*$C$29</f>
        <v>5.4007692834043283E+33</v>
      </c>
      <c r="TQK29" s="387">
        <f t="shared" ref="TQK29" si="6997">TQI29*$C$29</f>
        <v>5.454776976238372E+33</v>
      </c>
      <c r="TQM29" s="387">
        <f t="shared" ref="TQM29" si="6998">TQK29*$C$29</f>
        <v>5.5093247460007553E+33</v>
      </c>
      <c r="TQO29" s="387">
        <f t="shared" ref="TQO29" si="6999">TQM29*$C$29</f>
        <v>5.5644179934607624E+33</v>
      </c>
      <c r="TQQ29" s="387">
        <f t="shared" ref="TQQ29" si="7000">TQO29*$C$29</f>
        <v>5.6200621733953703E+33</v>
      </c>
      <c r="TQS29" s="387">
        <f t="shared" ref="TQS29" si="7001">TQQ29*$C$29</f>
        <v>5.6762627951293241E+33</v>
      </c>
      <c r="TQU29" s="387">
        <f t="shared" ref="TQU29" si="7002">TQS29*$C$29</f>
        <v>5.7330254230806176E+33</v>
      </c>
      <c r="TQW29" s="387">
        <f t="shared" ref="TQW29" si="7003">TQU29*$C$29</f>
        <v>5.7903556773114237E+33</v>
      </c>
      <c r="TQY29" s="387">
        <f t="shared" ref="TQY29" si="7004">TQW29*$C$29</f>
        <v>5.8482592340845384E+33</v>
      </c>
      <c r="TRA29" s="387">
        <f t="shared" ref="TRA29" si="7005">TQY29*$C$29</f>
        <v>5.9067418264253838E+33</v>
      </c>
      <c r="TRC29" s="387">
        <f t="shared" ref="TRC29" si="7006">TRA29*$C$29</f>
        <v>5.9658092446896375E+33</v>
      </c>
      <c r="TRE29" s="387">
        <f t="shared" ref="TRE29" si="7007">TRC29*$C$29</f>
        <v>6.025467337136534E+33</v>
      </c>
      <c r="TRG29" s="387">
        <f t="shared" ref="TRG29" si="7008">TRE29*$C$29</f>
        <v>6.0857220105078993E+33</v>
      </c>
      <c r="TRI29" s="387">
        <f t="shared" ref="TRI29" si="7009">TRG29*$C$29</f>
        <v>6.1465792306129781E+33</v>
      </c>
      <c r="TRK29" s="387">
        <f t="shared" ref="TRK29" si="7010">TRI29*$C$29</f>
        <v>6.2080450229191079E+33</v>
      </c>
      <c r="TRM29" s="387">
        <f t="shared" ref="TRM29" si="7011">TRK29*$C$29</f>
        <v>6.2701254731482993E+33</v>
      </c>
      <c r="TRO29" s="387">
        <f t="shared" ref="TRO29" si="7012">TRM29*$C$29</f>
        <v>6.3328267278797826E+33</v>
      </c>
      <c r="TRQ29" s="387">
        <f t="shared" ref="TRQ29" si="7013">TRO29*$C$29</f>
        <v>6.3961549951585802E+33</v>
      </c>
      <c r="TRS29" s="387">
        <f t="shared" ref="TRS29" si="7014">TRQ29*$C$29</f>
        <v>6.4601165451101665E+33</v>
      </c>
      <c r="TRU29" s="387">
        <f t="shared" ref="TRU29" si="7015">TRS29*$C$29</f>
        <v>6.5247177105612682E+33</v>
      </c>
      <c r="TRW29" s="387">
        <f t="shared" ref="TRW29" si="7016">TRU29*$C$29</f>
        <v>6.5899648876668805E+33</v>
      </c>
      <c r="TRY29" s="387">
        <f t="shared" ref="TRY29" si="7017">TRW29*$C$29</f>
        <v>6.6558645365435493E+33</v>
      </c>
      <c r="TSA29" s="387">
        <f t="shared" ref="TSA29" si="7018">TRY29*$C$29</f>
        <v>6.7224231819089849E+33</v>
      </c>
      <c r="TSC29" s="387">
        <f t="shared" ref="TSC29" si="7019">TSA29*$C$29</f>
        <v>6.7896474137280746E+33</v>
      </c>
      <c r="TSE29" s="387">
        <f t="shared" ref="TSE29" si="7020">TSC29*$C$29</f>
        <v>6.8575438878653559E+33</v>
      </c>
      <c r="TSG29" s="387">
        <f t="shared" ref="TSG29" si="7021">TSE29*$C$29</f>
        <v>6.92611932674401E+33</v>
      </c>
      <c r="TSI29" s="387">
        <f t="shared" ref="TSI29" si="7022">TSG29*$C$29</f>
        <v>6.9953805200114506E+33</v>
      </c>
      <c r="TSK29" s="387">
        <f t="shared" ref="TSK29" si="7023">TSI29*$C$29</f>
        <v>7.0653343252115657E+33</v>
      </c>
      <c r="TSM29" s="387">
        <f t="shared" ref="TSM29" si="7024">TSK29*$C$29</f>
        <v>7.135987668463681E+33</v>
      </c>
      <c r="TSO29" s="387">
        <f t="shared" ref="TSO29" si="7025">TSM29*$C$29</f>
        <v>7.2073475451483181E+33</v>
      </c>
      <c r="TSQ29" s="387">
        <f t="shared" ref="TSQ29" si="7026">TSO29*$C$29</f>
        <v>7.2794210205998013E+33</v>
      </c>
      <c r="TSS29" s="387">
        <f t="shared" ref="TSS29" si="7027">TSQ29*$C$29</f>
        <v>7.3522152308057998E+33</v>
      </c>
      <c r="TSU29" s="387">
        <f t="shared" ref="TSU29" si="7028">TSS29*$C$29</f>
        <v>7.4257373831138574E+33</v>
      </c>
      <c r="TSW29" s="387">
        <f t="shared" ref="TSW29" si="7029">TSU29*$C$29</f>
        <v>7.499994756944996E+33</v>
      </c>
      <c r="TSY29" s="387">
        <f t="shared" ref="TSY29" si="7030">TSW29*$C$29</f>
        <v>7.5749947045144457E+33</v>
      </c>
      <c r="TTA29" s="387">
        <f t="shared" ref="TTA29" si="7031">TSY29*$C$29</f>
        <v>7.6507446515595901E+33</v>
      </c>
      <c r="TTC29" s="387">
        <f t="shared" ref="TTC29" si="7032">TTA29*$C$29</f>
        <v>7.7272520980751859E+33</v>
      </c>
      <c r="TTE29" s="387">
        <f t="shared" ref="TTE29" si="7033">TTC29*$C$29</f>
        <v>7.8045246190559374E+33</v>
      </c>
      <c r="TTG29" s="387">
        <f t="shared" ref="TTG29" si="7034">TTE29*$C$29</f>
        <v>7.8825698652464963E+33</v>
      </c>
      <c r="TTI29" s="387">
        <f t="shared" ref="TTI29" si="7035">TTG29*$C$29</f>
        <v>7.9613955638989611E+33</v>
      </c>
      <c r="TTK29" s="387">
        <f t="shared" ref="TTK29" si="7036">TTI29*$C$29</f>
        <v>8.0410095195379511E+33</v>
      </c>
      <c r="TTM29" s="387">
        <f t="shared" ref="TTM29" si="7037">TTK29*$C$29</f>
        <v>8.1214196147333302E+33</v>
      </c>
      <c r="TTO29" s="387">
        <f t="shared" ref="TTO29" si="7038">TTM29*$C$29</f>
        <v>8.2026338108806633E+33</v>
      </c>
      <c r="TTQ29" s="387">
        <f t="shared" ref="TTQ29" si="7039">TTO29*$C$29</f>
        <v>8.28466014898947E+33</v>
      </c>
      <c r="TTS29" s="387">
        <f t="shared" ref="TTS29" si="7040">TTQ29*$C$29</f>
        <v>8.367506750479365E+33</v>
      </c>
      <c r="TTU29" s="387">
        <f t="shared" ref="TTU29" si="7041">TTS29*$C$29</f>
        <v>8.4511818179841589E+33</v>
      </c>
      <c r="TTW29" s="387">
        <f t="shared" ref="TTW29" si="7042">TTU29*$C$29</f>
        <v>8.5356936361640001E+33</v>
      </c>
      <c r="TTY29" s="387">
        <f t="shared" ref="TTY29" si="7043">TTW29*$C$29</f>
        <v>8.6210505725256405E+33</v>
      </c>
      <c r="TUA29" s="387">
        <f t="shared" ref="TUA29" si="7044">TTY29*$C$29</f>
        <v>8.7072610782508974E+33</v>
      </c>
      <c r="TUC29" s="387">
        <f t="shared" ref="TUC29" si="7045">TUA29*$C$29</f>
        <v>8.7943336890334066E+33</v>
      </c>
      <c r="TUE29" s="387">
        <f t="shared" ref="TUE29" si="7046">TUC29*$C$29</f>
        <v>8.8822770259237408E+33</v>
      </c>
      <c r="TUG29" s="387">
        <f t="shared" ref="TUG29" si="7047">TUE29*$C$29</f>
        <v>8.9710997961829784E+33</v>
      </c>
      <c r="TUI29" s="387">
        <f t="shared" ref="TUI29" si="7048">TUG29*$C$29</f>
        <v>9.0608107941448084E+33</v>
      </c>
      <c r="TUK29" s="387">
        <f t="shared" ref="TUK29" si="7049">TUI29*$C$29</f>
        <v>9.1514189020862562E+33</v>
      </c>
      <c r="TUM29" s="387">
        <f t="shared" ref="TUM29" si="7050">TUK29*$C$29</f>
        <v>9.2429330911071192E+33</v>
      </c>
      <c r="TUO29" s="387">
        <f t="shared" ref="TUO29" si="7051">TUM29*$C$29</f>
        <v>9.3353624220181904E+33</v>
      </c>
      <c r="TUQ29" s="387">
        <f t="shared" ref="TUQ29" si="7052">TUO29*$C$29</f>
        <v>9.428716046238372E+33</v>
      </c>
      <c r="TUS29" s="387">
        <f t="shared" ref="TUS29" si="7053">TUQ29*$C$29</f>
        <v>9.5230032067007561E+33</v>
      </c>
      <c r="TUU29" s="387">
        <f t="shared" ref="TUU29" si="7054">TUS29*$C$29</f>
        <v>9.6182332387677636E+33</v>
      </c>
      <c r="TUW29" s="387">
        <f t="shared" ref="TUW29" si="7055">TUU29*$C$29</f>
        <v>9.7144155711554408E+33</v>
      </c>
      <c r="TUY29" s="387">
        <f t="shared" ref="TUY29" si="7056">TUW29*$C$29</f>
        <v>9.8115597268669952E+33</v>
      </c>
      <c r="TVA29" s="387">
        <f t="shared" ref="TVA29" si="7057">TUY29*$C$29</f>
        <v>9.9096753241356654E+33</v>
      </c>
      <c r="TVC29" s="387">
        <f t="shared" ref="TVC29" si="7058">TVA29*$C$29</f>
        <v>1.0008772077377022E+34</v>
      </c>
      <c r="TVE29" s="387">
        <f t="shared" ref="TVE29" si="7059">TVC29*$C$29</f>
        <v>1.0108859798150792E+34</v>
      </c>
      <c r="TVG29" s="387">
        <f t="shared" ref="TVG29" si="7060">TVE29*$C$29</f>
        <v>1.02099483961323E+34</v>
      </c>
      <c r="TVI29" s="387">
        <f t="shared" ref="TVI29" si="7061">TVG29*$C$29</f>
        <v>1.0312047880093623E+34</v>
      </c>
      <c r="TVK29" s="387">
        <f t="shared" ref="TVK29" si="7062">TVI29*$C$29</f>
        <v>1.041516835889456E+34</v>
      </c>
      <c r="TVM29" s="387">
        <f t="shared" ref="TVM29" si="7063">TVK29*$C$29</f>
        <v>1.0519320042483505E+34</v>
      </c>
      <c r="TVO29" s="387">
        <f t="shared" ref="TVO29" si="7064">TVM29*$C$29</f>
        <v>1.0624513242908341E+34</v>
      </c>
      <c r="TVQ29" s="387">
        <f t="shared" ref="TVQ29" si="7065">TVO29*$C$29</f>
        <v>1.0730758375337424E+34</v>
      </c>
      <c r="TVS29" s="387">
        <f t="shared" ref="TVS29" si="7066">TVQ29*$C$29</f>
        <v>1.0838065959090798E+34</v>
      </c>
      <c r="TVU29" s="387">
        <f t="shared" ref="TVU29" si="7067">TVS29*$C$29</f>
        <v>1.0946446618681706E+34</v>
      </c>
      <c r="TVW29" s="387">
        <f t="shared" ref="TVW29" si="7068">TVU29*$C$29</f>
        <v>1.1055911084868523E+34</v>
      </c>
      <c r="TVY29" s="387">
        <f t="shared" ref="TVY29" si="7069">TVW29*$C$29</f>
        <v>1.1166470195717208E+34</v>
      </c>
      <c r="TWA29" s="387">
        <f t="shared" ref="TWA29" si="7070">TVY29*$C$29</f>
        <v>1.127813489767438E+34</v>
      </c>
      <c r="TWC29" s="387">
        <f t="shared" ref="TWC29" si="7071">TWA29*$C$29</f>
        <v>1.1390916246651125E+34</v>
      </c>
      <c r="TWE29" s="387">
        <f t="shared" ref="TWE29" si="7072">TWC29*$C$29</f>
        <v>1.1504825409117635E+34</v>
      </c>
      <c r="TWG29" s="387">
        <f t="shared" ref="TWG29" si="7073">TWE29*$C$29</f>
        <v>1.1619873663208811E+34</v>
      </c>
      <c r="TWI29" s="387">
        <f t="shared" ref="TWI29" si="7074">TWG29*$C$29</f>
        <v>1.1736072399840899E+34</v>
      </c>
      <c r="TWK29" s="387">
        <f t="shared" ref="TWK29" si="7075">TWI29*$C$29</f>
        <v>1.1853433123839308E+34</v>
      </c>
      <c r="TWM29" s="387">
        <f t="shared" ref="TWM29" si="7076">TWK29*$C$29</f>
        <v>1.1971967455077702E+34</v>
      </c>
      <c r="TWO29" s="387">
        <f t="shared" ref="TWO29" si="7077">TWM29*$C$29</f>
        <v>1.2091687129628479E+34</v>
      </c>
      <c r="TWQ29" s="387">
        <f t="shared" ref="TWQ29" si="7078">TWO29*$C$29</f>
        <v>1.2212604000924764E+34</v>
      </c>
      <c r="TWS29" s="387">
        <f t="shared" ref="TWS29" si="7079">TWQ29*$C$29</f>
        <v>1.2334730040934011E+34</v>
      </c>
      <c r="TWU29" s="387">
        <f t="shared" ref="TWU29" si="7080">TWS29*$C$29</f>
        <v>1.2458077341343353E+34</v>
      </c>
      <c r="TWW29" s="387">
        <f t="shared" ref="TWW29" si="7081">TWU29*$C$29</f>
        <v>1.2582658114756787E+34</v>
      </c>
      <c r="TWY29" s="387">
        <f t="shared" ref="TWY29" si="7082">TWW29*$C$29</f>
        <v>1.2708484695904356E+34</v>
      </c>
      <c r="TXA29" s="387">
        <f t="shared" ref="TXA29" si="7083">TWY29*$C$29</f>
        <v>1.2835569542863399E+34</v>
      </c>
      <c r="TXC29" s="387">
        <f t="shared" ref="TXC29" si="7084">TXA29*$C$29</f>
        <v>1.2963925238292033E+34</v>
      </c>
      <c r="TXE29" s="387">
        <f t="shared" ref="TXE29" si="7085">TXC29*$C$29</f>
        <v>1.3093564490674954E+34</v>
      </c>
      <c r="TXG29" s="387">
        <f t="shared" ref="TXG29" si="7086">TXE29*$C$29</f>
        <v>1.3224500135581703E+34</v>
      </c>
      <c r="TXI29" s="387">
        <f t="shared" ref="TXI29" si="7087">TXG29*$C$29</f>
        <v>1.3356745136937519E+34</v>
      </c>
      <c r="TXK29" s="387">
        <f t="shared" ref="TXK29" si="7088">TXI29*$C$29</f>
        <v>1.3490312588306894E+34</v>
      </c>
      <c r="TXM29" s="387">
        <f t="shared" ref="TXM29" si="7089">TXK29*$C$29</f>
        <v>1.3625215714189964E+34</v>
      </c>
      <c r="TXO29" s="387">
        <f t="shared" ref="TXO29" si="7090">TXM29*$C$29</f>
        <v>1.3761467871331864E+34</v>
      </c>
      <c r="TXQ29" s="387">
        <f t="shared" ref="TXQ29" si="7091">TXO29*$C$29</f>
        <v>1.3899082550045183E+34</v>
      </c>
      <c r="TXS29" s="387">
        <f t="shared" ref="TXS29" si="7092">TXQ29*$C$29</f>
        <v>1.4038073375545634E+34</v>
      </c>
      <c r="TXU29" s="387">
        <f t="shared" ref="TXU29" si="7093">TXS29*$C$29</f>
        <v>1.417845410930109E+34</v>
      </c>
      <c r="TXW29" s="387">
        <f t="shared" ref="TXW29" si="7094">TXU29*$C$29</f>
        <v>1.4320238650394101E+34</v>
      </c>
      <c r="TXY29" s="387">
        <f t="shared" ref="TXY29" si="7095">TXW29*$C$29</f>
        <v>1.4463441036898043E+34</v>
      </c>
      <c r="TYA29" s="387">
        <f t="shared" ref="TYA29" si="7096">TXY29*$C$29</f>
        <v>1.4608075447267022E+34</v>
      </c>
      <c r="TYC29" s="387">
        <f t="shared" ref="TYC29" si="7097">TYA29*$C$29</f>
        <v>1.4754156201739692E+34</v>
      </c>
      <c r="TYE29" s="387">
        <f t="shared" ref="TYE29" si="7098">TYC29*$C$29</f>
        <v>1.490169776375709E+34</v>
      </c>
      <c r="TYG29" s="387">
        <f t="shared" ref="TYG29" si="7099">TYE29*$C$29</f>
        <v>1.505071474139466E+34</v>
      </c>
      <c r="TYI29" s="387">
        <f t="shared" ref="TYI29" si="7100">TYG29*$C$29</f>
        <v>1.5201221888808607E+34</v>
      </c>
      <c r="TYK29" s="387">
        <f t="shared" ref="TYK29" si="7101">TYI29*$C$29</f>
        <v>1.5353234107696693E+34</v>
      </c>
      <c r="TYM29" s="387">
        <f t="shared" ref="TYM29" si="7102">TYK29*$C$29</f>
        <v>1.550676644877366E+34</v>
      </c>
      <c r="TYO29" s="387">
        <f t="shared" ref="TYO29" si="7103">TYM29*$C$29</f>
        <v>1.5661834113261397E+34</v>
      </c>
      <c r="TYQ29" s="387">
        <f t="shared" ref="TYQ29" si="7104">TYO29*$C$29</f>
        <v>1.581845245439401E+34</v>
      </c>
      <c r="TYS29" s="387">
        <f t="shared" ref="TYS29" si="7105">TYQ29*$C$29</f>
        <v>1.5976636978937951E+34</v>
      </c>
      <c r="TYU29" s="387">
        <f t="shared" ref="TYU29" si="7106">TYS29*$C$29</f>
        <v>1.613640334872733E+34</v>
      </c>
      <c r="TYW29" s="387">
        <f t="shared" ref="TYW29" si="7107">TYU29*$C$29</f>
        <v>1.6297767382214603E+34</v>
      </c>
      <c r="TYY29" s="387">
        <f t="shared" ref="TYY29" si="7108">TYW29*$C$29</f>
        <v>1.6460745056036749E+34</v>
      </c>
      <c r="TZA29" s="387">
        <f t="shared" ref="TZA29" si="7109">TYY29*$C$29</f>
        <v>1.6625352506597116E+34</v>
      </c>
      <c r="TZC29" s="387">
        <f t="shared" ref="TZC29" si="7110">TZA29*$C$29</f>
        <v>1.6791606031663088E+34</v>
      </c>
      <c r="TZE29" s="387">
        <f t="shared" ref="TZE29" si="7111">TZC29*$C$29</f>
        <v>1.6959522091979718E+34</v>
      </c>
      <c r="TZG29" s="387">
        <f t="shared" ref="TZG29" si="7112">TZE29*$C$29</f>
        <v>1.7129117312899515E+34</v>
      </c>
      <c r="TZI29" s="387">
        <f t="shared" ref="TZI29" si="7113">TZG29*$C$29</f>
        <v>1.730040848602851E+34</v>
      </c>
      <c r="TZK29" s="387">
        <f t="shared" ref="TZK29" si="7114">TZI29*$C$29</f>
        <v>1.7473412570888795E+34</v>
      </c>
      <c r="TZM29" s="387">
        <f t="shared" ref="TZM29" si="7115">TZK29*$C$29</f>
        <v>1.7648146696597684E+34</v>
      </c>
      <c r="TZO29" s="387">
        <f t="shared" ref="TZO29" si="7116">TZM29*$C$29</f>
        <v>1.782462816356366E+34</v>
      </c>
      <c r="TZQ29" s="387">
        <f t="shared" ref="TZQ29" si="7117">TZO29*$C$29</f>
        <v>1.8002874445199296E+34</v>
      </c>
      <c r="TZS29" s="387">
        <f t="shared" ref="TZS29" si="7118">TZQ29*$C$29</f>
        <v>1.8182903189651288E+34</v>
      </c>
      <c r="TZU29" s="387">
        <f t="shared" ref="TZU29" si="7119">TZS29*$C$29</f>
        <v>1.8364732221547801E+34</v>
      </c>
      <c r="TZW29" s="387">
        <f t="shared" ref="TZW29" si="7120">TZU29*$C$29</f>
        <v>1.854837954376328E+34</v>
      </c>
      <c r="TZY29" s="387">
        <f t="shared" ref="TZY29" si="7121">TZW29*$C$29</f>
        <v>1.8733863339200912E+34</v>
      </c>
      <c r="UAA29" s="387">
        <f t="shared" ref="UAA29" si="7122">TZY29*$C$29</f>
        <v>1.8921201972592922E+34</v>
      </c>
      <c r="UAC29" s="387">
        <f t="shared" ref="UAC29" si="7123">UAA29*$C$29</f>
        <v>1.9110413992318851E+34</v>
      </c>
      <c r="UAE29" s="387">
        <f t="shared" ref="UAE29" si="7124">UAC29*$C$29</f>
        <v>1.9301518132242039E+34</v>
      </c>
      <c r="UAG29" s="387">
        <f t="shared" ref="UAG29" si="7125">UAE29*$C$29</f>
        <v>1.9494533313564461E+34</v>
      </c>
      <c r="UAI29" s="387">
        <f t="shared" ref="UAI29" si="7126">UAG29*$C$29</f>
        <v>1.9689478646700106E+34</v>
      </c>
      <c r="UAK29" s="387">
        <f t="shared" ref="UAK29" si="7127">UAI29*$C$29</f>
        <v>1.9886373433167108E+34</v>
      </c>
      <c r="UAM29" s="387">
        <f t="shared" ref="UAM29" si="7128">UAK29*$C$29</f>
        <v>2.0085237167498778E+34</v>
      </c>
      <c r="UAO29" s="387">
        <f t="shared" ref="UAO29" si="7129">UAM29*$C$29</f>
        <v>2.0286089539173766E+34</v>
      </c>
      <c r="UAQ29" s="387">
        <f t="shared" ref="UAQ29" si="7130">UAO29*$C$29</f>
        <v>2.0488950434565504E+34</v>
      </c>
      <c r="UAS29" s="387">
        <f t="shared" ref="UAS29" si="7131">UAQ29*$C$29</f>
        <v>2.069383993891116E+34</v>
      </c>
      <c r="UAU29" s="387">
        <f t="shared" ref="UAU29" si="7132">UAS29*$C$29</f>
        <v>2.0900778338300271E+34</v>
      </c>
      <c r="UAW29" s="387">
        <f t="shared" ref="UAW29" si="7133">UAU29*$C$29</f>
        <v>2.1109786121683272E+34</v>
      </c>
      <c r="UAY29" s="387">
        <f t="shared" ref="UAY29" si="7134">UAW29*$C$29</f>
        <v>2.1320883982900106E+34</v>
      </c>
      <c r="UBA29" s="387">
        <f t="shared" ref="UBA29" si="7135">UAY29*$C$29</f>
        <v>2.1534092822729106E+34</v>
      </c>
      <c r="UBC29" s="387">
        <f t="shared" ref="UBC29" si="7136">UBA29*$C$29</f>
        <v>2.1749433750956398E+34</v>
      </c>
      <c r="UBE29" s="387">
        <f t="shared" ref="UBE29" si="7137">UBC29*$C$29</f>
        <v>2.1966928088465962E+34</v>
      </c>
      <c r="UBG29" s="387">
        <f t="shared" ref="UBG29" si="7138">UBE29*$C$29</f>
        <v>2.218659736935062E+34</v>
      </c>
      <c r="UBI29" s="387">
        <f t="shared" ref="UBI29" si="7139">UBG29*$C$29</f>
        <v>2.2408463343044125E+34</v>
      </c>
      <c r="UBK29" s="387">
        <f t="shared" ref="UBK29" si="7140">UBI29*$C$29</f>
        <v>2.2632547976474569E+34</v>
      </c>
      <c r="UBM29" s="387">
        <f t="shared" ref="UBM29" si="7141">UBK29*$C$29</f>
        <v>2.2858873456239313E+34</v>
      </c>
      <c r="UBO29" s="387">
        <f t="shared" ref="UBO29" si="7142">UBM29*$C$29</f>
        <v>2.3087462190801708E+34</v>
      </c>
      <c r="UBQ29" s="387">
        <f t="shared" ref="UBQ29" si="7143">UBO29*$C$29</f>
        <v>2.3318336812709723E+34</v>
      </c>
      <c r="UBS29" s="387">
        <f t="shared" ref="UBS29" si="7144">UBQ29*$C$29</f>
        <v>2.355152018083682E+34</v>
      </c>
      <c r="UBU29" s="387">
        <f t="shared" ref="UBU29" si="7145">UBS29*$C$29</f>
        <v>2.3787035382645188E+34</v>
      </c>
      <c r="UBW29" s="387">
        <f t="shared" ref="UBW29" si="7146">UBU29*$C$29</f>
        <v>2.402490573647164E+34</v>
      </c>
      <c r="UBY29" s="387">
        <f t="shared" ref="UBY29" si="7147">UBW29*$C$29</f>
        <v>2.4265154793836356E+34</v>
      </c>
      <c r="UCA29" s="387">
        <f t="shared" ref="UCA29" si="7148">UBY29*$C$29</f>
        <v>2.4507806341774721E+34</v>
      </c>
      <c r="UCC29" s="387">
        <f t="shared" ref="UCC29" si="7149">UCA29*$C$29</f>
        <v>2.4752884405192466E+34</v>
      </c>
      <c r="UCE29" s="387">
        <f t="shared" ref="UCE29" si="7150">UCC29*$C$29</f>
        <v>2.5000413249244393E+34</v>
      </c>
      <c r="UCG29" s="387">
        <f t="shared" ref="UCG29" si="7151">UCE29*$C$29</f>
        <v>2.5250417381736836E+34</v>
      </c>
      <c r="UCI29" s="387">
        <f t="shared" ref="UCI29" si="7152">UCG29*$C$29</f>
        <v>2.5502921555554206E+34</v>
      </c>
      <c r="UCK29" s="387">
        <f t="shared" ref="UCK29" si="7153">UCI29*$C$29</f>
        <v>2.575795077110975E+34</v>
      </c>
      <c r="UCM29" s="387">
        <f t="shared" ref="UCM29" si="7154">UCK29*$C$29</f>
        <v>2.6015530278820849E+34</v>
      </c>
      <c r="UCO29" s="387">
        <f t="shared" ref="UCO29" si="7155">UCM29*$C$29</f>
        <v>2.6275685581609057E+34</v>
      </c>
      <c r="UCQ29" s="387">
        <f t="shared" ref="UCQ29" si="7156">UCO29*$C$29</f>
        <v>2.6538442437425147E+34</v>
      </c>
      <c r="UCS29" s="387">
        <f t="shared" ref="UCS29" si="7157">UCQ29*$C$29</f>
        <v>2.68038268617994E+34</v>
      </c>
      <c r="UCU29" s="387">
        <f t="shared" ref="UCU29" si="7158">UCS29*$C$29</f>
        <v>2.7071865130417396E+34</v>
      </c>
      <c r="UCW29" s="387">
        <f t="shared" ref="UCW29" si="7159">UCU29*$C$29</f>
        <v>2.7342583781721569E+34</v>
      </c>
      <c r="UCY29" s="387">
        <f t="shared" ref="UCY29" si="7160">UCW29*$C$29</f>
        <v>2.7616009619538786E+34</v>
      </c>
      <c r="UDA29" s="387">
        <f t="shared" ref="UDA29" si="7161">UCY29*$C$29</f>
        <v>2.7892169715734173E+34</v>
      </c>
      <c r="UDC29" s="387">
        <f t="shared" ref="UDC29" si="7162">UDA29*$C$29</f>
        <v>2.8171091412891516E+34</v>
      </c>
      <c r="UDE29" s="387">
        <f t="shared" ref="UDE29" si="7163">UDC29*$C$29</f>
        <v>2.8452802327020429E+34</v>
      </c>
      <c r="UDG29" s="387">
        <f t="shared" ref="UDG29" si="7164">UDE29*$C$29</f>
        <v>2.8737330350290632E+34</v>
      </c>
      <c r="UDI29" s="387">
        <f t="shared" ref="UDI29" si="7165">UDG29*$C$29</f>
        <v>2.9024703653793541E+34</v>
      </c>
      <c r="UDK29" s="387">
        <f t="shared" ref="UDK29" si="7166">UDI29*$C$29</f>
        <v>2.9314950690331477E+34</v>
      </c>
      <c r="UDM29" s="387">
        <f t="shared" ref="UDM29" si="7167">UDK29*$C$29</f>
        <v>2.9608100197234793E+34</v>
      </c>
      <c r="UDO29" s="387">
        <f t="shared" ref="UDO29" si="7168">UDM29*$C$29</f>
        <v>2.9904181199207141E+34</v>
      </c>
      <c r="UDQ29" s="387">
        <f t="shared" ref="UDQ29" si="7169">UDO29*$C$29</f>
        <v>3.0203223011199212E+34</v>
      </c>
      <c r="UDS29" s="387">
        <f t="shared" ref="UDS29" si="7170">UDQ29*$C$29</f>
        <v>3.0505255241311206E+34</v>
      </c>
      <c r="UDU29" s="387">
        <f t="shared" ref="UDU29" si="7171">UDS29*$C$29</f>
        <v>3.0810307793724318E+34</v>
      </c>
      <c r="UDW29" s="387">
        <f t="shared" ref="UDW29" si="7172">UDU29*$C$29</f>
        <v>3.1118410871661562E+34</v>
      </c>
      <c r="UDY29" s="387">
        <f t="shared" ref="UDY29" si="7173">UDW29*$C$29</f>
        <v>3.1429594980378177E+34</v>
      </c>
      <c r="UEA29" s="387">
        <f t="shared" ref="UEA29" si="7174">UDY29*$C$29</f>
        <v>3.1743890930181959E+34</v>
      </c>
      <c r="UEC29" s="387">
        <f t="shared" ref="UEC29" si="7175">UEA29*$C$29</f>
        <v>3.2061329839483777E+34</v>
      </c>
      <c r="UEE29" s="387">
        <f t="shared" ref="UEE29" si="7176">UEC29*$C$29</f>
        <v>3.2381943137878613E+34</v>
      </c>
      <c r="UEG29" s="387">
        <f t="shared" ref="UEG29" si="7177">UEE29*$C$29</f>
        <v>3.2705762569257399E+34</v>
      </c>
      <c r="UEI29" s="387">
        <f t="shared" ref="UEI29" si="7178">UEG29*$C$29</f>
        <v>3.3032820194949973E+34</v>
      </c>
      <c r="UEK29" s="387">
        <f t="shared" ref="UEK29" si="7179">UEI29*$C$29</f>
        <v>3.3363148396899475E+34</v>
      </c>
      <c r="UEM29" s="387">
        <f t="shared" ref="UEM29" si="7180">UEK29*$C$29</f>
        <v>3.3696779880868468E+34</v>
      </c>
      <c r="UEO29" s="387">
        <f t="shared" ref="UEO29" si="7181">UEM29*$C$29</f>
        <v>3.4033747679677153E+34</v>
      </c>
      <c r="UEQ29" s="387">
        <f t="shared" ref="UEQ29" si="7182">UEO29*$C$29</f>
        <v>3.4374085156473925E+34</v>
      </c>
      <c r="UES29" s="387">
        <f t="shared" ref="UES29" si="7183">UEQ29*$C$29</f>
        <v>3.4717826008038666E+34</v>
      </c>
      <c r="UEU29" s="387">
        <f t="shared" ref="UEU29" si="7184">UES29*$C$29</f>
        <v>3.5065004268119055E+34</v>
      </c>
      <c r="UEW29" s="387">
        <f t="shared" ref="UEW29" si="7185">UEU29*$C$29</f>
        <v>3.5415654310800244E+34</v>
      </c>
      <c r="UEY29" s="387">
        <f t="shared" ref="UEY29" si="7186">UEW29*$C$29</f>
        <v>3.5769810853908249E+34</v>
      </c>
      <c r="UFA29" s="387">
        <f t="shared" ref="UFA29" si="7187">UEY29*$C$29</f>
        <v>3.6127508962447332E+34</v>
      </c>
      <c r="UFC29" s="387">
        <f t="shared" ref="UFC29" si="7188">UFA29*$C$29</f>
        <v>3.6488784052071806E+34</v>
      </c>
      <c r="UFE29" s="387">
        <f t="shared" ref="UFE29" si="7189">UFC29*$C$29</f>
        <v>3.6853671892592523E+34</v>
      </c>
      <c r="UFG29" s="387">
        <f t="shared" ref="UFG29" si="7190">UFE29*$C$29</f>
        <v>3.722220861151845E+34</v>
      </c>
      <c r="UFI29" s="387">
        <f t="shared" ref="UFI29" si="7191">UFG29*$C$29</f>
        <v>3.7594430697633635E+34</v>
      </c>
      <c r="UFK29" s="387">
        <f t="shared" ref="UFK29" si="7192">UFI29*$C$29</f>
        <v>3.797037500460997E+34</v>
      </c>
      <c r="UFM29" s="387">
        <f t="shared" ref="UFM29" si="7193">UFK29*$C$29</f>
        <v>3.835007875465607E+34</v>
      </c>
      <c r="UFO29" s="387">
        <f t="shared" ref="UFO29" si="7194">UFM29*$C$29</f>
        <v>3.8733579542202633E+34</v>
      </c>
      <c r="UFQ29" s="387">
        <f t="shared" ref="UFQ29" si="7195">UFO29*$C$29</f>
        <v>3.9120915337624658E+34</v>
      </c>
      <c r="UFS29" s="387">
        <f t="shared" ref="UFS29" si="7196">UFQ29*$C$29</f>
        <v>3.9512124491000903E+34</v>
      </c>
      <c r="UFU29" s="387">
        <f t="shared" ref="UFU29" si="7197">UFS29*$C$29</f>
        <v>3.9907245735910913E+34</v>
      </c>
      <c r="UFW29" s="387">
        <f t="shared" ref="UFW29" si="7198">UFU29*$C$29</f>
        <v>4.0306318193270022E+34</v>
      </c>
      <c r="UFY29" s="387">
        <f t="shared" ref="UFY29" si="7199">UFW29*$C$29</f>
        <v>4.0709381375202724E+34</v>
      </c>
      <c r="UGA29" s="387">
        <f t="shared" ref="UGA29" si="7200">UFY29*$C$29</f>
        <v>4.1116475188954753E+34</v>
      </c>
      <c r="UGC29" s="387">
        <f t="shared" ref="UGC29" si="7201">UGA29*$C$29</f>
        <v>4.15276399408443E+34</v>
      </c>
      <c r="UGE29" s="387">
        <f t="shared" ref="UGE29" si="7202">UGC29*$C$29</f>
        <v>4.1942916340252746E+34</v>
      </c>
      <c r="UGG29" s="387">
        <f t="shared" ref="UGG29" si="7203">UGE29*$C$29</f>
        <v>4.2362345503655275E+34</v>
      </c>
      <c r="UGI29" s="387">
        <f t="shared" ref="UGI29" si="7204">UGG29*$C$29</f>
        <v>4.2785968958691832E+34</v>
      </c>
      <c r="UGK29" s="387">
        <f t="shared" ref="UGK29" si="7205">UGI29*$C$29</f>
        <v>4.321382864827875E+34</v>
      </c>
      <c r="UGM29" s="387">
        <f t="shared" ref="UGM29" si="7206">UGK29*$C$29</f>
        <v>4.3645966934761536E+34</v>
      </c>
      <c r="UGO29" s="387">
        <f t="shared" ref="UGO29" si="7207">UGM29*$C$29</f>
        <v>4.4082426604109152E+34</v>
      </c>
      <c r="UGQ29" s="387">
        <f t="shared" ref="UGQ29" si="7208">UGO29*$C$29</f>
        <v>4.4523250870150244E+34</v>
      </c>
      <c r="UGS29" s="387">
        <f t="shared" ref="UGS29" si="7209">UGQ29*$C$29</f>
        <v>4.4968483378851746E+34</v>
      </c>
      <c r="UGU29" s="387">
        <f t="shared" ref="UGU29" si="7210">UGS29*$C$29</f>
        <v>4.541816821264026E+34</v>
      </c>
      <c r="UGW29" s="387">
        <f t="shared" ref="UGW29" si="7211">UGU29*$C$29</f>
        <v>4.5872349894766666E+34</v>
      </c>
      <c r="UGY29" s="387">
        <f t="shared" ref="UGY29" si="7212">UGW29*$C$29</f>
        <v>4.6331073393714331E+34</v>
      </c>
      <c r="UHA29" s="387">
        <f t="shared" ref="UHA29" si="7213">UGY29*$C$29</f>
        <v>4.679438412765147E+34</v>
      </c>
      <c r="UHC29" s="387">
        <f t="shared" ref="UHC29" si="7214">UHA29*$C$29</f>
        <v>4.7262327968927985E+34</v>
      </c>
      <c r="UHE29" s="387">
        <f t="shared" ref="UHE29" si="7215">UHC29*$C$29</f>
        <v>4.7734951248617264E+34</v>
      </c>
      <c r="UHG29" s="387">
        <f t="shared" ref="UHG29" si="7216">UHE29*$C$29</f>
        <v>4.8212300761103441E+34</v>
      </c>
      <c r="UHI29" s="387">
        <f t="shared" ref="UHI29" si="7217">UHG29*$C$29</f>
        <v>4.8694423768714477E+34</v>
      </c>
      <c r="UHK29" s="387">
        <f t="shared" ref="UHK29" si="7218">UHI29*$C$29</f>
        <v>4.9181368006401621E+34</v>
      </c>
      <c r="UHM29" s="387">
        <f t="shared" ref="UHM29" si="7219">UHK29*$C$29</f>
        <v>4.967318168646564E+34</v>
      </c>
      <c r="UHO29" s="387">
        <f t="shared" ref="UHO29" si="7220">UHM29*$C$29</f>
        <v>5.0169913503330295E+34</v>
      </c>
      <c r="UHQ29" s="387">
        <f t="shared" ref="UHQ29" si="7221">UHO29*$C$29</f>
        <v>5.0671612638363602E+34</v>
      </c>
      <c r="UHS29" s="387">
        <f t="shared" ref="UHS29" si="7222">UHQ29*$C$29</f>
        <v>5.117832876474724E+34</v>
      </c>
      <c r="UHU29" s="387">
        <f t="shared" ref="UHU29" si="7223">UHS29*$C$29</f>
        <v>5.1690112052394709E+34</v>
      </c>
      <c r="UHW29" s="387">
        <f t="shared" ref="UHW29" si="7224">UHU29*$C$29</f>
        <v>5.2207013172918661E+34</v>
      </c>
      <c r="UHY29" s="387">
        <f t="shared" ref="UHY29" si="7225">UHW29*$C$29</f>
        <v>5.272908330464785E+34</v>
      </c>
      <c r="UIA29" s="387">
        <f t="shared" ref="UIA29" si="7226">UHY29*$C$29</f>
        <v>5.3256374137694325E+34</v>
      </c>
      <c r="UIC29" s="387">
        <f t="shared" ref="UIC29" si="7227">UIA29*$C$29</f>
        <v>5.3788937879071268E+34</v>
      </c>
      <c r="UIE29" s="387">
        <f t="shared" ref="UIE29" si="7228">UIC29*$C$29</f>
        <v>5.4326827257861982E+34</v>
      </c>
      <c r="UIG29" s="387">
        <f t="shared" ref="UIG29" si="7229">UIE29*$C$29</f>
        <v>5.4870095530440604E+34</v>
      </c>
      <c r="UII29" s="387">
        <f t="shared" ref="UII29" si="7230">UIG29*$C$29</f>
        <v>5.5418796485745012E+34</v>
      </c>
      <c r="UIK29" s="387">
        <f t="shared" ref="UIK29" si="7231">UII29*$C$29</f>
        <v>5.5972984450602464E+34</v>
      </c>
      <c r="UIM29" s="387">
        <f t="shared" ref="UIM29" si="7232">UIK29*$C$29</f>
        <v>5.6532714295108492E+34</v>
      </c>
      <c r="UIO29" s="387">
        <f t="shared" ref="UIO29" si="7233">UIM29*$C$29</f>
        <v>5.7098041438059578E+34</v>
      </c>
      <c r="UIQ29" s="387">
        <f t="shared" ref="UIQ29" si="7234">UIO29*$C$29</f>
        <v>5.7669021852440178E+34</v>
      </c>
      <c r="UIS29" s="387">
        <f t="shared" ref="UIS29" si="7235">UIQ29*$C$29</f>
        <v>5.8245712070964583E+34</v>
      </c>
      <c r="UIU29" s="387">
        <f t="shared" ref="UIU29" si="7236">UIS29*$C$29</f>
        <v>5.8828169191674229E+34</v>
      </c>
      <c r="UIW29" s="387">
        <f t="shared" ref="UIW29" si="7237">UIU29*$C$29</f>
        <v>5.9416450883590971E+34</v>
      </c>
      <c r="UIY29" s="387">
        <f t="shared" ref="UIY29" si="7238">UIW29*$C$29</f>
        <v>6.0010615392426884E+34</v>
      </c>
      <c r="UJA29" s="387">
        <f t="shared" ref="UJA29" si="7239">UIY29*$C$29</f>
        <v>6.061072154635115E+34</v>
      </c>
      <c r="UJC29" s="387">
        <f t="shared" ref="UJC29" si="7240">UJA29*$C$29</f>
        <v>6.1216828761814663E+34</v>
      </c>
      <c r="UJE29" s="387">
        <f t="shared" ref="UJE29" si="7241">UJC29*$C$29</f>
        <v>6.1828997049432814E+34</v>
      </c>
      <c r="UJG29" s="387">
        <f t="shared" ref="UJG29" si="7242">UJE29*$C$29</f>
        <v>6.2447287019927143E+34</v>
      </c>
      <c r="UJI29" s="387">
        <f t="shared" ref="UJI29" si="7243">UJG29*$C$29</f>
        <v>6.3071759890126415E+34</v>
      </c>
      <c r="UJK29" s="387">
        <f t="shared" ref="UJK29" si="7244">UJI29*$C$29</f>
        <v>6.3702477489027678E+34</v>
      </c>
      <c r="UJM29" s="387">
        <f t="shared" ref="UJM29" si="7245">UJK29*$C$29</f>
        <v>6.4339502263917957E+34</v>
      </c>
      <c r="UJO29" s="387">
        <f t="shared" ref="UJO29" si="7246">UJM29*$C$29</f>
        <v>6.4982897286557138E+34</v>
      </c>
      <c r="UJQ29" s="387">
        <f t="shared" ref="UJQ29" si="7247">UJO29*$C$29</f>
        <v>6.5632726259422713E+34</v>
      </c>
      <c r="UJS29" s="387">
        <f t="shared" ref="UJS29" si="7248">UJQ29*$C$29</f>
        <v>6.6289053522016944E+34</v>
      </c>
      <c r="UJU29" s="387">
        <f t="shared" ref="UJU29" si="7249">UJS29*$C$29</f>
        <v>6.6951944057237117E+34</v>
      </c>
      <c r="UJW29" s="387">
        <f t="shared" ref="UJW29" si="7250">UJU29*$C$29</f>
        <v>6.7621463497809493E+34</v>
      </c>
      <c r="UJY29" s="387">
        <f t="shared" ref="UJY29" si="7251">UJW29*$C$29</f>
        <v>6.8297678132787585E+34</v>
      </c>
      <c r="UKA29" s="387">
        <f t="shared" ref="UKA29" si="7252">UJY29*$C$29</f>
        <v>6.8980654914115461E+34</v>
      </c>
      <c r="UKC29" s="387">
        <f t="shared" ref="UKC29" si="7253">UKA29*$C$29</f>
        <v>6.9670461463256617E+34</v>
      </c>
      <c r="UKE29" s="387">
        <f t="shared" ref="UKE29" si="7254">UKC29*$C$29</f>
        <v>7.0367166077889188E+34</v>
      </c>
      <c r="UKG29" s="387">
        <f t="shared" ref="UKG29" si="7255">UKE29*$C$29</f>
        <v>7.1070837738668082E+34</v>
      </c>
      <c r="UKI29" s="387">
        <f t="shared" ref="UKI29" si="7256">UKG29*$C$29</f>
        <v>7.1781546116054766E+34</v>
      </c>
      <c r="UKK29" s="387">
        <f t="shared" ref="UKK29" si="7257">UKI29*$C$29</f>
        <v>7.2499361577215313E+34</v>
      </c>
      <c r="UKM29" s="387">
        <f t="shared" ref="UKM29" si="7258">UKK29*$C$29</f>
        <v>7.3224355192987467E+34</v>
      </c>
      <c r="UKO29" s="387">
        <f t="shared" ref="UKO29" si="7259">UKM29*$C$29</f>
        <v>7.3956598744917339E+34</v>
      </c>
      <c r="UKQ29" s="387">
        <f t="shared" ref="UKQ29" si="7260">UKO29*$C$29</f>
        <v>7.4696164732366512E+34</v>
      </c>
      <c r="UKS29" s="387">
        <f t="shared" ref="UKS29" si="7261">UKQ29*$C$29</f>
        <v>7.5443126379690178E+34</v>
      </c>
      <c r="UKU29" s="387">
        <f t="shared" ref="UKU29" si="7262">UKS29*$C$29</f>
        <v>7.6197557643487084E+34</v>
      </c>
      <c r="UKW29" s="387">
        <f t="shared" ref="UKW29" si="7263">UKU29*$C$29</f>
        <v>7.6959533219921953E+34</v>
      </c>
      <c r="UKY29" s="387">
        <f t="shared" ref="UKY29" si="7264">UKW29*$C$29</f>
        <v>7.7729128552121175E+34</v>
      </c>
      <c r="ULA29" s="387">
        <f t="shared" ref="ULA29" si="7265">UKY29*$C$29</f>
        <v>7.8506419837642389E+34</v>
      </c>
      <c r="ULC29" s="387">
        <f t="shared" ref="ULC29" si="7266">ULA29*$C$29</f>
        <v>7.9291484036018813E+34</v>
      </c>
      <c r="ULE29" s="387">
        <f t="shared" ref="ULE29" si="7267">ULC29*$C$29</f>
        <v>8.0084398876378998E+34</v>
      </c>
      <c r="ULG29" s="387">
        <f t="shared" ref="ULG29" si="7268">ULE29*$C$29</f>
        <v>8.088524286514279E+34</v>
      </c>
      <c r="ULI29" s="387">
        <f t="shared" ref="ULI29" si="7269">ULG29*$C$29</f>
        <v>8.1694095293794223E+34</v>
      </c>
      <c r="ULK29" s="387">
        <f t="shared" ref="ULK29" si="7270">ULI29*$C$29</f>
        <v>8.2511036246732169E+34</v>
      </c>
      <c r="ULM29" s="387">
        <f t="shared" ref="ULM29" si="7271">ULK29*$C$29</f>
        <v>8.3336146609199498E+34</v>
      </c>
      <c r="ULO29" s="387">
        <f t="shared" ref="ULO29" si="7272">ULM29*$C$29</f>
        <v>8.4169508075291488E+34</v>
      </c>
      <c r="ULQ29" s="387">
        <f t="shared" ref="ULQ29" si="7273">ULO29*$C$29</f>
        <v>8.501120315604441E+34</v>
      </c>
      <c r="ULS29" s="387">
        <f t="shared" ref="ULS29" si="7274">ULQ29*$C$29</f>
        <v>8.5861315187604855E+34</v>
      </c>
      <c r="ULU29" s="387">
        <f t="shared" ref="ULU29" si="7275">ULS29*$C$29</f>
        <v>8.6719928339480905E+34</v>
      </c>
      <c r="ULW29" s="387">
        <f t="shared" ref="ULW29" si="7276">ULU29*$C$29</f>
        <v>8.758712762287571E+34</v>
      </c>
      <c r="ULY29" s="387">
        <f t="shared" ref="ULY29" si="7277">ULW29*$C$29</f>
        <v>8.8462998899104476E+34</v>
      </c>
      <c r="UMA29" s="387">
        <f t="shared" ref="UMA29" si="7278">ULY29*$C$29</f>
        <v>8.9347628888095522E+34</v>
      </c>
      <c r="UMC29" s="387">
        <f t="shared" ref="UMC29" si="7279">UMA29*$C$29</f>
        <v>9.0241105176976479E+34</v>
      </c>
      <c r="UME29" s="387">
        <f t="shared" ref="UME29" si="7280">UMC29*$C$29</f>
        <v>9.1143516228746237E+34</v>
      </c>
      <c r="UMG29" s="387">
        <f t="shared" ref="UMG29" si="7281">UME29*$C$29</f>
        <v>9.2054951391033695E+34</v>
      </c>
      <c r="UMI29" s="387">
        <f t="shared" ref="UMI29" si="7282">UMG29*$C$29</f>
        <v>9.2975500904944029E+34</v>
      </c>
      <c r="UMK29" s="387">
        <f t="shared" ref="UMK29" si="7283">UMI29*$C$29</f>
        <v>9.3905255913993467E+34</v>
      </c>
      <c r="UMM29" s="387">
        <f t="shared" ref="UMM29" si="7284">UMK29*$C$29</f>
        <v>9.4844308473133411E+34</v>
      </c>
      <c r="UMO29" s="387">
        <f t="shared" ref="UMO29" si="7285">UMM29*$C$29</f>
        <v>9.579275155786474E+34</v>
      </c>
      <c r="UMQ29" s="387">
        <f t="shared" ref="UMQ29" si="7286">UMO29*$C$29</f>
        <v>9.6750679073443395E+34</v>
      </c>
      <c r="UMS29" s="387">
        <f t="shared" ref="UMS29" si="7287">UMQ29*$C$29</f>
        <v>9.7718185864177837E+34</v>
      </c>
      <c r="UMU29" s="387">
        <f t="shared" ref="UMU29" si="7288">UMS29*$C$29</f>
        <v>9.8695367722819616E+34</v>
      </c>
      <c r="UMW29" s="387">
        <f t="shared" ref="UMW29" si="7289">UMU29*$C$29</f>
        <v>9.9682321400047805E+34</v>
      </c>
      <c r="UMY29" s="387">
        <f t="shared" ref="UMY29" si="7290">UMW29*$C$29</f>
        <v>1.0067914461404828E+35</v>
      </c>
      <c r="UNA29" s="387">
        <f t="shared" ref="UNA29" si="7291">UMY29*$C$29</f>
        <v>1.0168593606018877E+35</v>
      </c>
      <c r="UNC29" s="387">
        <f t="shared" ref="UNC29" si="7292">UNA29*$C$29</f>
        <v>1.0270279542079065E+35</v>
      </c>
      <c r="UNE29" s="387">
        <f t="shared" ref="UNE29" si="7293">UNC29*$C$29</f>
        <v>1.0372982337499856E+35</v>
      </c>
      <c r="UNG29" s="387">
        <f t="shared" ref="UNG29" si="7294">UNE29*$C$29</f>
        <v>1.0476712160874856E+35</v>
      </c>
      <c r="UNI29" s="387">
        <f t="shared" ref="UNI29" si="7295">UNG29*$C$29</f>
        <v>1.0581479282483604E+35</v>
      </c>
      <c r="UNK29" s="387">
        <f t="shared" ref="UNK29" si="7296">UNI29*$C$29</f>
        <v>1.0687294075308439E+35</v>
      </c>
      <c r="UNM29" s="387">
        <f t="shared" ref="UNM29" si="7297">UNK29*$C$29</f>
        <v>1.0794167016061523E+35</v>
      </c>
      <c r="UNO29" s="387">
        <f t="shared" ref="UNO29" si="7298">UNM29*$C$29</f>
        <v>1.0902108686222137E+35</v>
      </c>
      <c r="UNQ29" s="387">
        <f t="shared" ref="UNQ29" si="7299">UNO29*$C$29</f>
        <v>1.1011129773084359E+35</v>
      </c>
      <c r="UNS29" s="387">
        <f t="shared" ref="UNS29" si="7300">UNQ29*$C$29</f>
        <v>1.1121241070815202E+35</v>
      </c>
      <c r="UNU29" s="387">
        <f t="shared" ref="UNU29" si="7301">UNS29*$C$29</f>
        <v>1.1232453481523354E+35</v>
      </c>
      <c r="UNW29" s="387">
        <f t="shared" ref="UNW29" si="7302">UNU29*$C$29</f>
        <v>1.1344778016338587E+35</v>
      </c>
      <c r="UNY29" s="387">
        <f t="shared" ref="UNY29" si="7303">UNW29*$C$29</f>
        <v>1.1458225796501972E+35</v>
      </c>
      <c r="UOA29" s="387">
        <f t="shared" ref="UOA29" si="7304">UNY29*$C$29</f>
        <v>1.1572808054466991E+35</v>
      </c>
      <c r="UOC29" s="387">
        <f t="shared" ref="UOC29" si="7305">UOA29*$C$29</f>
        <v>1.1688536135011661E+35</v>
      </c>
      <c r="UOE29" s="387">
        <f t="shared" ref="UOE29" si="7306">UOC29*$C$29</f>
        <v>1.1805421496361778E+35</v>
      </c>
      <c r="UOG29" s="387">
        <f t="shared" ref="UOG29" si="7307">UOE29*$C$29</f>
        <v>1.1923475711325396E+35</v>
      </c>
      <c r="UOI29" s="387">
        <f t="shared" ref="UOI29" si="7308">UOG29*$C$29</f>
        <v>1.2042710468438651E+35</v>
      </c>
      <c r="UOK29" s="387">
        <f t="shared" ref="UOK29" si="7309">UOI29*$C$29</f>
        <v>1.2163137573123038E+35</v>
      </c>
      <c r="UOM29" s="387">
        <f t="shared" ref="UOM29" si="7310">UOK29*$C$29</f>
        <v>1.2284768948854268E+35</v>
      </c>
      <c r="UOO29" s="387">
        <f t="shared" ref="UOO29" si="7311">UOM29*$C$29</f>
        <v>1.240761663834281E+35</v>
      </c>
      <c r="UOQ29" s="387">
        <f t="shared" ref="UOQ29" si="7312">UOO29*$C$29</f>
        <v>1.2531692804726238E+35</v>
      </c>
      <c r="UOS29" s="387">
        <f t="shared" ref="UOS29" si="7313">UOQ29*$C$29</f>
        <v>1.2657009732773501E+35</v>
      </c>
      <c r="UOU29" s="387">
        <f t="shared" ref="UOU29" si="7314">UOS29*$C$29</f>
        <v>1.2783579830101236E+35</v>
      </c>
      <c r="UOW29" s="387">
        <f t="shared" ref="UOW29" si="7315">UOU29*$C$29</f>
        <v>1.2911415628402248E+35</v>
      </c>
      <c r="UOY29" s="387">
        <f t="shared" ref="UOY29" si="7316">UOW29*$C$29</f>
        <v>1.3040529784686271E+35</v>
      </c>
      <c r="UPA29" s="387">
        <f t="shared" ref="UPA29" si="7317">UOY29*$C$29</f>
        <v>1.3170935082533134E+35</v>
      </c>
      <c r="UPC29" s="387">
        <f t="shared" ref="UPC29" si="7318">UPA29*$C$29</f>
        <v>1.3302644433358465E+35</v>
      </c>
      <c r="UPE29" s="387">
        <f t="shared" ref="UPE29" si="7319">UPC29*$C$29</f>
        <v>1.3435670877692049E+35</v>
      </c>
      <c r="UPG29" s="387">
        <f t="shared" ref="UPG29" si="7320">UPE29*$C$29</f>
        <v>1.357002758646897E+35</v>
      </c>
      <c r="UPI29" s="387">
        <f t="shared" ref="UPI29" si="7321">UPG29*$C$29</f>
        <v>1.3705727862333659E+35</v>
      </c>
      <c r="UPK29" s="387">
        <f t="shared" ref="UPK29" si="7322">UPI29*$C$29</f>
        <v>1.3842785140956995E+35</v>
      </c>
      <c r="UPM29" s="387">
        <f t="shared" ref="UPM29" si="7323">UPK29*$C$29</f>
        <v>1.3981212992366565E+35</v>
      </c>
      <c r="UPO29" s="387">
        <f t="shared" ref="UPO29" si="7324">UPM29*$C$29</f>
        <v>1.4121025122290231E+35</v>
      </c>
      <c r="UPQ29" s="387">
        <f t="shared" ref="UPQ29" si="7325">UPO29*$C$29</f>
        <v>1.4262235373513132E+35</v>
      </c>
      <c r="UPS29" s="387">
        <f t="shared" ref="UPS29" si="7326">UPQ29*$C$29</f>
        <v>1.4404857727248264E+35</v>
      </c>
      <c r="UPU29" s="387">
        <f t="shared" ref="UPU29" si="7327">UPS29*$C$29</f>
        <v>1.4548906304520747E+35</v>
      </c>
      <c r="UPW29" s="387">
        <f t="shared" ref="UPW29" si="7328">UPU29*$C$29</f>
        <v>1.4694395367565954E+35</v>
      </c>
      <c r="UPY29" s="387">
        <f t="shared" ref="UPY29" si="7329">UPW29*$C$29</f>
        <v>1.4841339321241614E+35</v>
      </c>
      <c r="UQA29" s="387">
        <f t="shared" ref="UQA29" si="7330">UPY29*$C$29</f>
        <v>1.4989752714454031E+35</v>
      </c>
      <c r="UQC29" s="387">
        <f t="shared" ref="UQC29" si="7331">UQA29*$C$29</f>
        <v>1.5139650241598572E+35</v>
      </c>
      <c r="UQE29" s="387">
        <f t="shared" ref="UQE29" si="7332">UQC29*$C$29</f>
        <v>1.5291046744014557E+35</v>
      </c>
      <c r="UQG29" s="387">
        <f t="shared" ref="UQG29" si="7333">UQE29*$C$29</f>
        <v>1.5443957211454703E+35</v>
      </c>
      <c r="UQI29" s="387">
        <f t="shared" ref="UQI29" si="7334">UQG29*$C$29</f>
        <v>1.559839678356925E+35</v>
      </c>
      <c r="UQK29" s="387">
        <f t="shared" ref="UQK29" si="7335">UQI29*$C$29</f>
        <v>1.5754380751404944E+35</v>
      </c>
      <c r="UQM29" s="387">
        <f t="shared" ref="UQM29" si="7336">UQK29*$C$29</f>
        <v>1.5911924558918993E+35</v>
      </c>
      <c r="UQO29" s="387">
        <f t="shared" ref="UQO29" si="7337">UQM29*$C$29</f>
        <v>1.6071043804508183E+35</v>
      </c>
      <c r="UQQ29" s="387">
        <f t="shared" ref="UQQ29" si="7338">UQO29*$C$29</f>
        <v>1.6231754242553264E+35</v>
      </c>
      <c r="UQS29" s="387">
        <f t="shared" ref="UQS29" si="7339">UQQ29*$C$29</f>
        <v>1.6394071784978796E+35</v>
      </c>
      <c r="UQU29" s="387">
        <f t="shared" ref="UQU29" si="7340">UQS29*$C$29</f>
        <v>1.6558012502828585E+35</v>
      </c>
      <c r="UQW29" s="387">
        <f t="shared" ref="UQW29" si="7341">UQU29*$C$29</f>
        <v>1.672359262785687E+35</v>
      </c>
      <c r="UQY29" s="387">
        <f t="shared" ref="UQY29" si="7342">UQW29*$C$29</f>
        <v>1.689082855413544E+35</v>
      </c>
      <c r="URA29" s="387">
        <f t="shared" ref="URA29" si="7343">UQY29*$C$29</f>
        <v>1.7059736839676796E+35</v>
      </c>
      <c r="URC29" s="387">
        <f t="shared" ref="URC29" si="7344">URA29*$C$29</f>
        <v>1.7230334208073562E+35</v>
      </c>
      <c r="URE29" s="387">
        <f t="shared" ref="URE29" si="7345">URC29*$C$29</f>
        <v>1.7402637550154299E+35</v>
      </c>
      <c r="URG29" s="387">
        <f t="shared" ref="URG29" si="7346">URE29*$C$29</f>
        <v>1.7576663925655843E+35</v>
      </c>
      <c r="URI29" s="387">
        <f t="shared" ref="URI29" si="7347">URG29*$C$29</f>
        <v>1.7752430564912401E+35</v>
      </c>
      <c r="URK29" s="387">
        <f t="shared" ref="URK29" si="7348">URI29*$C$29</f>
        <v>1.7929954870561524E+35</v>
      </c>
      <c r="URM29" s="387">
        <f t="shared" ref="URM29" si="7349">URK29*$C$29</f>
        <v>1.8109254419267141E+35</v>
      </c>
      <c r="URO29" s="387">
        <f t="shared" ref="URO29" si="7350">URM29*$C$29</f>
        <v>1.8290346963459811E+35</v>
      </c>
      <c r="URQ29" s="387">
        <f t="shared" ref="URQ29" si="7351">URO29*$C$29</f>
        <v>1.8473250433094409E+35</v>
      </c>
      <c r="URS29" s="387">
        <f t="shared" ref="URS29" si="7352">URQ29*$C$29</f>
        <v>1.8657982937425352E+35</v>
      </c>
      <c r="URU29" s="387">
        <f t="shared" ref="URU29" si="7353">URS29*$C$29</f>
        <v>1.8844562766799605E+35</v>
      </c>
      <c r="URW29" s="387">
        <f t="shared" ref="URW29" si="7354">URU29*$C$29</f>
        <v>1.9033008394467601E+35</v>
      </c>
      <c r="URY29" s="387">
        <f t="shared" ref="URY29" si="7355">URW29*$C$29</f>
        <v>1.9223338478412279E+35</v>
      </c>
      <c r="USA29" s="387">
        <f t="shared" ref="USA29" si="7356">URY29*$C$29</f>
        <v>1.9415571863196402E+35</v>
      </c>
      <c r="USC29" s="387">
        <f t="shared" ref="USC29" si="7357">USA29*$C$29</f>
        <v>1.9609727581828366E+35</v>
      </c>
      <c r="USE29" s="387">
        <f t="shared" ref="USE29" si="7358">USC29*$C$29</f>
        <v>1.980582485764665E+35</v>
      </c>
      <c r="USG29" s="387">
        <f t="shared" ref="USG29" si="7359">USE29*$C$29</f>
        <v>2.0003883106223117E+35</v>
      </c>
      <c r="USI29" s="387">
        <f t="shared" ref="USI29" si="7360">USG29*$C$29</f>
        <v>2.0203921937285348E+35</v>
      </c>
      <c r="USK29" s="387">
        <f t="shared" ref="USK29" si="7361">USI29*$C$29</f>
        <v>2.0405961156658202E+35</v>
      </c>
      <c r="USM29" s="387">
        <f t="shared" ref="USM29" si="7362">USK29*$C$29</f>
        <v>2.0610020768224784E+35</v>
      </c>
      <c r="USO29" s="387">
        <f t="shared" ref="USO29" si="7363">USM29*$C$29</f>
        <v>2.0816120975907033E+35</v>
      </c>
      <c r="USQ29" s="387">
        <f t="shared" ref="USQ29" si="7364">USO29*$C$29</f>
        <v>2.1024282185666105E+35</v>
      </c>
      <c r="USS29" s="387">
        <f t="shared" ref="USS29" si="7365">USQ29*$C$29</f>
        <v>2.1234525007522767E+35</v>
      </c>
      <c r="USU29" s="387">
        <f t="shared" ref="USU29" si="7366">USS29*$C$29</f>
        <v>2.1446870257597995E+35</v>
      </c>
      <c r="USW29" s="387">
        <f t="shared" ref="USW29" si="7367">USU29*$C$29</f>
        <v>2.1661338960173974E+35</v>
      </c>
      <c r="USY29" s="387">
        <f t="shared" ref="USY29" si="7368">USW29*$C$29</f>
        <v>2.1877952349775714E+35</v>
      </c>
      <c r="UTA29" s="387">
        <f t="shared" ref="UTA29" si="7369">USY29*$C$29</f>
        <v>2.2096731873273472E+35</v>
      </c>
      <c r="UTC29" s="387">
        <f t="shared" ref="UTC29" si="7370">UTA29*$C$29</f>
        <v>2.2317699192006206E+35</v>
      </c>
      <c r="UTE29" s="387">
        <f t="shared" ref="UTE29" si="7371">UTC29*$C$29</f>
        <v>2.2540876183926269E+35</v>
      </c>
      <c r="UTG29" s="387">
        <f t="shared" ref="UTG29" si="7372">UTE29*$C$29</f>
        <v>2.2766284945765532E+35</v>
      </c>
      <c r="UTI29" s="387">
        <f t="shared" ref="UTI29" si="7373">UTG29*$C$29</f>
        <v>2.2993947795223189E+35</v>
      </c>
      <c r="UTK29" s="387">
        <f t="shared" ref="UTK29" si="7374">UTI29*$C$29</f>
        <v>2.322388727317542E+35</v>
      </c>
      <c r="UTM29" s="387">
        <f t="shared" ref="UTM29" si="7375">UTK29*$C$29</f>
        <v>2.3456126145907174E+35</v>
      </c>
      <c r="UTO29" s="387">
        <f t="shared" ref="UTO29" si="7376">UTM29*$C$29</f>
        <v>2.3690687407366247E+35</v>
      </c>
      <c r="UTQ29" s="387">
        <f t="shared" ref="UTQ29" si="7377">UTO29*$C$29</f>
        <v>2.3927594281439911E+35</v>
      </c>
      <c r="UTS29" s="387">
        <f t="shared" ref="UTS29" si="7378">UTQ29*$C$29</f>
        <v>2.4166870224254309E+35</v>
      </c>
      <c r="UTU29" s="387">
        <f t="shared" ref="UTU29" si="7379">UTS29*$C$29</f>
        <v>2.4408538926496851E+35</v>
      </c>
      <c r="UTW29" s="387">
        <f t="shared" ref="UTW29" si="7380">UTU29*$C$29</f>
        <v>2.4652624315761819E+35</v>
      </c>
      <c r="UTY29" s="387">
        <f t="shared" ref="UTY29" si="7381">UTW29*$C$29</f>
        <v>2.4899150558919437E+35</v>
      </c>
      <c r="UUA29" s="387">
        <f t="shared" ref="UUA29" si="7382">UTY29*$C$29</f>
        <v>2.5148142064508631E+35</v>
      </c>
      <c r="UUC29" s="387">
        <f t="shared" ref="UUC29" si="7383">UUA29*$C$29</f>
        <v>2.5399623485153717E+35</v>
      </c>
      <c r="UUE29" s="387">
        <f t="shared" ref="UUE29" si="7384">UUC29*$C$29</f>
        <v>2.5653619720005256E+35</v>
      </c>
      <c r="UUG29" s="387">
        <f t="shared" ref="UUG29" si="7385">UUE29*$C$29</f>
        <v>2.5910155917205309E+35</v>
      </c>
      <c r="UUI29" s="387">
        <f t="shared" ref="UUI29" si="7386">UUG29*$C$29</f>
        <v>2.6169257476377361E+35</v>
      </c>
      <c r="UUK29" s="387">
        <f t="shared" ref="UUK29" si="7387">UUI29*$C$29</f>
        <v>2.6430950051141134E+35</v>
      </c>
      <c r="UUM29" s="387">
        <f t="shared" ref="UUM29" si="7388">UUK29*$C$29</f>
        <v>2.6695259551652547E+35</v>
      </c>
      <c r="UUO29" s="387">
        <f t="shared" ref="UUO29" si="7389">UUM29*$C$29</f>
        <v>2.6962212147169071E+35</v>
      </c>
      <c r="UUQ29" s="387">
        <f t="shared" ref="UUQ29" si="7390">UUO29*$C$29</f>
        <v>2.723183426864076E+35</v>
      </c>
      <c r="UUS29" s="387">
        <f t="shared" ref="UUS29" si="7391">UUQ29*$C$29</f>
        <v>2.7504152611327169E+35</v>
      </c>
      <c r="UUU29" s="387">
        <f t="shared" ref="UUU29" si="7392">UUS29*$C$29</f>
        <v>2.7779194137440442E+35</v>
      </c>
      <c r="UUW29" s="387">
        <f t="shared" ref="UUW29" si="7393">UUU29*$C$29</f>
        <v>2.8056986078814848E+35</v>
      </c>
      <c r="UUY29" s="387">
        <f t="shared" ref="UUY29" si="7394">UUW29*$C$29</f>
        <v>2.8337555939602998E+35</v>
      </c>
      <c r="UVA29" s="387">
        <f t="shared" ref="UVA29" si="7395">UUY29*$C$29</f>
        <v>2.8620931498999029E+35</v>
      </c>
      <c r="UVC29" s="387">
        <f t="shared" ref="UVC29" si="7396">UVA29*$C$29</f>
        <v>2.890714081398902E+35</v>
      </c>
      <c r="UVE29" s="387">
        <f t="shared" ref="UVE29" si="7397">UVC29*$C$29</f>
        <v>2.9196212222128909E+35</v>
      </c>
      <c r="UVG29" s="387">
        <f t="shared" ref="UVG29" si="7398">UVE29*$C$29</f>
        <v>2.9488174344350198E+35</v>
      </c>
      <c r="UVI29" s="387">
        <f t="shared" ref="UVI29" si="7399">UVG29*$C$29</f>
        <v>2.9783056087793702E+35</v>
      </c>
      <c r="UVK29" s="387">
        <f t="shared" ref="UVK29" si="7400">UVI29*$C$29</f>
        <v>3.0080886648671639E+35</v>
      </c>
      <c r="UVM29" s="387">
        <f t="shared" ref="UVM29" si="7401">UVK29*$C$29</f>
        <v>3.0381695515158356E+35</v>
      </c>
      <c r="UVO29" s="387">
        <f t="shared" ref="UVO29" si="7402">UVM29*$C$29</f>
        <v>3.0685512470309941E+35</v>
      </c>
      <c r="UVQ29" s="387">
        <f t="shared" ref="UVQ29" si="7403">UVO29*$C$29</f>
        <v>3.0992367595013042E+35</v>
      </c>
      <c r="UVS29" s="387">
        <f t="shared" ref="UVS29" si="7404">UVQ29*$C$29</f>
        <v>3.1302291270963171E+35</v>
      </c>
      <c r="UVU29" s="387">
        <f t="shared" ref="UVU29" si="7405">UVS29*$C$29</f>
        <v>3.1615314183672804E+35</v>
      </c>
      <c r="UVW29" s="387">
        <f t="shared" ref="UVW29" si="7406">UVU29*$C$29</f>
        <v>3.1931467325509533E+35</v>
      </c>
      <c r="UVY29" s="387">
        <f t="shared" ref="UVY29" si="7407">UVW29*$C$29</f>
        <v>3.2250781998764627E+35</v>
      </c>
      <c r="UWA29" s="387">
        <f t="shared" ref="UWA29" si="7408">UVY29*$C$29</f>
        <v>3.2573289818752275E+35</v>
      </c>
      <c r="UWC29" s="387">
        <f t="shared" ref="UWC29" si="7409">UWA29*$C$29</f>
        <v>3.2899022716939798E+35</v>
      </c>
      <c r="UWE29" s="387">
        <f t="shared" ref="UWE29" si="7410">UWC29*$C$29</f>
        <v>3.3228012944109196E+35</v>
      </c>
      <c r="UWG29" s="387">
        <f t="shared" ref="UWG29" si="7411">UWE29*$C$29</f>
        <v>3.3560293073550287E+35</v>
      </c>
      <c r="UWI29" s="387">
        <f t="shared" ref="UWI29" si="7412">UWG29*$C$29</f>
        <v>3.3895896004285791E+35</v>
      </c>
      <c r="UWK29" s="387">
        <f t="shared" ref="UWK29" si="7413">UWI29*$C$29</f>
        <v>3.4234854964328651E+35</v>
      </c>
      <c r="UWM29" s="387">
        <f t="shared" ref="UWM29" si="7414">UWK29*$C$29</f>
        <v>3.4577203513971937E+35</v>
      </c>
      <c r="UWO29" s="387">
        <f t="shared" ref="UWO29" si="7415">UWM29*$C$29</f>
        <v>3.4922975549111655E+35</v>
      </c>
      <c r="UWQ29" s="387">
        <f t="shared" ref="UWQ29" si="7416">UWO29*$C$29</f>
        <v>3.5272205304602769E+35</v>
      </c>
      <c r="UWS29" s="387">
        <f t="shared" ref="UWS29" si="7417">UWQ29*$C$29</f>
        <v>3.5624927357648794E+35</v>
      </c>
      <c r="UWU29" s="387">
        <f t="shared" ref="UWU29" si="7418">UWS29*$C$29</f>
        <v>3.598117663122528E+35</v>
      </c>
      <c r="UWW29" s="387">
        <f t="shared" ref="UWW29" si="7419">UWU29*$C$29</f>
        <v>3.6340988397537533E+35</v>
      </c>
      <c r="UWY29" s="387">
        <f t="shared" ref="UWY29" si="7420">UWW29*$C$29</f>
        <v>3.6704398281512909E+35</v>
      </c>
      <c r="UXA29" s="387">
        <f t="shared" ref="UXA29" si="7421">UWY29*$C$29</f>
        <v>3.7071442264328039E+35</v>
      </c>
      <c r="UXC29" s="387">
        <f t="shared" ref="UXC29" si="7422">UXA29*$C$29</f>
        <v>3.7442156686971318E+35</v>
      </c>
      <c r="UXE29" s="387">
        <f t="shared" ref="UXE29" si="7423">UXC29*$C$29</f>
        <v>3.781657825384103E+35</v>
      </c>
      <c r="UXG29" s="387">
        <f t="shared" ref="UXG29" si="7424">UXE29*$C$29</f>
        <v>3.8194744036379439E+35</v>
      </c>
      <c r="UXI29" s="387">
        <f t="shared" ref="UXI29" si="7425">UXG29*$C$29</f>
        <v>3.8576691476743233E+35</v>
      </c>
      <c r="UXK29" s="387">
        <f t="shared" ref="UXK29" si="7426">UXI29*$C$29</f>
        <v>3.8962458391510665E+35</v>
      </c>
      <c r="UXM29" s="387">
        <f t="shared" ref="UXM29" si="7427">UXK29*$C$29</f>
        <v>3.9352082975425773E+35</v>
      </c>
      <c r="UXO29" s="387">
        <f t="shared" ref="UXO29" si="7428">UXM29*$C$29</f>
        <v>3.974560380518003E+35</v>
      </c>
      <c r="UXQ29" s="387">
        <f t="shared" ref="UXQ29" si="7429">UXO29*$C$29</f>
        <v>4.0143059843231827E+35</v>
      </c>
      <c r="UXS29" s="387">
        <f t="shared" ref="UXS29" si="7430">UXQ29*$C$29</f>
        <v>4.0544490441664142E+35</v>
      </c>
      <c r="UXU29" s="387">
        <f t="shared" ref="UXU29" si="7431">UXS29*$C$29</f>
        <v>4.0949935346080787E+35</v>
      </c>
      <c r="UXW29" s="387">
        <f t="shared" ref="UXW29" si="7432">UXU29*$C$29</f>
        <v>4.1359434699541593E+35</v>
      </c>
      <c r="UXY29" s="387">
        <f t="shared" ref="UXY29" si="7433">UXW29*$C$29</f>
        <v>4.1773029046537008E+35</v>
      </c>
      <c r="UYA29" s="387">
        <f t="shared" ref="UYA29" si="7434">UXY29*$C$29</f>
        <v>4.2190759337002375E+35</v>
      </c>
      <c r="UYC29" s="387">
        <f t="shared" ref="UYC29" si="7435">UYA29*$C$29</f>
        <v>4.26126669303724E+35</v>
      </c>
      <c r="UYE29" s="387">
        <f t="shared" ref="UYE29" si="7436">UYC29*$C$29</f>
        <v>4.3038793599676127E+35</v>
      </c>
      <c r="UYG29" s="387">
        <f t="shared" ref="UYG29" si="7437">UYE29*$C$29</f>
        <v>4.3469181535672887E+35</v>
      </c>
      <c r="UYI29" s="387">
        <f t="shared" ref="UYI29" si="7438">UYG29*$C$29</f>
        <v>4.3903873351029615E+35</v>
      </c>
      <c r="UYK29" s="387">
        <f t="shared" ref="UYK29" si="7439">UYI29*$C$29</f>
        <v>4.4342912084539908E+35</v>
      </c>
      <c r="UYM29" s="387">
        <f t="shared" ref="UYM29" si="7440">UYK29*$C$29</f>
        <v>4.4786341205385308E+35</v>
      </c>
      <c r="UYO29" s="387">
        <f t="shared" ref="UYO29" si="7441">UYM29*$C$29</f>
        <v>4.5234204617439163E+35</v>
      </c>
      <c r="UYQ29" s="387">
        <f t="shared" ref="UYQ29" si="7442">UYO29*$C$29</f>
        <v>4.5686546663613556E+35</v>
      </c>
      <c r="UYS29" s="387">
        <f t="shared" ref="UYS29" si="7443">UYQ29*$C$29</f>
        <v>4.6143412130249694E+35</v>
      </c>
      <c r="UYU29" s="387">
        <f t="shared" ref="UYU29" si="7444">UYS29*$C$29</f>
        <v>4.6604846251552188E+35</v>
      </c>
      <c r="UYW29" s="387">
        <f t="shared" ref="UYW29" si="7445">UYU29*$C$29</f>
        <v>4.7070894714067708E+35</v>
      </c>
      <c r="UYY29" s="387">
        <f t="shared" ref="UYY29" si="7446">UYW29*$C$29</f>
        <v>4.7541603661208386E+35</v>
      </c>
      <c r="UZA29" s="387">
        <f t="shared" ref="UZA29" si="7447">UYY29*$C$29</f>
        <v>4.8017019697820473E+35</v>
      </c>
      <c r="UZC29" s="387">
        <f t="shared" ref="UZC29" si="7448">UZA29*$C$29</f>
        <v>4.8497189894798675E+35</v>
      </c>
      <c r="UZE29" s="387">
        <f t="shared" ref="UZE29" si="7449">UZC29*$C$29</f>
        <v>4.8982161793746666E+35</v>
      </c>
      <c r="UZG29" s="387">
        <f t="shared" ref="UZG29" si="7450">UZE29*$C$29</f>
        <v>4.9471983411684134E+35</v>
      </c>
      <c r="UZI29" s="387">
        <f t="shared" ref="UZI29" si="7451">UZG29*$C$29</f>
        <v>4.996670324580098E+35</v>
      </c>
      <c r="UZK29" s="387">
        <f t="shared" ref="UZK29" si="7452">UZI29*$C$29</f>
        <v>5.046637027825899E+35</v>
      </c>
      <c r="UZM29" s="387">
        <f t="shared" ref="UZM29" si="7453">UZK29*$C$29</f>
        <v>5.0971033981041581E+35</v>
      </c>
      <c r="UZO29" s="387">
        <f t="shared" ref="UZO29" si="7454">UZM29*$C$29</f>
        <v>5.1480744320851995E+35</v>
      </c>
      <c r="UZQ29" s="387">
        <f t="shared" ref="UZQ29" si="7455">UZO29*$C$29</f>
        <v>5.1995551764060514E+35</v>
      </c>
      <c r="UZS29" s="387">
        <f t="shared" ref="UZS29" si="7456">UZQ29*$C$29</f>
        <v>5.2515507281701118E+35</v>
      </c>
      <c r="UZU29" s="387">
        <f t="shared" ref="UZU29" si="7457">UZS29*$C$29</f>
        <v>5.3040662354518127E+35</v>
      </c>
      <c r="UZW29" s="387">
        <f t="shared" ref="UZW29" si="7458">UZU29*$C$29</f>
        <v>5.3571068978063306E+35</v>
      </c>
      <c r="UZY29" s="387">
        <f t="shared" ref="UZY29" si="7459">UZW29*$C$29</f>
        <v>5.410677966784394E+35</v>
      </c>
      <c r="VAA29" s="387">
        <f t="shared" ref="VAA29" si="7460">UZY29*$C$29</f>
        <v>5.4647847464522382E+35</v>
      </c>
      <c r="VAC29" s="387">
        <f t="shared" ref="VAC29" si="7461">VAA29*$C$29</f>
        <v>5.5194325939167609E+35</v>
      </c>
      <c r="VAE29" s="387">
        <f t="shared" ref="VAE29" si="7462">VAC29*$C$29</f>
        <v>5.5746269198559284E+35</v>
      </c>
      <c r="VAG29" s="387">
        <f t="shared" ref="VAG29" si="7463">VAE29*$C$29</f>
        <v>5.6303731890544879E+35</v>
      </c>
      <c r="VAI29" s="387">
        <f t="shared" ref="VAI29" si="7464">VAG29*$C$29</f>
        <v>5.6866769209450331E+35</v>
      </c>
      <c r="VAK29" s="387">
        <f t="shared" ref="VAK29" si="7465">VAI29*$C$29</f>
        <v>5.7435436901544832E+35</v>
      </c>
      <c r="VAM29" s="387">
        <f t="shared" ref="VAM29" si="7466">VAK29*$C$29</f>
        <v>5.8009791270560278E+35</v>
      </c>
      <c r="VAO29" s="387">
        <f t="shared" ref="VAO29" si="7467">VAM29*$C$29</f>
        <v>5.858988918326588E+35</v>
      </c>
      <c r="VAQ29" s="387">
        <f t="shared" ref="VAQ29" si="7468">VAO29*$C$29</f>
        <v>5.9175788075098537E+35</v>
      </c>
      <c r="VAS29" s="387">
        <f t="shared" ref="VAS29" si="7469">VAQ29*$C$29</f>
        <v>5.9767545955849525E+35</v>
      </c>
      <c r="VAU29" s="387">
        <f t="shared" ref="VAU29" si="7470">VAS29*$C$29</f>
        <v>6.036522141540802E+35</v>
      </c>
      <c r="VAW29" s="387">
        <f t="shared" ref="VAW29" si="7471">VAU29*$C$29</f>
        <v>6.0968873629562097E+35</v>
      </c>
      <c r="VAY29" s="387">
        <f t="shared" ref="VAY29" si="7472">VAW29*$C$29</f>
        <v>6.157856236585772E+35</v>
      </c>
      <c r="VBA29" s="387">
        <f t="shared" ref="VBA29" si="7473">VAY29*$C$29</f>
        <v>6.2194347989516295E+35</v>
      </c>
      <c r="VBC29" s="387">
        <f t="shared" ref="VBC29" si="7474">VBA29*$C$29</f>
        <v>6.2816291469411456E+35</v>
      </c>
      <c r="VBE29" s="387">
        <f t="shared" ref="VBE29" si="7475">VBC29*$C$29</f>
        <v>6.3444454384105569E+35</v>
      </c>
      <c r="VBG29" s="387">
        <f t="shared" ref="VBG29" si="7476">VBE29*$C$29</f>
        <v>6.4078898927946625E+35</v>
      </c>
      <c r="VBI29" s="387">
        <f t="shared" ref="VBI29" si="7477">VBG29*$C$29</f>
        <v>6.4719687917226095E+35</v>
      </c>
      <c r="VBK29" s="387">
        <f t="shared" ref="VBK29" si="7478">VBI29*$C$29</f>
        <v>6.536688479639836E+35</v>
      </c>
      <c r="VBM29" s="387">
        <f t="shared" ref="VBM29" si="7479">VBK29*$C$29</f>
        <v>6.6020553644362344E+35</v>
      </c>
      <c r="VBO29" s="387">
        <f t="shared" ref="VBO29" si="7480">VBM29*$C$29</f>
        <v>6.6680759180805968E+35</v>
      </c>
      <c r="VBQ29" s="387">
        <f t="shared" ref="VBQ29" si="7481">VBO29*$C$29</f>
        <v>6.734756677261403E+35</v>
      </c>
      <c r="VBS29" s="387">
        <f t="shared" ref="VBS29" si="7482">VBQ29*$C$29</f>
        <v>6.8021042440340164E+35</v>
      </c>
      <c r="VBU29" s="387">
        <f t="shared" ref="VBU29" si="7483">VBS29*$C$29</f>
        <v>6.8701252864743567E+35</v>
      </c>
      <c r="VBW29" s="387">
        <f t="shared" ref="VBW29" si="7484">VBU29*$C$29</f>
        <v>6.9388265393390997E+35</v>
      </c>
      <c r="VBY29" s="387">
        <f t="shared" ref="VBY29" si="7485">VBW29*$C$29</f>
        <v>7.0082148047324906E+35</v>
      </c>
      <c r="VCA29" s="387">
        <f t="shared" ref="VCA29" si="7486">VBY29*$C$29</f>
        <v>7.0782969527798152E+35</v>
      </c>
      <c r="VCC29" s="387">
        <f t="shared" ref="VCC29" si="7487">VCA29*$C$29</f>
        <v>7.1490799223076137E+35</v>
      </c>
      <c r="VCE29" s="387">
        <f t="shared" ref="VCE29" si="7488">VCC29*$C$29</f>
        <v>7.2205707215306897E+35</v>
      </c>
      <c r="VCG29" s="387">
        <f t="shared" ref="VCG29" si="7489">VCE29*$C$29</f>
        <v>7.2927764287459966E+35</v>
      </c>
      <c r="VCI29" s="387">
        <f t="shared" ref="VCI29" si="7490">VCG29*$C$29</f>
        <v>7.3657041930334561E+35</v>
      </c>
      <c r="VCK29" s="387">
        <f t="shared" ref="VCK29" si="7491">VCI29*$C$29</f>
        <v>7.4393612349637908E+35</v>
      </c>
      <c r="VCM29" s="387">
        <f t="shared" ref="VCM29" si="7492">VCK29*$C$29</f>
        <v>7.5137548473134285E+35</v>
      </c>
      <c r="VCO29" s="387">
        <f t="shared" ref="VCO29" si="7493">VCM29*$C$29</f>
        <v>7.5888923957865621E+35</v>
      </c>
      <c r="VCQ29" s="387">
        <f t="shared" ref="VCQ29" si="7494">VCO29*$C$29</f>
        <v>7.6647813197444281E+35</v>
      </c>
      <c r="VCS29" s="387">
        <f t="shared" ref="VCS29" si="7495">VCQ29*$C$29</f>
        <v>7.741429132941873E+35</v>
      </c>
      <c r="VCU29" s="387">
        <f t="shared" ref="VCU29" si="7496">VCS29*$C$29</f>
        <v>7.8188434242712925E+35</v>
      </c>
      <c r="VCW29" s="387">
        <f t="shared" ref="VCW29" si="7497">VCU29*$C$29</f>
        <v>7.8970318585140049E+35</v>
      </c>
      <c r="VCY29" s="387">
        <f t="shared" ref="VCY29" si="7498">VCW29*$C$29</f>
        <v>7.9760021770991453E+35</v>
      </c>
      <c r="VDA29" s="387">
        <f t="shared" ref="VDA29" si="7499">VCY29*$C$29</f>
        <v>8.0557621988701367E+35</v>
      </c>
      <c r="VDC29" s="387">
        <f t="shared" ref="VDC29" si="7500">VDA29*$C$29</f>
        <v>8.136319820858838E+35</v>
      </c>
      <c r="VDE29" s="387">
        <f t="shared" ref="VDE29" si="7501">VDC29*$C$29</f>
        <v>8.2176830190674262E+35</v>
      </c>
      <c r="VDG29" s="387">
        <f t="shared" ref="VDG29" si="7502">VDE29*$C$29</f>
        <v>8.2998598492580998E+35</v>
      </c>
      <c r="VDI29" s="387">
        <f t="shared" ref="VDI29" si="7503">VDG29*$C$29</f>
        <v>8.3828584477506812E+35</v>
      </c>
      <c r="VDK29" s="387">
        <f t="shared" ref="VDK29" si="7504">VDI29*$C$29</f>
        <v>8.4666870322281881E+35</v>
      </c>
      <c r="VDM29" s="387">
        <f t="shared" ref="VDM29" si="7505">VDK29*$C$29</f>
        <v>8.5513539025504699E+35</v>
      </c>
      <c r="VDO29" s="387">
        <f t="shared" ref="VDO29" si="7506">VDM29*$C$29</f>
        <v>8.6368674415759744E+35</v>
      </c>
      <c r="VDQ29" s="387">
        <f t="shared" ref="VDQ29" si="7507">VDO29*$C$29</f>
        <v>8.723236115991735E+35</v>
      </c>
      <c r="VDS29" s="387">
        <f t="shared" ref="VDS29" si="7508">VDQ29*$C$29</f>
        <v>8.8104684771516522E+35</v>
      </c>
      <c r="VDU29" s="387">
        <f t="shared" ref="VDU29" si="7509">VDS29*$C$29</f>
        <v>8.8985731619231688E+35</v>
      </c>
      <c r="VDW29" s="387">
        <f t="shared" ref="VDW29" si="7510">VDU29*$C$29</f>
        <v>8.9875588935423999E+35</v>
      </c>
      <c r="VDY29" s="387">
        <f t="shared" ref="VDY29" si="7511">VDW29*$C$29</f>
        <v>9.0774344824778245E+35</v>
      </c>
      <c r="VEA29" s="387">
        <f t="shared" ref="VEA29" si="7512">VDY29*$C$29</f>
        <v>9.1682088273026027E+35</v>
      </c>
      <c r="VEC29" s="387">
        <f t="shared" ref="VEC29" si="7513">VEA29*$C$29</f>
        <v>9.2598909155756285E+35</v>
      </c>
      <c r="VEE29" s="387">
        <f t="shared" ref="VEE29" si="7514">VEC29*$C$29</f>
        <v>9.3524898247313852E+35</v>
      </c>
      <c r="VEG29" s="387">
        <f t="shared" ref="VEG29" si="7515">VEE29*$C$29</f>
        <v>9.4460147229786996E+35</v>
      </c>
      <c r="VEI29" s="387">
        <f t="shared" ref="VEI29" si="7516">VEG29*$C$29</f>
        <v>9.5404748702084861E+35</v>
      </c>
      <c r="VEK29" s="387">
        <f t="shared" ref="VEK29" si="7517">VEI29*$C$29</f>
        <v>9.6358796189105706E+35</v>
      </c>
      <c r="VEM29" s="387">
        <f t="shared" ref="VEM29" si="7518">VEK29*$C$29</f>
        <v>9.7322384150996767E+35</v>
      </c>
      <c r="VEO29" s="387">
        <f t="shared" ref="VEO29" si="7519">VEM29*$C$29</f>
        <v>9.8295607992506732E+35</v>
      </c>
      <c r="VEQ29" s="387">
        <f t="shared" ref="VEQ29" si="7520">VEO29*$C$29</f>
        <v>9.9278564072431798E+35</v>
      </c>
      <c r="VES29" s="387">
        <f t="shared" ref="VES29" si="7521">VEQ29*$C$29</f>
        <v>1.0027134971315611E+36</v>
      </c>
      <c r="VEU29" s="387">
        <f t="shared" ref="VEU29" si="7522">VES29*$C$29</f>
        <v>1.0127406321028767E+36</v>
      </c>
      <c r="VEW29" s="387">
        <f t="shared" ref="VEW29" si="7523">VEU29*$C$29</f>
        <v>1.0228680384239055E+36</v>
      </c>
      <c r="VEY29" s="387">
        <f t="shared" ref="VEY29" si="7524">VEW29*$C$29</f>
        <v>1.0330967188081446E+36</v>
      </c>
      <c r="VFA29" s="387">
        <f t="shared" ref="VFA29" si="7525">VEY29*$C$29</f>
        <v>1.0434276859962261E+36</v>
      </c>
      <c r="VFC29" s="387">
        <f t="shared" ref="VFC29" si="7526">VFA29*$C$29</f>
        <v>1.0538619628561884E+36</v>
      </c>
      <c r="VFE29" s="387">
        <f t="shared" ref="VFE29" si="7527">VFC29*$C$29</f>
        <v>1.0644005824847502E+36</v>
      </c>
      <c r="VFG29" s="387">
        <f t="shared" ref="VFG29" si="7528">VFE29*$C$29</f>
        <v>1.0750445883095977E+36</v>
      </c>
      <c r="VFI29" s="387">
        <f t="shared" ref="VFI29" si="7529">VFG29*$C$29</f>
        <v>1.0857950341926937E+36</v>
      </c>
      <c r="VFK29" s="387">
        <f t="shared" ref="VFK29" si="7530">VFI29*$C$29</f>
        <v>1.0966529845346206E+36</v>
      </c>
      <c r="VFM29" s="387">
        <f t="shared" ref="VFM29" si="7531">VFK29*$C$29</f>
        <v>1.1076195143799669E+36</v>
      </c>
      <c r="VFO29" s="387">
        <f t="shared" ref="VFO29" si="7532">VFM29*$C$29</f>
        <v>1.1186957095237665E+36</v>
      </c>
      <c r="VFQ29" s="387">
        <f t="shared" ref="VFQ29" si="7533">VFO29*$C$29</f>
        <v>1.1298826666190043E+36</v>
      </c>
      <c r="VFS29" s="387">
        <f t="shared" ref="VFS29" si="7534">VFQ29*$C$29</f>
        <v>1.1411814932851944E+36</v>
      </c>
      <c r="VFU29" s="387">
        <f t="shared" ref="VFU29" si="7535">VFS29*$C$29</f>
        <v>1.1525933082180464E+36</v>
      </c>
      <c r="VFW29" s="387">
        <f t="shared" ref="VFW29" si="7536">VFU29*$C$29</f>
        <v>1.1641192413002268E+36</v>
      </c>
      <c r="VFY29" s="387">
        <f t="shared" ref="VFY29" si="7537">VFW29*$C$29</f>
        <v>1.1757604337132291E+36</v>
      </c>
      <c r="VGA29" s="387">
        <f t="shared" ref="VGA29" si="7538">VFY29*$C$29</f>
        <v>1.1875180380503614E+36</v>
      </c>
      <c r="VGC29" s="387">
        <f t="shared" ref="VGC29" si="7539">VGA29*$C$29</f>
        <v>1.199393218430865E+36</v>
      </c>
      <c r="VGE29" s="387">
        <f t="shared" ref="VGE29" si="7540">VGC29*$C$29</f>
        <v>1.2113871506151736E+36</v>
      </c>
      <c r="VGG29" s="387">
        <f t="shared" ref="VGG29" si="7541">VGE29*$C$29</f>
        <v>1.2235010221213253E+36</v>
      </c>
      <c r="VGI29" s="387">
        <f t="shared" ref="VGI29" si="7542">VGG29*$C$29</f>
        <v>1.2357360323425386E+36</v>
      </c>
      <c r="VGK29" s="387">
        <f t="shared" ref="VGK29" si="7543">VGI29*$C$29</f>
        <v>1.248093392665964E+36</v>
      </c>
      <c r="VGM29" s="387">
        <f t="shared" ref="VGM29" si="7544">VGK29*$C$29</f>
        <v>1.2605743265926237E+36</v>
      </c>
      <c r="VGO29" s="387">
        <f t="shared" ref="VGO29" si="7545">VGM29*$C$29</f>
        <v>1.2731800698585499E+36</v>
      </c>
      <c r="VGQ29" s="387">
        <f t="shared" ref="VGQ29" si="7546">VGO29*$C$29</f>
        <v>1.2859118705571354E+36</v>
      </c>
      <c r="VGS29" s="387">
        <f t="shared" ref="VGS29" si="7547">VGQ29*$C$29</f>
        <v>1.2987709892627067E+36</v>
      </c>
      <c r="VGU29" s="387">
        <f t="shared" ref="VGU29" si="7548">VGS29*$C$29</f>
        <v>1.3117586991553338E+36</v>
      </c>
      <c r="VGW29" s="387">
        <f t="shared" ref="VGW29" si="7549">VGU29*$C$29</f>
        <v>1.3248762861468872E+36</v>
      </c>
      <c r="VGY29" s="387">
        <f t="shared" ref="VGY29" si="7550">VGW29*$C$29</f>
        <v>1.3381250490083562E+36</v>
      </c>
      <c r="VHA29" s="387">
        <f t="shared" ref="VHA29" si="7551">VGY29*$C$29</f>
        <v>1.3515062994984397E+36</v>
      </c>
      <c r="VHC29" s="387">
        <f t="shared" ref="VHC29" si="7552">VHA29*$C$29</f>
        <v>1.3650213624934242E+36</v>
      </c>
      <c r="VHE29" s="387">
        <f t="shared" ref="VHE29" si="7553">VHC29*$C$29</f>
        <v>1.3786715761183583E+36</v>
      </c>
      <c r="VHG29" s="387">
        <f t="shared" ref="VHG29" si="7554">VHE29*$C$29</f>
        <v>1.392458291879542E+36</v>
      </c>
      <c r="VHI29" s="387">
        <f t="shared" ref="VHI29" si="7555">VHG29*$C$29</f>
        <v>1.4063828747983375E+36</v>
      </c>
      <c r="VHK29" s="387">
        <f t="shared" ref="VHK29" si="7556">VHI29*$C$29</f>
        <v>1.4204467035463211E+36</v>
      </c>
      <c r="VHM29" s="387">
        <f t="shared" ref="VHM29" si="7557">VHK29*$C$29</f>
        <v>1.4346511705817843E+36</v>
      </c>
      <c r="VHO29" s="387">
        <f t="shared" ref="VHO29" si="7558">VHM29*$C$29</f>
        <v>1.4489976822876022E+36</v>
      </c>
      <c r="VHQ29" s="387">
        <f t="shared" ref="VHQ29" si="7559">VHO29*$C$29</f>
        <v>1.4634876591104783E+36</v>
      </c>
      <c r="VHS29" s="387">
        <f t="shared" ref="VHS29" si="7560">VHQ29*$C$29</f>
        <v>1.4781225357015831E+36</v>
      </c>
      <c r="VHU29" s="387">
        <f t="shared" ref="VHU29" si="7561">VHS29*$C$29</f>
        <v>1.4929037610585991E+36</v>
      </c>
      <c r="VHW29" s="387">
        <f t="shared" ref="VHW29" si="7562">VHU29*$C$29</f>
        <v>1.5078327986691852E+36</v>
      </c>
      <c r="VHY29" s="387">
        <f t="shared" ref="VHY29" si="7563">VHW29*$C$29</f>
        <v>1.5229111266558769E+36</v>
      </c>
      <c r="VIA29" s="387">
        <f t="shared" ref="VIA29" si="7564">VHY29*$C$29</f>
        <v>1.5381402379224358E+36</v>
      </c>
      <c r="VIC29" s="387">
        <f t="shared" ref="VIC29" si="7565">VIA29*$C$29</f>
        <v>1.5535216403016602E+36</v>
      </c>
      <c r="VIE29" s="387">
        <f t="shared" ref="VIE29" si="7566">VIC29*$C$29</f>
        <v>1.5690568567046768E+36</v>
      </c>
      <c r="VIG29" s="387">
        <f t="shared" ref="VIG29" si="7567">VIE29*$C$29</f>
        <v>1.5847474252717235E+36</v>
      </c>
      <c r="VII29" s="387">
        <f t="shared" ref="VII29" si="7568">VIG29*$C$29</f>
        <v>1.6005948995244407E+36</v>
      </c>
      <c r="VIK29" s="387">
        <f t="shared" ref="VIK29" si="7569">VII29*$C$29</f>
        <v>1.6166008485196853E+36</v>
      </c>
      <c r="VIM29" s="387">
        <f t="shared" ref="VIM29" si="7570">VIK29*$C$29</f>
        <v>1.632766857004882E+36</v>
      </c>
      <c r="VIO29" s="387">
        <f t="shared" ref="VIO29" si="7571">VIM29*$C$29</f>
        <v>1.6490945255749307E+36</v>
      </c>
      <c r="VIQ29" s="387">
        <f t="shared" ref="VIQ29" si="7572">VIO29*$C$29</f>
        <v>1.6655854708306802E+36</v>
      </c>
      <c r="VIS29" s="387">
        <f t="shared" ref="VIS29" si="7573">VIQ29*$C$29</f>
        <v>1.6822413255389869E+36</v>
      </c>
      <c r="VIU29" s="387">
        <f t="shared" ref="VIU29" si="7574">VIS29*$C$29</f>
        <v>1.6990637387943769E+36</v>
      </c>
      <c r="VIW29" s="387">
        <f t="shared" ref="VIW29" si="7575">VIU29*$C$29</f>
        <v>1.7160543761823208E+36</v>
      </c>
      <c r="VIY29" s="387">
        <f t="shared" ref="VIY29" si="7576">VIW29*$C$29</f>
        <v>1.733214919944144E+36</v>
      </c>
      <c r="VJA29" s="387">
        <f t="shared" ref="VJA29" si="7577">VIY29*$C$29</f>
        <v>1.7505470691435856E+36</v>
      </c>
      <c r="VJC29" s="387">
        <f t="shared" ref="VJC29" si="7578">VJA29*$C$29</f>
        <v>1.7680525398350215E+36</v>
      </c>
      <c r="VJE29" s="387">
        <f t="shared" ref="VJE29" si="7579">VJC29*$C$29</f>
        <v>1.7857330652333716E+36</v>
      </c>
      <c r="VJG29" s="387">
        <f t="shared" ref="VJG29" si="7580">VJE29*$C$29</f>
        <v>1.8035903958857053E+36</v>
      </c>
      <c r="VJI29" s="387">
        <f t="shared" ref="VJI29" si="7581">VJG29*$C$29</f>
        <v>1.8216262998445624E+36</v>
      </c>
      <c r="VJK29" s="387">
        <f t="shared" ref="VJK29" si="7582">VJI29*$C$29</f>
        <v>1.8398425628430079E+36</v>
      </c>
      <c r="VJM29" s="387">
        <f t="shared" ref="VJM29" si="7583">VJK29*$C$29</f>
        <v>1.858240988471438E+36</v>
      </c>
      <c r="VJO29" s="387">
        <f t="shared" ref="VJO29" si="7584">VJM29*$C$29</f>
        <v>1.8768233983561523E+36</v>
      </c>
      <c r="VJQ29" s="387">
        <f t="shared" ref="VJQ29" si="7585">VJO29*$C$29</f>
        <v>1.8955916323397139E+36</v>
      </c>
      <c r="VJS29" s="387">
        <f t="shared" ref="VJS29" si="7586">VJQ29*$C$29</f>
        <v>1.9145475486631111E+36</v>
      </c>
      <c r="VJU29" s="387">
        <f t="shared" ref="VJU29" si="7587">VJS29*$C$29</f>
        <v>1.9336930241497421E+36</v>
      </c>
      <c r="VJW29" s="387">
        <f t="shared" ref="VJW29" si="7588">VJU29*$C$29</f>
        <v>1.9530299543912397E+36</v>
      </c>
      <c r="VJY29" s="387">
        <f t="shared" ref="VJY29" si="7589">VJW29*$C$29</f>
        <v>1.9725602539351521E+36</v>
      </c>
      <c r="VKA29" s="387">
        <f t="shared" ref="VKA29" si="7590">VJY29*$C$29</f>
        <v>1.9922858564745036E+36</v>
      </c>
      <c r="VKC29" s="387">
        <f t="shared" ref="VKC29" si="7591">VKA29*$C$29</f>
        <v>2.0122087150392485E+36</v>
      </c>
      <c r="VKE29" s="387">
        <f t="shared" ref="VKE29" si="7592">VKC29*$C$29</f>
        <v>2.0323308021896409E+36</v>
      </c>
      <c r="VKG29" s="387">
        <f t="shared" ref="VKG29" si="7593">VKE29*$C$29</f>
        <v>2.0526541102115375E+36</v>
      </c>
      <c r="VKI29" s="387">
        <f t="shared" ref="VKI29" si="7594">VKG29*$C$29</f>
        <v>2.0731806513136527E+36</v>
      </c>
      <c r="VKK29" s="387">
        <f t="shared" ref="VKK29" si="7595">VKI29*$C$29</f>
        <v>2.0939124578267894E+36</v>
      </c>
      <c r="VKM29" s="387">
        <f t="shared" ref="VKM29" si="7596">VKK29*$C$29</f>
        <v>2.1148515824050573E+36</v>
      </c>
      <c r="VKO29" s="387">
        <f t="shared" ref="VKO29" si="7597">VKM29*$C$29</f>
        <v>2.1360000982291078E+36</v>
      </c>
      <c r="VKQ29" s="387">
        <f t="shared" ref="VKQ29" si="7598">VKO29*$C$29</f>
        <v>2.1573600992113989E+36</v>
      </c>
      <c r="VKS29" s="387">
        <f t="shared" ref="VKS29" si="7599">VKQ29*$C$29</f>
        <v>2.1789337002035131E+36</v>
      </c>
      <c r="VKU29" s="387">
        <f t="shared" ref="VKU29" si="7600">VKS29*$C$29</f>
        <v>2.2007230372055482E+36</v>
      </c>
      <c r="VKW29" s="387">
        <f t="shared" ref="VKW29" si="7601">VKU29*$C$29</f>
        <v>2.2227302675776037E+36</v>
      </c>
      <c r="VKY29" s="387">
        <f t="shared" ref="VKY29" si="7602">VKW29*$C$29</f>
        <v>2.2449575702533797E+36</v>
      </c>
      <c r="VLA29" s="387">
        <f t="shared" ref="VLA29" si="7603">VKY29*$C$29</f>
        <v>2.2674071459559136E+36</v>
      </c>
      <c r="VLC29" s="387">
        <f t="shared" ref="VLC29" si="7604">VLA29*$C$29</f>
        <v>2.2900812174154727E+36</v>
      </c>
      <c r="VLE29" s="387">
        <f t="shared" ref="VLE29" si="7605">VLC29*$C$29</f>
        <v>2.3129820295896275E+36</v>
      </c>
      <c r="VLG29" s="387">
        <f t="shared" ref="VLG29" si="7606">VLE29*$C$29</f>
        <v>2.3361118498855237E+36</v>
      </c>
      <c r="VLI29" s="387">
        <f t="shared" ref="VLI29" si="7607">VLG29*$C$29</f>
        <v>2.3594729683843788E+36</v>
      </c>
      <c r="VLK29" s="387">
        <f t="shared" ref="VLK29" si="7608">VLI29*$C$29</f>
        <v>2.3830676980682226E+36</v>
      </c>
      <c r="VLM29" s="387">
        <f t="shared" ref="VLM29" si="7609">VLK29*$C$29</f>
        <v>2.4068983750489049E+36</v>
      </c>
      <c r="VLO29" s="387">
        <f t="shared" ref="VLO29" si="7610">VLM29*$C$29</f>
        <v>2.4309673587993938E+36</v>
      </c>
      <c r="VLQ29" s="387">
        <f t="shared" ref="VLQ29" si="7611">VLO29*$C$29</f>
        <v>2.4552770323873877E+36</v>
      </c>
      <c r="VLS29" s="387">
        <f t="shared" ref="VLS29" si="7612">VLQ29*$C$29</f>
        <v>2.4798298027112615E+36</v>
      </c>
      <c r="VLU29" s="387">
        <f t="shared" ref="VLU29" si="7613">VLS29*$C$29</f>
        <v>2.5046281007383742E+36</v>
      </c>
      <c r="VLW29" s="387">
        <f t="shared" ref="VLW29" si="7614">VLU29*$C$29</f>
        <v>2.5296743817457581E+36</v>
      </c>
      <c r="VLY29" s="387">
        <f t="shared" ref="VLY29" si="7615">VLW29*$C$29</f>
        <v>2.5549711255632155E+36</v>
      </c>
      <c r="VMA29" s="387">
        <f t="shared" ref="VMA29" si="7616">VLY29*$C$29</f>
        <v>2.5805208368188477E+36</v>
      </c>
      <c r="VMC29" s="387">
        <f t="shared" ref="VMC29" si="7617">VMA29*$C$29</f>
        <v>2.6063260451870362E+36</v>
      </c>
      <c r="VME29" s="387">
        <f t="shared" ref="VME29" si="7618">VMC29*$C$29</f>
        <v>2.6323893056389066E+36</v>
      </c>
      <c r="VMG29" s="387">
        <f t="shared" ref="VMG29" si="7619">VME29*$C$29</f>
        <v>2.6587131986952957E+36</v>
      </c>
      <c r="VMI29" s="387">
        <f t="shared" ref="VMI29" si="7620">VMG29*$C$29</f>
        <v>2.6853003306822488E+36</v>
      </c>
      <c r="VMK29" s="387">
        <f t="shared" ref="VMK29" si="7621">VMI29*$C$29</f>
        <v>2.7121533339890715E+36</v>
      </c>
      <c r="VMM29" s="387">
        <f t="shared" ref="VMM29" si="7622">VMK29*$C$29</f>
        <v>2.7392748673289623E+36</v>
      </c>
      <c r="VMO29" s="387">
        <f t="shared" ref="VMO29" si="7623">VMM29*$C$29</f>
        <v>2.7666676160022521E+36</v>
      </c>
      <c r="VMQ29" s="387">
        <f t="shared" ref="VMQ29" si="7624">VMO29*$C$29</f>
        <v>2.7943342921622745E+36</v>
      </c>
      <c r="VMS29" s="387">
        <f t="shared" ref="VMS29" si="7625">VMQ29*$C$29</f>
        <v>2.822277635083897E+36</v>
      </c>
      <c r="VMU29" s="387">
        <f t="shared" ref="VMU29" si="7626">VMS29*$C$29</f>
        <v>2.8505004114347358E+36</v>
      </c>
      <c r="VMW29" s="387">
        <f t="shared" ref="VMW29" si="7627">VMU29*$C$29</f>
        <v>2.8790054155490831E+36</v>
      </c>
      <c r="VMY29" s="387">
        <f t="shared" ref="VMY29" si="7628">VMW29*$C$29</f>
        <v>2.9077954697045741E+36</v>
      </c>
      <c r="VNA29" s="387">
        <f t="shared" ref="VNA29" si="7629">VMY29*$C$29</f>
        <v>2.9368734244016196E+36</v>
      </c>
      <c r="VNC29" s="387">
        <f t="shared" ref="VNC29" si="7630">VNA29*$C$29</f>
        <v>2.966242158645636E+36</v>
      </c>
      <c r="VNE29" s="387">
        <f t="shared" ref="VNE29" si="7631">VNC29*$C$29</f>
        <v>2.9959045802320921E+36</v>
      </c>
      <c r="VNG29" s="387">
        <f t="shared" ref="VNG29" si="7632">VNE29*$C$29</f>
        <v>3.0258636260344131E+36</v>
      </c>
      <c r="VNI29" s="387">
        <f t="shared" ref="VNI29" si="7633">VNG29*$C$29</f>
        <v>3.0561222622947571E+36</v>
      </c>
      <c r="VNK29" s="387">
        <f t="shared" ref="VNK29" si="7634">VNI29*$C$29</f>
        <v>3.0866834849177046E+36</v>
      </c>
      <c r="VNM29" s="387">
        <f t="shared" ref="VNM29" si="7635">VNK29*$C$29</f>
        <v>3.1175503197668814E+36</v>
      </c>
      <c r="VNO29" s="387">
        <f t="shared" ref="VNO29" si="7636">VNM29*$C$29</f>
        <v>3.1487258229645505E+36</v>
      </c>
      <c r="VNQ29" s="387">
        <f t="shared" ref="VNQ29" si="7637">VNO29*$C$29</f>
        <v>3.1802130811941961E+36</v>
      </c>
      <c r="VNS29" s="387">
        <f t="shared" ref="VNS29" si="7638">VNQ29*$C$29</f>
        <v>3.2120152120061381E+36</v>
      </c>
      <c r="VNU29" s="387">
        <f t="shared" ref="VNU29" si="7639">VNS29*$C$29</f>
        <v>3.2441353641261994E+36</v>
      </c>
      <c r="VNW29" s="387">
        <f t="shared" ref="VNW29" si="7640">VNU29*$C$29</f>
        <v>3.2765767177674612E+36</v>
      </c>
      <c r="VNY29" s="387">
        <f t="shared" ref="VNY29" si="7641">VNW29*$C$29</f>
        <v>3.3093424849451359E+36</v>
      </c>
      <c r="VOA29" s="387">
        <f t="shared" ref="VOA29" si="7642">VNY29*$C$29</f>
        <v>3.3424359097945873E+36</v>
      </c>
      <c r="VOC29" s="387">
        <f t="shared" ref="VOC29" si="7643">VOA29*$C$29</f>
        <v>3.3758602688925329E+36</v>
      </c>
      <c r="VOE29" s="387">
        <f t="shared" ref="VOE29" si="7644">VOC29*$C$29</f>
        <v>3.4096188715814584E+36</v>
      </c>
      <c r="VOG29" s="387">
        <f t="shared" ref="VOG29" si="7645">VOE29*$C$29</f>
        <v>3.4437150602972733E+36</v>
      </c>
      <c r="VOI29" s="387">
        <f t="shared" ref="VOI29" si="7646">VOG29*$C$29</f>
        <v>3.4781522109002458E+36</v>
      </c>
      <c r="VOK29" s="387">
        <f t="shared" ref="VOK29" si="7647">VOI29*$C$29</f>
        <v>3.5129337330092483E+36</v>
      </c>
      <c r="VOM29" s="387">
        <f t="shared" ref="VOM29" si="7648">VOK29*$C$29</f>
        <v>3.5480630703393411E+36</v>
      </c>
      <c r="VOO29" s="387">
        <f t="shared" ref="VOO29" si="7649">VOM29*$C$29</f>
        <v>3.5835437010427348E+36</v>
      </c>
      <c r="VOQ29" s="387">
        <f t="shared" ref="VOQ29" si="7650">VOO29*$C$29</f>
        <v>3.619379138053162E+36</v>
      </c>
      <c r="VOS29" s="387">
        <f t="shared" ref="VOS29" si="7651">VOQ29*$C$29</f>
        <v>3.6555729294336936E+36</v>
      </c>
      <c r="VOU29" s="387">
        <f t="shared" ref="VOU29" si="7652">VOS29*$C$29</f>
        <v>3.6921286587280305E+36</v>
      </c>
      <c r="VOW29" s="387">
        <f t="shared" ref="VOW29" si="7653">VOU29*$C$29</f>
        <v>3.7290499453153105E+36</v>
      </c>
      <c r="VOY29" s="387">
        <f t="shared" ref="VOY29" si="7654">VOW29*$C$29</f>
        <v>3.7663404447684635E+36</v>
      </c>
      <c r="VPA29" s="387">
        <f t="shared" ref="VPA29" si="7655">VOY29*$C$29</f>
        <v>3.8040038492161481E+36</v>
      </c>
      <c r="VPC29" s="387">
        <f t="shared" ref="VPC29" si="7656">VPA29*$C$29</f>
        <v>3.8420438877083095E+36</v>
      </c>
      <c r="VPE29" s="387">
        <f t="shared" ref="VPE29" si="7657">VPC29*$C$29</f>
        <v>3.8804643265853927E+36</v>
      </c>
      <c r="VPG29" s="387">
        <f t="shared" ref="VPG29" si="7658">VPE29*$C$29</f>
        <v>3.9192689698512466E+36</v>
      </c>
      <c r="VPI29" s="387">
        <f t="shared" ref="VPI29" si="7659">VPG29*$C$29</f>
        <v>3.9584616595497594E+36</v>
      </c>
      <c r="VPK29" s="387">
        <f t="shared" ref="VPK29" si="7660">VPI29*$C$29</f>
        <v>3.9980462761452572E+36</v>
      </c>
      <c r="VPM29" s="387">
        <f t="shared" ref="VPM29" si="7661">VPK29*$C$29</f>
        <v>4.0380267389067098E+36</v>
      </c>
      <c r="VPO29" s="387">
        <f t="shared" ref="VPO29" si="7662">VPM29*$C$29</f>
        <v>4.0784070062957766E+36</v>
      </c>
      <c r="VPQ29" s="387">
        <f t="shared" ref="VPQ29" si="7663">VPO29*$C$29</f>
        <v>4.1191910763587344E+36</v>
      </c>
      <c r="VPS29" s="387">
        <f t="shared" ref="VPS29" si="7664">VPQ29*$C$29</f>
        <v>4.1603829871223217E+36</v>
      </c>
      <c r="VPU29" s="387">
        <f t="shared" ref="VPU29" si="7665">VPS29*$C$29</f>
        <v>4.2019868169935447E+36</v>
      </c>
      <c r="VPW29" s="387">
        <f t="shared" ref="VPW29" si="7666">VPU29*$C$29</f>
        <v>4.24400668516348E+36</v>
      </c>
      <c r="VPY29" s="387">
        <f t="shared" ref="VPY29" si="7667">VPW29*$C$29</f>
        <v>4.2864467520151151E+36</v>
      </c>
      <c r="VQA29" s="387">
        <f t="shared" ref="VQA29" si="7668">VPY29*$C$29</f>
        <v>4.3293112195352664E+36</v>
      </c>
      <c r="VQC29" s="387">
        <f t="shared" ref="VQC29" si="7669">VQA29*$C$29</f>
        <v>4.3726043317306189E+36</v>
      </c>
      <c r="VQE29" s="387">
        <f t="shared" ref="VQE29" si="7670">VQC29*$C$29</f>
        <v>4.416330375047925E+36</v>
      </c>
      <c r="VQG29" s="387">
        <f t="shared" ref="VQG29" si="7671">VQE29*$C$29</f>
        <v>4.4604936787984045E+36</v>
      </c>
      <c r="VQI29" s="387">
        <f t="shared" ref="VQI29" si="7672">VQG29*$C$29</f>
        <v>4.5050986155863886E+36</v>
      </c>
      <c r="VQK29" s="387">
        <f t="shared" ref="VQK29" si="7673">VQI29*$C$29</f>
        <v>4.5501496017422524E+36</v>
      </c>
      <c r="VQM29" s="387">
        <f t="shared" ref="VQM29" si="7674">VQK29*$C$29</f>
        <v>4.5956510977596747E+36</v>
      </c>
      <c r="VQO29" s="387">
        <f t="shared" ref="VQO29" si="7675">VQM29*$C$29</f>
        <v>4.6416076087372716E+36</v>
      </c>
      <c r="VQQ29" s="387">
        <f t="shared" ref="VQQ29" si="7676">VQO29*$C$29</f>
        <v>4.6880236848246441E+36</v>
      </c>
      <c r="VQS29" s="387">
        <f t="shared" ref="VQS29" si="7677">VQQ29*$C$29</f>
        <v>4.7349039216728908E+36</v>
      </c>
      <c r="VQU29" s="387">
        <f t="shared" ref="VQU29" si="7678">VQS29*$C$29</f>
        <v>4.7822529608896199E+36</v>
      </c>
      <c r="VQW29" s="387">
        <f t="shared" ref="VQW29" si="7679">VQU29*$C$29</f>
        <v>4.8300754904985162E+36</v>
      </c>
      <c r="VQY29" s="387">
        <f t="shared" ref="VQY29" si="7680">VQW29*$C$29</f>
        <v>4.8783762454035011E+36</v>
      </c>
      <c r="VRA29" s="387">
        <f t="shared" ref="VRA29" si="7681">VQY29*$C$29</f>
        <v>4.9271600078575362E+36</v>
      </c>
      <c r="VRC29" s="387">
        <f t="shared" ref="VRC29" si="7682">VRA29*$C$29</f>
        <v>4.9764316079361117E+36</v>
      </c>
      <c r="VRE29" s="387">
        <f t="shared" ref="VRE29" si="7683">VRC29*$C$29</f>
        <v>5.026195924015473E+36</v>
      </c>
      <c r="VRG29" s="387">
        <f t="shared" ref="VRG29" si="7684">VRE29*$C$29</f>
        <v>5.076457883255628E+36</v>
      </c>
      <c r="VRI29" s="387">
        <f t="shared" ref="VRI29" si="7685">VRG29*$C$29</f>
        <v>5.1272224620881844E+36</v>
      </c>
      <c r="VRK29" s="387">
        <f t="shared" ref="VRK29" si="7686">VRI29*$C$29</f>
        <v>5.1784946867090662E+36</v>
      </c>
      <c r="VRM29" s="387">
        <f t="shared" ref="VRM29" si="7687">VRK29*$C$29</f>
        <v>5.2302796335761566E+36</v>
      </c>
      <c r="VRO29" s="387">
        <f t="shared" ref="VRO29" si="7688">VRM29*$C$29</f>
        <v>5.2825824299119182E+36</v>
      </c>
      <c r="VRQ29" s="387">
        <f t="shared" ref="VRQ29" si="7689">VRO29*$C$29</f>
        <v>5.335408254211037E+36</v>
      </c>
      <c r="VRS29" s="387">
        <f t="shared" ref="VRS29" si="7690">VRQ29*$C$29</f>
        <v>5.3887623367531475E+36</v>
      </c>
      <c r="VRU29" s="387">
        <f t="shared" ref="VRU29" si="7691">VRS29*$C$29</f>
        <v>5.4426499601206791E+36</v>
      </c>
      <c r="VRW29" s="387">
        <f t="shared" ref="VRW29" si="7692">VRU29*$C$29</f>
        <v>5.4970764597218856E+36</v>
      </c>
      <c r="VRY29" s="387">
        <f t="shared" ref="VRY29" si="7693">VRW29*$C$29</f>
        <v>5.5520472243191049E+36</v>
      </c>
      <c r="VSA29" s="387">
        <f t="shared" ref="VSA29" si="7694">VRY29*$C$29</f>
        <v>5.6075676965622963E+36</v>
      </c>
      <c r="VSC29" s="387">
        <f t="shared" ref="VSC29" si="7695">VSA29*$C$29</f>
        <v>5.6636433735279197E+36</v>
      </c>
      <c r="VSE29" s="387">
        <f t="shared" ref="VSE29" si="7696">VSC29*$C$29</f>
        <v>5.7202798072631984E+36</v>
      </c>
      <c r="VSG29" s="387">
        <f t="shared" ref="VSG29" si="7697">VSE29*$C$29</f>
        <v>5.7774826053358302E+36</v>
      </c>
      <c r="VSI29" s="387">
        <f t="shared" ref="VSI29" si="7698">VSG29*$C$29</f>
        <v>5.835257431389189E+36</v>
      </c>
      <c r="VSK29" s="387">
        <f t="shared" ref="VSK29" si="7699">VSI29*$C$29</f>
        <v>5.8936100057030804E+36</v>
      </c>
      <c r="VSM29" s="387">
        <f t="shared" ref="VSM29" si="7700">VSK29*$C$29</f>
        <v>5.952546105760111E+36</v>
      </c>
      <c r="VSO29" s="387">
        <f t="shared" ref="VSO29" si="7701">VSM29*$C$29</f>
        <v>6.0120715668177122E+36</v>
      </c>
      <c r="VSQ29" s="387">
        <f t="shared" ref="VSQ29" si="7702">VSO29*$C$29</f>
        <v>6.0721922824858895E+36</v>
      </c>
      <c r="VSS29" s="387">
        <f t="shared" ref="VSS29" si="7703">VSQ29*$C$29</f>
        <v>6.1329142053107479E+36</v>
      </c>
      <c r="VSU29" s="387">
        <f t="shared" ref="VSU29" si="7704">VSS29*$C$29</f>
        <v>6.194243347363855E+36</v>
      </c>
      <c r="VSW29" s="387">
        <f t="shared" ref="VSW29" si="7705">VSU29*$C$29</f>
        <v>6.2561857808374942E+36</v>
      </c>
      <c r="VSY29" s="387">
        <f t="shared" ref="VSY29" si="7706">VSW29*$C$29</f>
        <v>6.3187476386458688E+36</v>
      </c>
      <c r="VTA29" s="387">
        <f t="shared" ref="VTA29" si="7707">VSY29*$C$29</f>
        <v>6.3819351150323279E+36</v>
      </c>
      <c r="VTC29" s="387">
        <f t="shared" ref="VTC29" si="7708">VTA29*$C$29</f>
        <v>6.4457544661826507E+36</v>
      </c>
      <c r="VTE29" s="387">
        <f t="shared" ref="VTE29" si="7709">VTC29*$C$29</f>
        <v>6.5102120108444777E+36</v>
      </c>
      <c r="VTG29" s="387">
        <f t="shared" ref="VTG29" si="7710">VTE29*$C$29</f>
        <v>6.5753141309529219E+36</v>
      </c>
      <c r="VTI29" s="387">
        <f t="shared" ref="VTI29" si="7711">VTG29*$C$29</f>
        <v>6.6410672722624511E+36</v>
      </c>
      <c r="VTK29" s="387">
        <f t="shared" ref="VTK29" si="7712">VTI29*$C$29</f>
        <v>6.7074779449850752E+36</v>
      </c>
      <c r="VTM29" s="387">
        <f t="shared" ref="VTM29" si="7713">VTK29*$C$29</f>
        <v>6.7745527244349256E+36</v>
      </c>
      <c r="VTO29" s="387">
        <f t="shared" ref="VTO29" si="7714">VTM29*$C$29</f>
        <v>6.8422982516792753E+36</v>
      </c>
      <c r="VTQ29" s="387">
        <f t="shared" ref="VTQ29" si="7715">VTO29*$C$29</f>
        <v>6.9107212341960675E+36</v>
      </c>
      <c r="VTS29" s="387">
        <f t="shared" ref="VTS29" si="7716">VTQ29*$C$29</f>
        <v>6.9798284465380285E+36</v>
      </c>
      <c r="VTU29" s="387">
        <f t="shared" ref="VTU29" si="7717">VTS29*$C$29</f>
        <v>7.0496267310034087E+36</v>
      </c>
      <c r="VTW29" s="387">
        <f t="shared" ref="VTW29" si="7718">VTU29*$C$29</f>
        <v>7.1201229983134426E+36</v>
      </c>
      <c r="VTY29" s="387">
        <f t="shared" ref="VTY29" si="7719">VTW29*$C$29</f>
        <v>7.1913242282965775E+36</v>
      </c>
      <c r="VUA29" s="387">
        <f t="shared" ref="VUA29" si="7720">VTY29*$C$29</f>
        <v>7.2632374705795432E+36</v>
      </c>
      <c r="VUC29" s="387">
        <f t="shared" ref="VUC29" si="7721">VUA29*$C$29</f>
        <v>7.3358698452853391E+36</v>
      </c>
      <c r="VUE29" s="387">
        <f t="shared" ref="VUE29" si="7722">VUC29*$C$29</f>
        <v>7.4092285437381926E+36</v>
      </c>
      <c r="VUG29" s="387">
        <f t="shared" ref="VUG29" si="7723">VUE29*$C$29</f>
        <v>7.4833208291755751E+36</v>
      </c>
      <c r="VUI29" s="387">
        <f t="shared" ref="VUI29" si="7724">VUG29*$C$29</f>
        <v>7.5581540374673311E+36</v>
      </c>
      <c r="VUK29" s="387">
        <f t="shared" ref="VUK29" si="7725">VUI29*$C$29</f>
        <v>7.6337355778420039E+36</v>
      </c>
      <c r="VUM29" s="387">
        <f t="shared" ref="VUM29" si="7726">VUK29*$C$29</f>
        <v>7.7100729336204237E+36</v>
      </c>
      <c r="VUO29" s="387">
        <f t="shared" ref="VUO29" si="7727">VUM29*$C$29</f>
        <v>7.7871736629566277E+36</v>
      </c>
      <c r="VUQ29" s="387">
        <f t="shared" ref="VUQ29" si="7728">VUO29*$C$29</f>
        <v>7.8650453995861938E+36</v>
      </c>
      <c r="VUS29" s="387">
        <f t="shared" ref="VUS29" si="7729">VUQ29*$C$29</f>
        <v>7.9436958535820561E+36</v>
      </c>
      <c r="VUU29" s="387">
        <f t="shared" ref="VUU29" si="7730">VUS29*$C$29</f>
        <v>8.0231328121178769E+36</v>
      </c>
      <c r="VUW29" s="387">
        <f t="shared" ref="VUW29" si="7731">VUU29*$C$29</f>
        <v>8.1033641402390558E+36</v>
      </c>
      <c r="VUY29" s="387">
        <f t="shared" ref="VUY29" si="7732">VUW29*$C$29</f>
        <v>8.1843977816414464E+36</v>
      </c>
      <c r="VVA29" s="387">
        <f t="shared" ref="VVA29" si="7733">VUY29*$C$29</f>
        <v>8.2662417594578608E+36</v>
      </c>
      <c r="VVC29" s="387">
        <f t="shared" ref="VVC29" si="7734">VVA29*$C$29</f>
        <v>8.3489041770524398E+36</v>
      </c>
      <c r="VVE29" s="387">
        <f t="shared" ref="VVE29" si="7735">VVC29*$C$29</f>
        <v>8.4323932188229646E+36</v>
      </c>
      <c r="VVG29" s="387">
        <f t="shared" ref="VVG29" si="7736">VVE29*$C$29</f>
        <v>8.5167171510111943E+36</v>
      </c>
      <c r="VVI29" s="387">
        <f t="shared" ref="VVI29" si="7737">VVG29*$C$29</f>
        <v>8.6018843225213067E+36</v>
      </c>
      <c r="VVK29" s="387">
        <f t="shared" ref="VVK29" si="7738">VVI29*$C$29</f>
        <v>8.68790316574652E+36</v>
      </c>
      <c r="VVM29" s="387">
        <f t="shared" ref="VVM29" si="7739">VVK29*$C$29</f>
        <v>8.7747821974039847E+36</v>
      </c>
      <c r="VVO29" s="387">
        <f t="shared" ref="VVO29" si="7740">VVM29*$C$29</f>
        <v>8.862530019378025E+36</v>
      </c>
      <c r="VVQ29" s="387">
        <f t="shared" ref="VVQ29" si="7741">VVO29*$C$29</f>
        <v>8.9511553195718055E+36</v>
      </c>
      <c r="VVS29" s="387">
        <f t="shared" ref="VVS29" si="7742">VVQ29*$C$29</f>
        <v>9.0406668727675233E+36</v>
      </c>
      <c r="VVU29" s="387">
        <f t="shared" ref="VVU29" si="7743">VVS29*$C$29</f>
        <v>9.1310735414951987E+36</v>
      </c>
      <c r="VVW29" s="387">
        <f t="shared" ref="VVW29" si="7744">VVU29*$C$29</f>
        <v>9.2223842769101502E+36</v>
      </c>
      <c r="VVY29" s="387">
        <f t="shared" ref="VVY29" si="7745">VVW29*$C$29</f>
        <v>9.3146081196792514E+36</v>
      </c>
      <c r="VWA29" s="387">
        <f t="shared" ref="VWA29" si="7746">VVY29*$C$29</f>
        <v>9.4077542008760445E+36</v>
      </c>
      <c r="VWC29" s="387">
        <f t="shared" ref="VWC29" si="7747">VWA29*$C$29</f>
        <v>9.5018317428848054E+36</v>
      </c>
      <c r="VWE29" s="387">
        <f t="shared" ref="VWE29" si="7748">VWC29*$C$29</f>
        <v>9.5968500603136536E+36</v>
      </c>
      <c r="VWG29" s="387">
        <f t="shared" ref="VWG29" si="7749">VWE29*$C$29</f>
        <v>9.6928185609167904E+36</v>
      </c>
      <c r="VWI29" s="387">
        <f t="shared" ref="VWI29" si="7750">VWG29*$C$29</f>
        <v>9.7897467465259578E+36</v>
      </c>
      <c r="VWK29" s="387">
        <f t="shared" ref="VWK29" si="7751">VWI29*$C$29</f>
        <v>9.8876442139912177E+36</v>
      </c>
      <c r="VWM29" s="387">
        <f t="shared" ref="VWM29" si="7752">VWK29*$C$29</f>
        <v>9.9865206561311297E+36</v>
      </c>
      <c r="VWO29" s="387">
        <f t="shared" ref="VWO29" si="7753">VWM29*$C$29</f>
        <v>1.0086385862692441E+37</v>
      </c>
      <c r="VWQ29" s="387">
        <f t="shared" ref="VWQ29" si="7754">VWO29*$C$29</f>
        <v>1.0187249721319366E+37</v>
      </c>
      <c r="VWS29" s="387">
        <f t="shared" ref="VWS29" si="7755">VWQ29*$C$29</f>
        <v>1.0289122218532559E+37</v>
      </c>
      <c r="VWU29" s="387">
        <f t="shared" ref="VWU29" si="7756">VWS29*$C$29</f>
        <v>1.0392013440717884E+37</v>
      </c>
      <c r="VWW29" s="387">
        <f t="shared" ref="VWW29" si="7757">VWU29*$C$29</f>
        <v>1.0495933575125064E+37</v>
      </c>
      <c r="VWY29" s="387">
        <f t="shared" ref="VWY29" si="7758">VWW29*$C$29</f>
        <v>1.0600892910876315E+37</v>
      </c>
      <c r="VXA29" s="387">
        <f t="shared" ref="VXA29" si="7759">VWY29*$C$29</f>
        <v>1.0706901839985078E+37</v>
      </c>
      <c r="VXC29" s="387">
        <f t="shared" ref="VXC29" si="7760">VXA29*$C$29</f>
        <v>1.0813970858384928E+37</v>
      </c>
      <c r="VXE29" s="387">
        <f t="shared" ref="VXE29" si="7761">VXC29*$C$29</f>
        <v>1.0922110566968779E+37</v>
      </c>
      <c r="VXG29" s="387">
        <f t="shared" ref="VXG29" si="7762">VXE29*$C$29</f>
        <v>1.1031331672638468E+37</v>
      </c>
      <c r="VXI29" s="387">
        <f t="shared" ref="VXI29" si="7763">VXG29*$C$29</f>
        <v>1.1141644989364852E+37</v>
      </c>
      <c r="VXK29" s="387">
        <f t="shared" ref="VXK29" si="7764">VXI29*$C$29</f>
        <v>1.12530614392585E+37</v>
      </c>
      <c r="VXM29" s="387">
        <f t="shared" ref="VXM29" si="7765">VXK29*$C$29</f>
        <v>1.1365592053651084E+37</v>
      </c>
      <c r="VXO29" s="387">
        <f t="shared" ref="VXO29" si="7766">VXM29*$C$29</f>
        <v>1.1479247974187596E+37</v>
      </c>
      <c r="VXQ29" s="387">
        <f t="shared" ref="VXQ29" si="7767">VXO29*$C$29</f>
        <v>1.1594040453929471E+37</v>
      </c>
      <c r="VXS29" s="387">
        <f t="shared" ref="VXS29" si="7768">VXQ29*$C$29</f>
        <v>1.1709980858468765E+37</v>
      </c>
      <c r="VXU29" s="387">
        <f t="shared" ref="VXU29" si="7769">VXS29*$C$29</f>
        <v>1.1827080667053452E+37</v>
      </c>
      <c r="VXW29" s="387">
        <f t="shared" ref="VXW29" si="7770">VXU29*$C$29</f>
        <v>1.1945351473723986E+37</v>
      </c>
      <c r="VXY29" s="387">
        <f t="shared" ref="VXY29" si="7771">VXW29*$C$29</f>
        <v>1.2064804988461227E+37</v>
      </c>
      <c r="VYA29" s="387">
        <f t="shared" ref="VYA29" si="7772">VXY29*$C$29</f>
        <v>1.218545303834584E+37</v>
      </c>
      <c r="VYC29" s="387">
        <f t="shared" ref="VYC29" si="7773">VYA29*$C$29</f>
        <v>1.2307307568729299E+37</v>
      </c>
      <c r="VYE29" s="387">
        <f t="shared" ref="VYE29" si="7774">VYC29*$C$29</f>
        <v>1.2430380644416593E+37</v>
      </c>
      <c r="VYG29" s="387">
        <f t="shared" ref="VYG29" si="7775">VYE29*$C$29</f>
        <v>1.2554684450860759E+37</v>
      </c>
      <c r="VYI29" s="387">
        <f t="shared" ref="VYI29" si="7776">VYG29*$C$29</f>
        <v>1.2680231295369368E+37</v>
      </c>
      <c r="VYK29" s="387">
        <f t="shared" ref="VYK29" si="7777">VYI29*$C$29</f>
        <v>1.2807033608323062E+37</v>
      </c>
      <c r="VYM29" s="387">
        <f t="shared" ref="VYM29" si="7778">VYK29*$C$29</f>
        <v>1.2935103944406293E+37</v>
      </c>
      <c r="VYO29" s="387">
        <f t="shared" ref="VYO29" si="7779">VYM29*$C$29</f>
        <v>1.3064454983850356E+37</v>
      </c>
      <c r="VYQ29" s="387">
        <f t="shared" ref="VYQ29" si="7780">VYO29*$C$29</f>
        <v>1.3195099533688861E+37</v>
      </c>
      <c r="VYS29" s="387">
        <f t="shared" ref="VYS29" si="7781">VYQ29*$C$29</f>
        <v>1.3327050529025751E+37</v>
      </c>
      <c r="VYU29" s="387">
        <f t="shared" ref="VYU29" si="7782">VYS29*$C$29</f>
        <v>1.3460321034316007E+37</v>
      </c>
      <c r="VYW29" s="387">
        <f t="shared" ref="VYW29" si="7783">VYU29*$C$29</f>
        <v>1.3594924244659168E+37</v>
      </c>
      <c r="VYY29" s="387">
        <f t="shared" ref="VYY29" si="7784">VYW29*$C$29</f>
        <v>1.373087348710576E+37</v>
      </c>
      <c r="VZA29" s="387">
        <f t="shared" ref="VZA29" si="7785">VYY29*$C$29</f>
        <v>1.3868182221976818E+37</v>
      </c>
      <c r="VZC29" s="387">
        <f t="shared" ref="VZC29" si="7786">VZA29*$C$29</f>
        <v>1.4006864044196587E+37</v>
      </c>
      <c r="VZE29" s="387">
        <f t="shared" ref="VZE29" si="7787">VZC29*$C$29</f>
        <v>1.4146932684638554E+37</v>
      </c>
      <c r="VZG29" s="387">
        <f t="shared" ref="VZG29" si="7788">VZE29*$C$29</f>
        <v>1.428840201148494E+37</v>
      </c>
      <c r="VZI29" s="387">
        <f t="shared" ref="VZI29" si="7789">VZG29*$C$29</f>
        <v>1.443128603159979E+37</v>
      </c>
      <c r="VZK29" s="387">
        <f t="shared" ref="VZK29" si="7790">VZI29*$C$29</f>
        <v>1.4575598891915788E+37</v>
      </c>
      <c r="VZM29" s="387">
        <f t="shared" ref="VZM29" si="7791">VZK29*$C$29</f>
        <v>1.4721354880834946E+37</v>
      </c>
      <c r="VZO29" s="387">
        <f t="shared" ref="VZO29" si="7792">VZM29*$C$29</f>
        <v>1.4868568429643297E+37</v>
      </c>
      <c r="VZQ29" s="387">
        <f t="shared" ref="VZQ29" si="7793">VZO29*$C$29</f>
        <v>1.501725411393973E+37</v>
      </c>
      <c r="VZS29" s="387">
        <f t="shared" ref="VZS29" si="7794">VZQ29*$C$29</f>
        <v>1.5167426655079128E+37</v>
      </c>
      <c r="VZU29" s="387">
        <f t="shared" ref="VZU29" si="7795">VZS29*$C$29</f>
        <v>1.531910092162992E+37</v>
      </c>
      <c r="VZW29" s="387">
        <f t="shared" ref="VZW29" si="7796">VZU29*$C$29</f>
        <v>1.5472291930846219E+37</v>
      </c>
      <c r="VZY29" s="387">
        <f t="shared" ref="VZY29" si="7797">VZW29*$C$29</f>
        <v>1.5627014850154681E+37</v>
      </c>
      <c r="WAA29" s="387">
        <f t="shared" ref="WAA29" si="7798">VZY29*$C$29</f>
        <v>1.5783284998656227E+37</v>
      </c>
      <c r="WAC29" s="387">
        <f t="shared" ref="WAC29" si="7799">WAA29*$C$29</f>
        <v>1.594111784864279E+37</v>
      </c>
      <c r="WAE29" s="387">
        <f t="shared" ref="WAE29" si="7800">WAC29*$C$29</f>
        <v>1.6100529027129217E+37</v>
      </c>
      <c r="WAG29" s="387">
        <f t="shared" ref="WAG29" si="7801">WAE29*$C$29</f>
        <v>1.6261534317400509E+37</v>
      </c>
      <c r="WAI29" s="387">
        <f t="shared" ref="WAI29" si="7802">WAG29*$C$29</f>
        <v>1.6424149660574515E+37</v>
      </c>
      <c r="WAK29" s="387">
        <f t="shared" ref="WAK29" si="7803">WAI29*$C$29</f>
        <v>1.6588391157180261E+37</v>
      </c>
      <c r="WAM29" s="387">
        <f t="shared" ref="WAM29" si="7804">WAK29*$C$29</f>
        <v>1.6754275068752064E+37</v>
      </c>
      <c r="WAO29" s="387">
        <f t="shared" ref="WAO29" si="7805">WAM29*$C$29</f>
        <v>1.6921817819439585E+37</v>
      </c>
      <c r="WAQ29" s="387">
        <f t="shared" ref="WAQ29" si="7806">WAO29*$C$29</f>
        <v>1.7091035997633981E+37</v>
      </c>
      <c r="WAS29" s="387">
        <f t="shared" ref="WAS29" si="7807">WAQ29*$C$29</f>
        <v>1.726194635761032E+37</v>
      </c>
      <c r="WAU29" s="387">
        <f t="shared" ref="WAU29" si="7808">WAS29*$C$29</f>
        <v>1.7434565821186424E+37</v>
      </c>
      <c r="WAW29" s="387">
        <f t="shared" ref="WAW29" si="7809">WAU29*$C$29</f>
        <v>1.7608911479398288E+37</v>
      </c>
      <c r="WAY29" s="387">
        <f t="shared" ref="WAY29" si="7810">WAW29*$C$29</f>
        <v>1.7785000594192271E+37</v>
      </c>
      <c r="WBA29" s="387">
        <f t="shared" ref="WBA29" si="7811">WAY29*$C$29</f>
        <v>1.7962850600134194E+37</v>
      </c>
      <c r="WBC29" s="387">
        <f t="shared" ref="WBC29" si="7812">WBA29*$C$29</f>
        <v>1.8142479106135537E+37</v>
      </c>
      <c r="WBE29" s="387">
        <f t="shared" ref="WBE29" si="7813">WBC29*$C$29</f>
        <v>1.8323903897196893E+37</v>
      </c>
      <c r="WBG29" s="387">
        <f t="shared" ref="WBG29" si="7814">WBE29*$C$29</f>
        <v>1.8507142936168861E+37</v>
      </c>
      <c r="WBI29" s="387">
        <f t="shared" ref="WBI29" si="7815">WBG29*$C$29</f>
        <v>1.8692214365530551E+37</v>
      </c>
      <c r="WBK29" s="387">
        <f t="shared" ref="WBK29" si="7816">WBI29*$C$29</f>
        <v>1.8879136509185857E+37</v>
      </c>
      <c r="WBM29" s="387">
        <f t="shared" ref="WBM29" si="7817">WBK29*$C$29</f>
        <v>1.9067927874277716E+37</v>
      </c>
      <c r="WBO29" s="387">
        <f t="shared" ref="WBO29" si="7818">WBM29*$C$29</f>
        <v>1.9258607153020492E+37</v>
      </c>
      <c r="WBQ29" s="387">
        <f t="shared" ref="WBQ29" si="7819">WBO29*$C$29</f>
        <v>1.9451193224550699E+37</v>
      </c>
      <c r="WBS29" s="387">
        <f t="shared" ref="WBS29" si="7820">WBQ29*$C$29</f>
        <v>1.9645705156796205E+37</v>
      </c>
      <c r="WBU29" s="387">
        <f t="shared" ref="WBU29" si="7821">WBS29*$C$29</f>
        <v>1.9842162208364168E+37</v>
      </c>
      <c r="WBW29" s="387">
        <f t="shared" ref="WBW29" si="7822">WBU29*$C$29</f>
        <v>2.004058383044781E+37</v>
      </c>
      <c r="WBY29" s="387">
        <f t="shared" ref="WBY29" si="7823">WBW29*$C$29</f>
        <v>2.0240989668752287E+37</v>
      </c>
      <c r="WCA29" s="387">
        <f t="shared" ref="WCA29" si="7824">WBY29*$C$29</f>
        <v>2.0443399565439811E+37</v>
      </c>
      <c r="WCC29" s="387">
        <f t="shared" ref="WCC29" si="7825">WCA29*$C$29</f>
        <v>2.064783356109421E+37</v>
      </c>
      <c r="WCE29" s="387">
        <f t="shared" ref="WCE29" si="7826">WCC29*$C$29</f>
        <v>2.0854311896705151E+37</v>
      </c>
      <c r="WCG29" s="387">
        <f t="shared" ref="WCG29" si="7827">WCE29*$C$29</f>
        <v>2.1062855015672202E+37</v>
      </c>
      <c r="WCI29" s="387">
        <f t="shared" ref="WCI29" si="7828">WCG29*$C$29</f>
        <v>2.1273483565828924E+37</v>
      </c>
      <c r="WCK29" s="387">
        <f t="shared" ref="WCK29" si="7829">WCI29*$C$29</f>
        <v>2.1486218401487213E+37</v>
      </c>
      <c r="WCM29" s="387">
        <f t="shared" ref="WCM29" si="7830">WCK29*$C$29</f>
        <v>2.1701080585502084E+37</v>
      </c>
      <c r="WCO29" s="387">
        <f t="shared" ref="WCO29" si="7831">WCM29*$C$29</f>
        <v>2.1918091391357104E+37</v>
      </c>
      <c r="WCQ29" s="387">
        <f t="shared" ref="WCQ29" si="7832">WCO29*$C$29</f>
        <v>2.2137272305270676E+37</v>
      </c>
      <c r="WCS29" s="387">
        <f t="shared" ref="WCS29" si="7833">WCQ29*$C$29</f>
        <v>2.2358645028323382E+37</v>
      </c>
      <c r="WCU29" s="387">
        <f t="shared" ref="WCU29" si="7834">WCS29*$C$29</f>
        <v>2.2582231478606618E+37</v>
      </c>
      <c r="WCW29" s="387">
        <f t="shared" ref="WCW29" si="7835">WCU29*$C$29</f>
        <v>2.2808053793392686E+37</v>
      </c>
      <c r="WCY29" s="387">
        <f t="shared" ref="WCY29" si="7836">WCW29*$C$29</f>
        <v>2.3036134331326613E+37</v>
      </c>
      <c r="WDA29" s="387">
        <f t="shared" ref="WDA29" si="7837">WCY29*$C$29</f>
        <v>2.3266495674639879E+37</v>
      </c>
      <c r="WDC29" s="387">
        <f t="shared" ref="WDC29" si="7838">WDA29*$C$29</f>
        <v>2.3499160631386278E+37</v>
      </c>
      <c r="WDE29" s="387">
        <f t="shared" ref="WDE29" si="7839">WDC29*$C$29</f>
        <v>2.3734152237700139E+37</v>
      </c>
      <c r="WDG29" s="387">
        <f t="shared" ref="WDG29" si="7840">WDE29*$C$29</f>
        <v>2.3971493760077143E+37</v>
      </c>
      <c r="WDI29" s="387">
        <f t="shared" ref="WDI29" si="7841">WDG29*$C$29</f>
        <v>2.4211208697677916E+37</v>
      </c>
      <c r="WDK29" s="387">
        <f t="shared" ref="WDK29" si="7842">WDI29*$C$29</f>
        <v>2.4453320784654697E+37</v>
      </c>
      <c r="WDM29" s="387">
        <f t="shared" ref="WDM29" si="7843">WDK29*$C$29</f>
        <v>2.4697853992501243E+37</v>
      </c>
      <c r="WDO29" s="387">
        <f t="shared" ref="WDO29" si="7844">WDM29*$C$29</f>
        <v>2.4944832532426256E+37</v>
      </c>
      <c r="WDQ29" s="387">
        <f t="shared" ref="WDQ29" si="7845">WDO29*$C$29</f>
        <v>2.5194280857750519E+37</v>
      </c>
      <c r="WDS29" s="387">
        <f t="shared" ref="WDS29" si="7846">WDQ29*$C$29</f>
        <v>2.5446223666328026E+37</v>
      </c>
      <c r="WDU29" s="387">
        <f t="shared" ref="WDU29" si="7847">WDS29*$C$29</f>
        <v>2.5700685902991307E+37</v>
      </c>
      <c r="WDW29" s="387">
        <f t="shared" ref="WDW29" si="7848">WDU29*$C$29</f>
        <v>2.5957692762021218E+37</v>
      </c>
      <c r="WDY29" s="387">
        <f t="shared" ref="WDY29" si="7849">WDW29*$C$29</f>
        <v>2.621726968964143E+37</v>
      </c>
      <c r="WEA29" s="387">
        <f t="shared" ref="WEA29" si="7850">WDY29*$C$29</f>
        <v>2.6479442386537846E+37</v>
      </c>
      <c r="WEC29" s="387">
        <f t="shared" ref="WEC29" si="7851">WEA29*$C$29</f>
        <v>2.6744236810403225E+37</v>
      </c>
      <c r="WEE29" s="387">
        <f t="shared" ref="WEE29" si="7852">WEC29*$C$29</f>
        <v>2.7011679178507257E+37</v>
      </c>
      <c r="WEG29" s="387">
        <f t="shared" ref="WEG29" si="7853">WEE29*$C$29</f>
        <v>2.7281795970292332E+37</v>
      </c>
      <c r="WEI29" s="387">
        <f t="shared" ref="WEI29" si="7854">WEG29*$C$29</f>
        <v>2.7554613929995255E+37</v>
      </c>
      <c r="WEK29" s="387">
        <f t="shared" ref="WEK29" si="7855">WEI29*$C$29</f>
        <v>2.7830160069295209E+37</v>
      </c>
      <c r="WEM29" s="387">
        <f t="shared" ref="WEM29" si="7856">WEK29*$C$29</f>
        <v>2.810846166998816E+37</v>
      </c>
      <c r="WEO29" s="387">
        <f t="shared" ref="WEO29" si="7857">WEM29*$C$29</f>
        <v>2.8389546286688044E+37</v>
      </c>
      <c r="WEQ29" s="387">
        <f t="shared" ref="WEQ29" si="7858">WEO29*$C$29</f>
        <v>2.8673441749554923E+37</v>
      </c>
      <c r="WES29" s="387">
        <f t="shared" ref="WES29" si="7859">WEQ29*$C$29</f>
        <v>2.8960176167050472E+37</v>
      </c>
      <c r="WEU29" s="387">
        <f t="shared" ref="WEU29" si="7860">WES29*$C$29</f>
        <v>2.9249777928720975E+37</v>
      </c>
      <c r="WEW29" s="387">
        <f t="shared" ref="WEW29" si="7861">WEU29*$C$29</f>
        <v>2.9542275708008186E+37</v>
      </c>
      <c r="WEY29" s="387">
        <f t="shared" ref="WEY29" si="7862">WEW29*$C$29</f>
        <v>2.9837698465088267E+37</v>
      </c>
      <c r="WFA29" s="387">
        <f t="shared" ref="WFA29" si="7863">WEY29*$C$29</f>
        <v>3.0136075449739149E+37</v>
      </c>
      <c r="WFC29" s="387">
        <f t="shared" ref="WFC29" si="7864">WFA29*$C$29</f>
        <v>3.0437436204236539E+37</v>
      </c>
      <c r="WFE29" s="387">
        <f t="shared" ref="WFE29" si="7865">WFC29*$C$29</f>
        <v>3.0741810566278904E+37</v>
      </c>
      <c r="WFG29" s="387">
        <f t="shared" ref="WFG29" si="7866">WFE29*$C$29</f>
        <v>3.1049228671941696E+37</v>
      </c>
      <c r="WFI29" s="387">
        <f t="shared" ref="WFI29" si="7867">WFG29*$C$29</f>
        <v>3.1359720958661114E+37</v>
      </c>
      <c r="WFK29" s="387">
        <f t="shared" ref="WFK29" si="7868">WFI29*$C$29</f>
        <v>3.1673318168247725E+37</v>
      </c>
      <c r="WFM29" s="387">
        <f t="shared" ref="WFM29" si="7869">WFK29*$C$29</f>
        <v>3.1990051349930202E+37</v>
      </c>
      <c r="WFO29" s="387">
        <f t="shared" ref="WFO29" si="7870">WFM29*$C$29</f>
        <v>3.2309951863429506E+37</v>
      </c>
      <c r="WFQ29" s="387">
        <f t="shared" ref="WFQ29" si="7871">WFO29*$C$29</f>
        <v>3.2633051382063801E+37</v>
      </c>
      <c r="WFS29" s="387">
        <f t="shared" ref="WFS29" si="7872">WFQ29*$C$29</f>
        <v>3.2959381895884437E+37</v>
      </c>
      <c r="WFU29" s="387">
        <f t="shared" ref="WFU29" si="7873">WFS29*$C$29</f>
        <v>3.3288975714843284E+37</v>
      </c>
      <c r="WFW29" s="387">
        <f t="shared" ref="WFW29" si="7874">WFU29*$C$29</f>
        <v>3.3621865471991715E+37</v>
      </c>
      <c r="WFY29" s="387">
        <f t="shared" ref="WFY29" si="7875">WFW29*$C$29</f>
        <v>3.3958084126711633E+37</v>
      </c>
      <c r="WGA29" s="387">
        <f t="shared" ref="WGA29" si="7876">WFY29*$C$29</f>
        <v>3.4297664967978749E+37</v>
      </c>
      <c r="WGC29" s="387">
        <f t="shared" ref="WGC29" si="7877">WGA29*$C$29</f>
        <v>3.4640641617658536E+37</v>
      </c>
      <c r="WGE29" s="387">
        <f t="shared" ref="WGE29" si="7878">WGC29*$C$29</f>
        <v>3.498704803383512E+37</v>
      </c>
      <c r="WGG29" s="387">
        <f t="shared" ref="WGG29" si="7879">WGE29*$C$29</f>
        <v>3.5336918514173472E+37</v>
      </c>
      <c r="WGI29" s="387">
        <f t="shared" ref="WGI29" si="7880">WGG29*$C$29</f>
        <v>3.5690287699315209E+37</v>
      </c>
      <c r="WGK29" s="387">
        <f t="shared" ref="WGK29" si="7881">WGI29*$C$29</f>
        <v>3.6047190576308361E+37</v>
      </c>
      <c r="WGM29" s="387">
        <f t="shared" ref="WGM29" si="7882">WGK29*$C$29</f>
        <v>3.6407662482071445E+37</v>
      </c>
      <c r="WGO29" s="387">
        <f t="shared" ref="WGO29" si="7883">WGM29*$C$29</f>
        <v>3.677173910689216E+37</v>
      </c>
      <c r="WGQ29" s="387">
        <f t="shared" ref="WGQ29" si="7884">WGO29*$C$29</f>
        <v>3.7139456497961083E+37</v>
      </c>
      <c r="WGS29" s="387">
        <f t="shared" ref="WGS29" si="7885">WGQ29*$C$29</f>
        <v>3.7510851062940693E+37</v>
      </c>
      <c r="WGU29" s="387">
        <f t="shared" ref="WGU29" si="7886">WGS29*$C$29</f>
        <v>3.7885959573570098E+37</v>
      </c>
      <c r="WGW29" s="387">
        <f t="shared" ref="WGW29" si="7887">WGU29*$C$29</f>
        <v>3.82648191693058E+37</v>
      </c>
      <c r="WGY29" s="387">
        <f t="shared" ref="WGY29" si="7888">WGW29*$C$29</f>
        <v>3.8647467360998858E+37</v>
      </c>
      <c r="WHA29" s="387">
        <f t="shared" ref="WHA29" si="7889">WGY29*$C$29</f>
        <v>3.9033942034608847E+37</v>
      </c>
      <c r="WHC29" s="387">
        <f t="shared" ref="WHC29" si="7890">WHA29*$C$29</f>
        <v>3.9424281454954937E+37</v>
      </c>
      <c r="WHE29" s="387">
        <f t="shared" ref="WHE29" si="7891">WHC29*$C$29</f>
        <v>3.9818524269504487E+37</v>
      </c>
      <c r="WHG29" s="387">
        <f t="shared" ref="WHG29" si="7892">WHE29*$C$29</f>
        <v>4.0216709512199531E+37</v>
      </c>
      <c r="WHI29" s="387">
        <f t="shared" ref="WHI29" si="7893">WHG29*$C$29</f>
        <v>4.0618876607321526E+37</v>
      </c>
      <c r="WHK29" s="387">
        <f t="shared" ref="WHK29" si="7894">WHI29*$C$29</f>
        <v>4.1025065373394742E+37</v>
      </c>
      <c r="WHM29" s="387">
        <f t="shared" ref="WHM29" si="7895">WHK29*$C$29</f>
        <v>4.1435316027128689E+37</v>
      </c>
      <c r="WHO29" s="387">
        <f t="shared" ref="WHO29" si="7896">WHM29*$C$29</f>
        <v>4.1849669187399974E+37</v>
      </c>
      <c r="WHQ29" s="387">
        <f t="shared" ref="WHQ29" si="7897">WHO29*$C$29</f>
        <v>4.2268165879273972E+37</v>
      </c>
      <c r="WHS29" s="387">
        <f t="shared" ref="WHS29" si="7898">WHQ29*$C$29</f>
        <v>4.2690847538066713E+37</v>
      </c>
      <c r="WHU29" s="387">
        <f t="shared" ref="WHU29" si="7899">WHS29*$C$29</f>
        <v>4.3117756013447382E+37</v>
      </c>
      <c r="WHW29" s="387">
        <f t="shared" ref="WHW29" si="7900">WHU29*$C$29</f>
        <v>4.3548933573581859E+37</v>
      </c>
      <c r="WHY29" s="387">
        <f t="shared" ref="WHY29" si="7901">WHW29*$C$29</f>
        <v>4.3984422909317678E+37</v>
      </c>
      <c r="WIA29" s="387">
        <f t="shared" ref="WIA29" si="7902">WHY29*$C$29</f>
        <v>4.4424267138410858E+37</v>
      </c>
      <c r="WIC29" s="387">
        <f t="shared" ref="WIC29" si="7903">WIA29*$C$29</f>
        <v>4.486850980979497E+37</v>
      </c>
      <c r="WIE29" s="387">
        <f t="shared" ref="WIE29" si="7904">WIC29*$C$29</f>
        <v>4.531719490789292E+37</v>
      </c>
      <c r="WIG29" s="387">
        <f t="shared" ref="WIG29" si="7905">WIE29*$C$29</f>
        <v>4.5770366856971853E+37</v>
      </c>
      <c r="WII29" s="387">
        <f t="shared" ref="WII29" si="7906">WIG29*$C$29</f>
        <v>4.6228070525541569E+37</v>
      </c>
      <c r="WIK29" s="387">
        <f t="shared" ref="WIK29" si="7907">WII29*$C$29</f>
        <v>4.6690351230796981E+37</v>
      </c>
      <c r="WIM29" s="387">
        <f t="shared" ref="WIM29" si="7908">WIK29*$C$29</f>
        <v>4.7157254743104955E+37</v>
      </c>
      <c r="WIO29" s="387">
        <f t="shared" ref="WIO29" si="7909">WIM29*$C$29</f>
        <v>4.7628827290536009E+37</v>
      </c>
      <c r="WIQ29" s="387">
        <f t="shared" ref="WIQ29" si="7910">WIO29*$C$29</f>
        <v>4.810511556344137E+37</v>
      </c>
      <c r="WIS29" s="387">
        <f t="shared" ref="WIS29" si="7911">WIQ29*$C$29</f>
        <v>4.8586166719075783E+37</v>
      </c>
      <c r="WIU29" s="387">
        <f t="shared" ref="WIU29" si="7912">WIS29*$C$29</f>
        <v>4.9072028386266536E+37</v>
      </c>
      <c r="WIW29" s="387">
        <f t="shared" ref="WIW29" si="7913">WIU29*$C$29</f>
        <v>4.9562748670129206E+37</v>
      </c>
      <c r="WIY29" s="387">
        <f t="shared" ref="WIY29" si="7914">WIW29*$C$29</f>
        <v>5.0058376156830502E+37</v>
      </c>
      <c r="WJA29" s="387">
        <f t="shared" ref="WJA29" si="7915">WIY29*$C$29</f>
        <v>5.055895991839881E+37</v>
      </c>
      <c r="WJC29" s="387">
        <f t="shared" ref="WJC29" si="7916">WJA29*$C$29</f>
        <v>5.10645495175828E+37</v>
      </c>
      <c r="WJE29" s="387">
        <f t="shared" ref="WJE29" si="7917">WJC29*$C$29</f>
        <v>5.1575195012758627E+37</v>
      </c>
      <c r="WJG29" s="387">
        <f t="shared" ref="WJG29" si="7918">WJE29*$C$29</f>
        <v>5.2090946962886211E+37</v>
      </c>
      <c r="WJI29" s="387">
        <f t="shared" ref="WJI29" si="7919">WJG29*$C$29</f>
        <v>5.2611856432515071E+37</v>
      </c>
      <c r="WJK29" s="387">
        <f t="shared" ref="WJK29" si="7920">WJI29*$C$29</f>
        <v>5.3137974996840224E+37</v>
      </c>
      <c r="WJM29" s="387">
        <f t="shared" ref="WJM29" si="7921">WJK29*$C$29</f>
        <v>5.366935474680863E+37</v>
      </c>
      <c r="WJO29" s="387">
        <f t="shared" ref="WJO29" si="7922">WJM29*$C$29</f>
        <v>5.4206048294276713E+37</v>
      </c>
      <c r="WJQ29" s="387">
        <f t="shared" ref="WJQ29" si="7923">WJO29*$C$29</f>
        <v>5.4748108777219483E+37</v>
      </c>
      <c r="WJS29" s="387">
        <f t="shared" ref="WJS29" si="7924">WJQ29*$C$29</f>
        <v>5.5295589864991678E+37</v>
      </c>
      <c r="WJU29" s="387">
        <f t="shared" ref="WJU29" si="7925">WJS29*$C$29</f>
        <v>5.5848545763641593E+37</v>
      </c>
      <c r="WJW29" s="387">
        <f t="shared" ref="WJW29" si="7926">WJU29*$C$29</f>
        <v>5.6407031221278009E+37</v>
      </c>
      <c r="WJY29" s="387">
        <f t="shared" ref="WJY29" si="7927">WJW29*$C$29</f>
        <v>5.6971101533490793E+37</v>
      </c>
      <c r="WKA29" s="387">
        <f t="shared" ref="WKA29" si="7928">WJY29*$C$29</f>
        <v>5.7540812548825702E+37</v>
      </c>
      <c r="WKC29" s="387">
        <f t="shared" ref="WKC29" si="7929">WKA29*$C$29</f>
        <v>5.8116220674313961E+37</v>
      </c>
      <c r="WKE29" s="387">
        <f t="shared" ref="WKE29" si="7930">WKC29*$C$29</f>
        <v>5.8697382881057102E+37</v>
      </c>
      <c r="WKG29" s="387">
        <f t="shared" ref="WKG29" si="7931">WKE29*$C$29</f>
        <v>5.9284356709867674E+37</v>
      </c>
      <c r="WKI29" s="387">
        <f t="shared" ref="WKI29" si="7932">WKG29*$C$29</f>
        <v>5.987720027696635E+37</v>
      </c>
      <c r="WKK29" s="387">
        <f t="shared" ref="WKK29" si="7933">WKI29*$C$29</f>
        <v>6.0475972279736018E+37</v>
      </c>
      <c r="WKM29" s="387">
        <f t="shared" ref="WKM29" si="7934">WKK29*$C$29</f>
        <v>6.1080732002533381E+37</v>
      </c>
      <c r="WKO29" s="387">
        <f t="shared" ref="WKO29" si="7935">WKM29*$C$29</f>
        <v>6.1691539322558716E+37</v>
      </c>
      <c r="WKQ29" s="387">
        <f t="shared" ref="WKQ29" si="7936">WKO29*$C$29</f>
        <v>6.2308454715784304E+37</v>
      </c>
      <c r="WKS29" s="387">
        <f t="shared" ref="WKS29" si="7937">WKQ29*$C$29</f>
        <v>6.2931539262942149E+37</v>
      </c>
      <c r="WKU29" s="387">
        <f t="shared" ref="WKU29" si="7938">WKS29*$C$29</f>
        <v>6.3560854655571575E+37</v>
      </c>
      <c r="WKW29" s="387">
        <f t="shared" ref="WKW29" si="7939">WKU29*$C$29</f>
        <v>6.4196463202127293E+37</v>
      </c>
      <c r="WKY29" s="387">
        <f t="shared" ref="WKY29" si="7940">WKW29*$C$29</f>
        <v>6.4838427834148564E+37</v>
      </c>
      <c r="WLA29" s="387">
        <f t="shared" ref="WLA29" si="7941">WKY29*$C$29</f>
        <v>6.5486812112490053E+37</v>
      </c>
      <c r="WLC29" s="387">
        <f t="shared" ref="WLC29" si="7942">WLA29*$C$29</f>
        <v>6.6141680233614956E+37</v>
      </c>
      <c r="WLE29" s="387">
        <f t="shared" ref="WLE29" si="7943">WLC29*$C$29</f>
        <v>6.6803097035951105E+37</v>
      </c>
      <c r="WLG29" s="387">
        <f t="shared" ref="WLG29" si="7944">WLE29*$C$29</f>
        <v>6.7471128006310618E+37</v>
      </c>
      <c r="WLI29" s="387">
        <f t="shared" ref="WLI29" si="7945">WLG29*$C$29</f>
        <v>6.8145839286373726E+37</v>
      </c>
      <c r="WLK29" s="387">
        <f t="shared" ref="WLK29" si="7946">WLI29*$C$29</f>
        <v>6.8827297679237465E+37</v>
      </c>
      <c r="WLM29" s="387">
        <f t="shared" ref="WLM29" si="7947">WLK29*$C$29</f>
        <v>6.951557065602984E+37</v>
      </c>
      <c r="WLO29" s="387">
        <f t="shared" ref="WLO29" si="7948">WLM29*$C$29</f>
        <v>7.021072636259014E+37</v>
      </c>
      <c r="WLQ29" s="387">
        <f t="shared" ref="WLQ29" si="7949">WLO29*$C$29</f>
        <v>7.0912833626216037E+37</v>
      </c>
      <c r="WLS29" s="387">
        <f t="shared" ref="WLS29" si="7950">WLQ29*$C$29</f>
        <v>7.1621961962478202E+37</v>
      </c>
      <c r="WLU29" s="387">
        <f t="shared" ref="WLU29" si="7951">WLS29*$C$29</f>
        <v>7.2338181582102987E+37</v>
      </c>
      <c r="WLW29" s="387">
        <f t="shared" ref="WLW29" si="7952">WLU29*$C$29</f>
        <v>7.3061563397924019E+37</v>
      </c>
      <c r="WLY29" s="387">
        <f t="shared" ref="WLY29" si="7953">WLW29*$C$29</f>
        <v>7.3792179031903258E+37</v>
      </c>
      <c r="WMA29" s="387">
        <f t="shared" ref="WMA29" si="7954">WLY29*$C$29</f>
        <v>7.4530100822222296E+37</v>
      </c>
      <c r="WMC29" s="387">
        <f t="shared" ref="WMC29" si="7955">WMA29*$C$29</f>
        <v>7.527540183044452E+37</v>
      </c>
      <c r="WME29" s="387">
        <f t="shared" ref="WME29" si="7956">WMC29*$C$29</f>
        <v>7.602815584874897E+37</v>
      </c>
      <c r="WMG29" s="387">
        <f t="shared" ref="WMG29" si="7957">WME29*$C$29</f>
        <v>7.6788437407236461E+37</v>
      </c>
      <c r="WMI29" s="387">
        <f t="shared" ref="WMI29" si="7958">WMG29*$C$29</f>
        <v>7.7556321781308827E+37</v>
      </c>
      <c r="WMK29" s="387">
        <f t="shared" ref="WMK29" si="7959">WMI29*$C$29</f>
        <v>7.8331884999121914E+37</v>
      </c>
      <c r="WMM29" s="387">
        <f t="shared" ref="WMM29" si="7960">WMK29*$C$29</f>
        <v>7.9115203849113134E+37</v>
      </c>
      <c r="WMO29" s="387">
        <f t="shared" ref="WMO29" si="7961">WMM29*$C$29</f>
        <v>7.9906355887604266E+37</v>
      </c>
      <c r="WMQ29" s="387">
        <f t="shared" ref="WMQ29" si="7962">WMO29*$C$29</f>
        <v>8.0705419446480313E+37</v>
      </c>
      <c r="WMS29" s="387">
        <f t="shared" ref="WMS29" si="7963">WMQ29*$C$29</f>
        <v>8.1512473640945122E+37</v>
      </c>
      <c r="WMU29" s="387">
        <f t="shared" ref="WMU29" si="7964">WMS29*$C$29</f>
        <v>8.2327598377354575E+37</v>
      </c>
      <c r="WMW29" s="387">
        <f t="shared" ref="WMW29" si="7965">WMU29*$C$29</f>
        <v>8.3150874361128123E+37</v>
      </c>
      <c r="WMY29" s="387">
        <f t="shared" ref="WMY29" si="7966">WMW29*$C$29</f>
        <v>8.3982383104739405E+37</v>
      </c>
      <c r="WNA29" s="387">
        <f t="shared" ref="WNA29" si="7967">WMY29*$C$29</f>
        <v>8.4822206935786799E+37</v>
      </c>
      <c r="WNC29" s="387">
        <f t="shared" ref="WNC29" si="7968">WNA29*$C$29</f>
        <v>8.5670429005144666E+37</v>
      </c>
      <c r="WNE29" s="387">
        <f t="shared" ref="WNE29" si="7969">WNC29*$C$29</f>
        <v>8.6527133295196113E+37</v>
      </c>
      <c r="WNG29" s="387">
        <f t="shared" ref="WNG29" si="7970">WNE29*$C$29</f>
        <v>8.7392404628148078E+37</v>
      </c>
      <c r="WNI29" s="387">
        <f t="shared" ref="WNI29" si="7971">WNG29*$C$29</f>
        <v>8.8266328674429561E+37</v>
      </c>
      <c r="WNK29" s="387">
        <f t="shared" ref="WNK29" si="7972">WNI29*$C$29</f>
        <v>8.9148991961173861E+37</v>
      </c>
      <c r="WNM29" s="387">
        <f t="shared" ref="WNM29" si="7973">WNK29*$C$29</f>
        <v>9.0040481880785592E+37</v>
      </c>
      <c r="WNO29" s="387">
        <f t="shared" ref="WNO29" si="7974">WNM29*$C$29</f>
        <v>9.0940886699593457E+37</v>
      </c>
      <c r="WNQ29" s="387">
        <f t="shared" ref="WNQ29" si="7975">WNO29*$C$29</f>
        <v>9.1850295566589401E+37</v>
      </c>
      <c r="WNS29" s="387">
        <f t="shared" ref="WNS29" si="7976">WNQ29*$C$29</f>
        <v>9.2768798522255299E+37</v>
      </c>
      <c r="WNU29" s="387">
        <f t="shared" ref="WNU29" si="7977">WNS29*$C$29</f>
        <v>9.3696486507477844E+37</v>
      </c>
      <c r="WNW29" s="387">
        <f t="shared" ref="WNW29" si="7978">WNU29*$C$29</f>
        <v>9.4633451372552621E+37</v>
      </c>
      <c r="WNY29" s="387">
        <f t="shared" ref="WNY29" si="7979">WNW29*$C$29</f>
        <v>9.557978588627814E+37</v>
      </c>
      <c r="WOA29" s="387">
        <f t="shared" ref="WOA29" si="7980">WNY29*$C$29</f>
        <v>9.6535583745140918E+37</v>
      </c>
      <c r="WOC29" s="387">
        <f t="shared" ref="WOC29" si="7981">WOA29*$C$29</f>
        <v>9.7500939582592333E+37</v>
      </c>
      <c r="WOE29" s="387">
        <f t="shared" ref="WOE29" si="7982">WOC29*$C$29</f>
        <v>9.8475948978418263E+37</v>
      </c>
      <c r="WOG29" s="387">
        <f t="shared" ref="WOG29" si="7983">WOE29*$C$29</f>
        <v>9.9460708468202454E+37</v>
      </c>
      <c r="WOI29" s="387">
        <f t="shared" ref="WOI29" si="7984">WOG29*$C$29</f>
        <v>1.0045531555288448E+38</v>
      </c>
      <c r="WOK29" s="387">
        <f t="shared" ref="WOK29" si="7985">WOI29*$C$29</f>
        <v>1.0145986870841332E+38</v>
      </c>
      <c r="WOM29" s="387">
        <f t="shared" ref="WOM29" si="7986">WOK29*$C$29</f>
        <v>1.0247446739549745E+38</v>
      </c>
      <c r="WOO29" s="387">
        <f t="shared" ref="WOO29" si="7987">WOM29*$C$29</f>
        <v>1.0349921206945243E+38</v>
      </c>
      <c r="WOQ29" s="387">
        <f t="shared" ref="WOQ29" si="7988">WOO29*$C$29</f>
        <v>1.0453420419014696E+38</v>
      </c>
      <c r="WOS29" s="387">
        <f t="shared" ref="WOS29" si="7989">WOQ29*$C$29</f>
        <v>1.0557954623204842E+38</v>
      </c>
      <c r="WOU29" s="387">
        <f t="shared" ref="WOU29" si="7990">WOS29*$C$29</f>
        <v>1.0663534169436891E+38</v>
      </c>
      <c r="WOW29" s="387">
        <f t="shared" ref="WOW29" si="7991">WOU29*$C$29</f>
        <v>1.077016951113126E+38</v>
      </c>
      <c r="WOY29" s="387">
        <f t="shared" ref="WOY29" si="7992">WOW29*$C$29</f>
        <v>1.0877871206242573E+38</v>
      </c>
      <c r="WPA29" s="387">
        <f t="shared" ref="WPA29" si="7993">WOY29*$C$29</f>
        <v>1.0986649918304998E+38</v>
      </c>
      <c r="WPC29" s="387">
        <f t="shared" ref="WPC29" si="7994">WPA29*$C$29</f>
        <v>1.1096516417488049E+38</v>
      </c>
      <c r="WPE29" s="387">
        <f t="shared" ref="WPE29" si="7995">WPC29*$C$29</f>
        <v>1.1207481581662929E+38</v>
      </c>
      <c r="WPG29" s="387">
        <f t="shared" ref="WPG29" si="7996">WPE29*$C$29</f>
        <v>1.1319556397479558E+38</v>
      </c>
      <c r="WPI29" s="387">
        <f t="shared" ref="WPI29" si="7997">WPG29*$C$29</f>
        <v>1.1432751961454353E+38</v>
      </c>
      <c r="WPK29" s="387">
        <f t="shared" ref="WPK29" si="7998">WPI29*$C$29</f>
        <v>1.1547079481068897E+38</v>
      </c>
      <c r="WPM29" s="387">
        <f t="shared" ref="WPM29" si="7999">WPK29*$C$29</f>
        <v>1.1662550275879586E+38</v>
      </c>
      <c r="WPO29" s="387">
        <f t="shared" ref="WPO29" si="8000">WPM29*$C$29</f>
        <v>1.1779175778638381E+38</v>
      </c>
      <c r="WPQ29" s="387">
        <f t="shared" ref="WPQ29" si="8001">WPO29*$C$29</f>
        <v>1.1896967536424765E+38</v>
      </c>
      <c r="WPS29" s="387">
        <f t="shared" ref="WPS29" si="8002">WPQ29*$C$29</f>
        <v>1.2015937211789012E+38</v>
      </c>
      <c r="WPU29" s="387">
        <f t="shared" ref="WPU29" si="8003">WPS29*$C$29</f>
        <v>1.2136096583906903E+38</v>
      </c>
      <c r="WPW29" s="387">
        <f t="shared" ref="WPW29" si="8004">WPU29*$C$29</f>
        <v>1.2257457549745971E+38</v>
      </c>
      <c r="WPY29" s="387">
        <f t="shared" ref="WPY29" si="8005">WPW29*$C$29</f>
        <v>1.2380032125243431E+38</v>
      </c>
      <c r="WQA29" s="387">
        <f t="shared" ref="WQA29" si="8006">WPY29*$C$29</f>
        <v>1.2503832446495865E+38</v>
      </c>
      <c r="WQC29" s="387">
        <f t="shared" ref="WQC29" si="8007">WQA29*$C$29</f>
        <v>1.2628870770960822E+38</v>
      </c>
      <c r="WQE29" s="387">
        <f t="shared" ref="WQE29" si="8008">WQC29*$C$29</f>
        <v>1.2755159478670431E+38</v>
      </c>
      <c r="WQG29" s="387">
        <f t="shared" ref="WQG29" si="8009">WQE29*$C$29</f>
        <v>1.2882711073457135E+38</v>
      </c>
      <c r="WQI29" s="387">
        <f t="shared" ref="WQI29" si="8010">WQG29*$C$29</f>
        <v>1.3011538184191706E+38</v>
      </c>
      <c r="WQK29" s="387">
        <f t="shared" ref="WQK29" si="8011">WQI29*$C$29</f>
        <v>1.3141653566033624E+38</v>
      </c>
      <c r="WQM29" s="387">
        <f t="shared" ref="WQM29" si="8012">WQK29*$C$29</f>
        <v>1.327307010169396E+38</v>
      </c>
      <c r="WQO29" s="387">
        <f t="shared" ref="WQO29" si="8013">WQM29*$C$29</f>
        <v>1.3405800802710899E+38</v>
      </c>
      <c r="WQQ29" s="387">
        <f t="shared" ref="WQQ29" si="8014">WQO29*$C$29</f>
        <v>1.3539858810738009E+38</v>
      </c>
      <c r="WQS29" s="387">
        <f t="shared" ref="WQS29" si="8015">WQQ29*$C$29</f>
        <v>1.3675257398845389E+38</v>
      </c>
      <c r="WQU29" s="387">
        <f t="shared" ref="WQU29" si="8016">WQS29*$C$29</f>
        <v>1.3812009972833843E+38</v>
      </c>
      <c r="WQW29" s="387">
        <f t="shared" ref="WQW29" si="8017">WQU29*$C$29</f>
        <v>1.3950130072562181E+38</v>
      </c>
      <c r="WQY29" s="387">
        <f t="shared" ref="WQY29" si="8018">WQW29*$C$29</f>
        <v>1.4089631373287802E+38</v>
      </c>
      <c r="WRA29" s="387">
        <f t="shared" ref="WRA29" si="8019">WQY29*$C$29</f>
        <v>1.423052768702068E+38</v>
      </c>
      <c r="WRC29" s="387">
        <f t="shared" ref="WRC29" si="8020">WRA29*$C$29</f>
        <v>1.4372832963890887E+38</v>
      </c>
      <c r="WRE29" s="387">
        <f t="shared" ref="WRE29" si="8021">WRC29*$C$29</f>
        <v>1.4516561293529796E+38</v>
      </c>
      <c r="WRG29" s="387">
        <f t="shared" ref="WRG29" si="8022">WRE29*$C$29</f>
        <v>1.4661726906465095E+38</v>
      </c>
      <c r="WRI29" s="387">
        <f t="shared" ref="WRI29" si="8023">WRG29*$C$29</f>
        <v>1.4808344175529746E+38</v>
      </c>
      <c r="WRK29" s="387">
        <f t="shared" ref="WRK29" si="8024">WRI29*$C$29</f>
        <v>1.4956427617285044E+38</v>
      </c>
      <c r="WRM29" s="387">
        <f t="shared" ref="WRM29" si="8025">WRK29*$C$29</f>
        <v>1.5105991893457895E+38</v>
      </c>
      <c r="WRO29" s="387">
        <f t="shared" ref="WRO29" si="8026">WRM29*$C$29</f>
        <v>1.5257051812392474E+38</v>
      </c>
      <c r="WRQ29" s="387">
        <f t="shared" ref="WRQ29" si="8027">WRO29*$C$29</f>
        <v>1.5409622330516399E+38</v>
      </c>
      <c r="WRS29" s="387">
        <f t="shared" ref="WRS29" si="8028">WRQ29*$C$29</f>
        <v>1.5563718553821563E+38</v>
      </c>
      <c r="WRU29" s="387">
        <f t="shared" ref="WRU29" si="8029">WRS29*$C$29</f>
        <v>1.5719355739359779E+38</v>
      </c>
      <c r="WRW29" s="387">
        <f t="shared" ref="WRW29" si="8030">WRU29*$C$29</f>
        <v>1.5876549296753378E+38</v>
      </c>
      <c r="WRY29" s="387">
        <f t="shared" ref="WRY29" si="8031">WRW29*$C$29</f>
        <v>1.6035314789720913E+38</v>
      </c>
      <c r="WSA29" s="387">
        <f t="shared" ref="WSA29" si="8032">WRY29*$C$29</f>
        <v>1.6195667937618123E+38</v>
      </c>
      <c r="WSC29" s="387">
        <f t="shared" ref="WSC29" si="8033">WSA29*$C$29</f>
        <v>1.6357624616994304E+38</v>
      </c>
      <c r="WSE29" s="387">
        <f t="shared" ref="WSE29" si="8034">WSC29*$C$29</f>
        <v>1.6521200863164246E+38</v>
      </c>
      <c r="WSG29" s="387">
        <f t="shared" ref="WSG29" si="8035">WSE29*$C$29</f>
        <v>1.6686412871795888E+38</v>
      </c>
      <c r="WSI29" s="387">
        <f t="shared" ref="WSI29" si="8036">WSG29*$C$29</f>
        <v>1.6853277000513847E+38</v>
      </c>
      <c r="WSK29" s="387">
        <f t="shared" ref="WSK29" si="8037">WSI29*$C$29</f>
        <v>1.7021809770518986E+38</v>
      </c>
      <c r="WSM29" s="387">
        <f t="shared" ref="WSM29" si="8038">WSK29*$C$29</f>
        <v>1.7192027868224177E+38</v>
      </c>
      <c r="WSO29" s="387">
        <f t="shared" ref="WSO29" si="8039">WSM29*$C$29</f>
        <v>1.736394814690642E+38</v>
      </c>
      <c r="WSQ29" s="387">
        <f t="shared" ref="WSQ29" si="8040">WSO29*$C$29</f>
        <v>1.7537587628375486E+38</v>
      </c>
      <c r="WSS29" s="387">
        <f t="shared" ref="WSS29" si="8041">WSQ29*$C$29</f>
        <v>1.7712963504659243E+38</v>
      </c>
      <c r="WSU29" s="387">
        <f t="shared" ref="WSU29" si="8042">WSS29*$C$29</f>
        <v>1.7890093139705835E+38</v>
      </c>
      <c r="WSW29" s="387">
        <f t="shared" ref="WSW29" si="8043">WSU29*$C$29</f>
        <v>1.8068994071102892E+38</v>
      </c>
      <c r="WSY29" s="387">
        <f t="shared" ref="WSY29" si="8044">WSW29*$C$29</f>
        <v>1.8249684011813921E+38</v>
      </c>
      <c r="WTA29" s="387">
        <f t="shared" ref="WTA29" si="8045">WSY29*$C$29</f>
        <v>1.8432180851932061E+38</v>
      </c>
      <c r="WTC29" s="387">
        <f t="shared" ref="WTC29" si="8046">WTA29*$C$29</f>
        <v>1.8616502660451382E+38</v>
      </c>
      <c r="WTE29" s="387">
        <f t="shared" ref="WTE29" si="8047">WTC29*$C$29</f>
        <v>1.8802667687055895E+38</v>
      </c>
      <c r="WTG29" s="387">
        <f t="shared" ref="WTG29" si="8048">WTE29*$C$29</f>
        <v>1.8990694363926455E+38</v>
      </c>
      <c r="WTI29" s="387">
        <f t="shared" ref="WTI29" si="8049">WTG29*$C$29</f>
        <v>1.918060130756572E+38</v>
      </c>
      <c r="WTK29" s="387">
        <f t="shared" ref="WTK29" si="8050">WTI29*$C$29</f>
        <v>1.9372407320641376E+38</v>
      </c>
      <c r="WTM29" s="387">
        <f t="shared" ref="WTM29" si="8051">WTK29*$C$29</f>
        <v>1.9566131393847791E+38</v>
      </c>
      <c r="WTO29" s="387">
        <f t="shared" ref="WTO29" si="8052">WTM29*$C$29</f>
        <v>1.9761792707786267E+38</v>
      </c>
      <c r="WTQ29" s="387">
        <f t="shared" ref="WTQ29" si="8053">WTO29*$C$29</f>
        <v>1.9959410634864129E+38</v>
      </c>
      <c r="WTS29" s="387">
        <f t="shared" ref="WTS29" si="8054">WTQ29*$C$29</f>
        <v>2.0159004741212771E+38</v>
      </c>
      <c r="WTU29" s="387">
        <f t="shared" ref="WTU29" si="8055">WTS29*$C$29</f>
        <v>2.03605947886249E+38</v>
      </c>
      <c r="WTW29" s="387">
        <f t="shared" ref="WTW29" si="8056">WTU29*$C$29</f>
        <v>2.056420073651115E+38</v>
      </c>
      <c r="WTY29" s="387">
        <f t="shared" ref="WTY29" si="8057">WTW29*$C$29</f>
        <v>2.076984274387626E+38</v>
      </c>
      <c r="WUA29" s="387">
        <f t="shared" ref="WUA29" si="8058">WTY29*$C$29</f>
        <v>2.0977541171315023E+38</v>
      </c>
      <c r="WUC29" s="387">
        <f t="shared" ref="WUC29" si="8059">WUA29*$C$29</f>
        <v>2.1187316583028173E+38</v>
      </c>
      <c r="WUE29" s="387">
        <f t="shared" ref="WUE29" si="8060">WUC29*$C$29</f>
        <v>2.1399189748858454E+38</v>
      </c>
      <c r="WUG29" s="387">
        <f t="shared" ref="WUG29" si="8061">WUE29*$C$29</f>
        <v>2.161318164634704E+38</v>
      </c>
      <c r="WUI29" s="387">
        <f t="shared" ref="WUI29" si="8062">WUG29*$C$29</f>
        <v>2.1829313462810512E+38</v>
      </c>
      <c r="WUK29" s="387">
        <f t="shared" ref="WUK29" si="8063">WUI29*$C$29</f>
        <v>2.2047606597438618E+38</v>
      </c>
      <c r="WUM29" s="387">
        <f t="shared" ref="WUM29" si="8064">WUK29*$C$29</f>
        <v>2.2268082663413004E+38</v>
      </c>
      <c r="WUO29" s="387">
        <f t="shared" ref="WUO29" si="8065">WUM29*$C$29</f>
        <v>2.2490763490047135E+38</v>
      </c>
      <c r="WUQ29" s="387">
        <f t="shared" ref="WUQ29" si="8066">WUO29*$C$29</f>
        <v>2.2715671124947606E+38</v>
      </c>
      <c r="WUS29" s="387">
        <f t="shared" ref="WUS29" si="8067">WUQ29*$C$29</f>
        <v>2.2942827836197081E+38</v>
      </c>
      <c r="WUU29" s="387">
        <f t="shared" ref="WUU29" si="8068">WUS29*$C$29</f>
        <v>2.3172256114559051E+38</v>
      </c>
      <c r="WUW29" s="387">
        <f t="shared" ref="WUW29" si="8069">WUU29*$C$29</f>
        <v>2.3403978675704641E+38</v>
      </c>
      <c r="WUY29" s="387">
        <f t="shared" ref="WUY29" si="8070">WUW29*$C$29</f>
        <v>2.3638018462461689E+38</v>
      </c>
      <c r="WVA29" s="387">
        <f t="shared" ref="WVA29" si="8071">WUY29*$C$29</f>
        <v>2.3874398647086305E+38</v>
      </c>
      <c r="WVC29" s="387">
        <f t="shared" ref="WVC29" si="8072">WVA29*$C$29</f>
        <v>2.411314263355717E+38</v>
      </c>
      <c r="WVE29" s="387">
        <f t="shared" ref="WVE29" si="8073">WVC29*$C$29</f>
        <v>2.4354274059892742E+38</v>
      </c>
      <c r="WVG29" s="387">
        <f t="shared" ref="WVG29" si="8074">WVE29*$C$29</f>
        <v>2.4597816800491672E+38</v>
      </c>
      <c r="WVI29" s="387">
        <f t="shared" ref="WVI29" si="8075">WVG29*$C$29</f>
        <v>2.4843794968496588E+38</v>
      </c>
      <c r="WVK29" s="387">
        <f t="shared" ref="WVK29" si="8076">WVI29*$C$29</f>
        <v>2.5092232918181553E+38</v>
      </c>
      <c r="WVM29" s="387">
        <f t="shared" ref="WVM29" si="8077">WVK29*$C$29</f>
        <v>2.5343155247363369E+38</v>
      </c>
      <c r="WVO29" s="387">
        <f t="shared" ref="WVO29" si="8078">WVM29*$C$29</f>
        <v>2.5596586799837004E+38</v>
      </c>
      <c r="WVQ29" s="387">
        <f t="shared" ref="WVQ29" si="8079">WVO29*$C$29</f>
        <v>2.5852552667835375E+38</v>
      </c>
      <c r="WVS29" s="387">
        <f t="shared" ref="WVS29" si="8080">WVQ29*$C$29</f>
        <v>2.6111078194513727E+38</v>
      </c>
      <c r="WVU29" s="387">
        <f t="shared" ref="WVU29" si="8081">WVS29*$C$29</f>
        <v>2.6372188976458864E+38</v>
      </c>
      <c r="WVW29" s="387">
        <f t="shared" ref="WVW29" si="8082">WVU29*$C$29</f>
        <v>2.6635910866223454E+38</v>
      </c>
      <c r="WVY29" s="387">
        <f t="shared" ref="WVY29" si="8083">WVW29*$C$29</f>
        <v>2.6902269974885689E+38</v>
      </c>
      <c r="WWA29" s="387">
        <f t="shared" ref="WWA29" si="8084">WVY29*$C$29</f>
        <v>2.7171292674634545E+38</v>
      </c>
      <c r="WWC29" s="387">
        <f t="shared" ref="WWC29" si="8085">WWA29*$C$29</f>
        <v>2.7443005601380892E+38</v>
      </c>
      <c r="WWE29" s="387">
        <f t="shared" ref="WWE29" si="8086">WWC29*$C$29</f>
        <v>2.7717435657394702E+38</v>
      </c>
      <c r="WWG29" s="387">
        <f t="shared" ref="WWG29" si="8087">WWE29*$C$29</f>
        <v>2.7994610013968649E+38</v>
      </c>
      <c r="WWI29" s="387">
        <f t="shared" ref="WWI29" si="8088">WWG29*$C$29</f>
        <v>2.8274556114108336E+38</v>
      </c>
      <c r="WWK29" s="387">
        <f t="shared" ref="WWK29" si="8089">WWI29*$C$29</f>
        <v>2.855730167524942E+38</v>
      </c>
      <c r="WWM29" s="387">
        <f t="shared" ref="WWM29" si="8090">WWK29*$C$29</f>
        <v>2.8842874692001914E+38</v>
      </c>
      <c r="WWO29" s="387">
        <f t="shared" ref="WWO29" si="8091">WWM29*$C$29</f>
        <v>2.9131303438921932E+38</v>
      </c>
      <c r="WWQ29" s="387">
        <f t="shared" ref="WWQ29" si="8092">WWO29*$C$29</f>
        <v>2.9422616473311152E+38</v>
      </c>
      <c r="WWS29" s="387">
        <f t="shared" ref="WWS29" si="8093">WWQ29*$C$29</f>
        <v>2.9716842638044263E+38</v>
      </c>
      <c r="WWU29" s="387">
        <f t="shared" ref="WWU29" si="8094">WWS29*$C$29</f>
        <v>3.0014011064424706E+38</v>
      </c>
      <c r="WWW29" s="387">
        <f t="shared" ref="WWW29" si="8095">WWU29*$C$29</f>
        <v>3.0314151175068951E+38</v>
      </c>
      <c r="WWY29" s="387">
        <f t="shared" ref="WWY29" si="8096">WWW29*$C$29</f>
        <v>3.0617292686819642E+38</v>
      </c>
      <c r="WXA29" s="387">
        <f t="shared" ref="WXA29" si="8097">WWY29*$C$29</f>
        <v>3.0923465613687838E+38</v>
      </c>
      <c r="WXC29" s="387">
        <f t="shared" ref="WXC29" si="8098">WXA29*$C$29</f>
        <v>3.1232700269824717E+38</v>
      </c>
      <c r="WXE29" s="387">
        <f t="shared" ref="WXE29" si="8099">WXC29*$C$29</f>
        <v>3.1545027272522964E+38</v>
      </c>
      <c r="WXG29" s="387">
        <f t="shared" ref="WXG29" si="8100">WXE29*$C$29</f>
        <v>3.1860477545248194E+38</v>
      </c>
      <c r="WXI29" s="387">
        <f t="shared" ref="WXI29" si="8101">WXG29*$C$29</f>
        <v>3.2179082320700675E+38</v>
      </c>
      <c r="WXK29" s="387">
        <f t="shared" ref="WXK29" si="8102">WXI29*$C$29</f>
        <v>3.2500873143907682E+38</v>
      </c>
      <c r="WXM29" s="387">
        <f t="shared" ref="WXM29" si="8103">WXK29*$C$29</f>
        <v>3.2825881875346761E+38</v>
      </c>
      <c r="WXO29" s="387">
        <f t="shared" ref="WXO29" si="8104">WXM29*$C$29</f>
        <v>3.315414069410023E+38</v>
      </c>
      <c r="WXQ29" s="387">
        <f t="shared" ref="WXQ29" si="8105">WXO29*$C$29</f>
        <v>3.3485682101041232E+38</v>
      </c>
      <c r="WXS29" s="387">
        <f t="shared" ref="WXS29" si="8106">WXQ29*$C$29</f>
        <v>3.3820538922051645E+38</v>
      </c>
      <c r="WXU29" s="387">
        <f t="shared" ref="WXU29" si="8107">WXS29*$C$29</f>
        <v>3.4158744311272162E+38</v>
      </c>
      <c r="WXW29" s="387">
        <f t="shared" ref="WXW29" si="8108">WXU29*$C$29</f>
        <v>3.4500331754384887E+38</v>
      </c>
      <c r="WXY29" s="387">
        <f t="shared" ref="WXY29" si="8109">WXW29*$C$29</f>
        <v>3.4845335071928738E+38</v>
      </c>
      <c r="WYA29" s="387">
        <f t="shared" ref="WYA29" si="8110">WXY29*$C$29</f>
        <v>3.5193788422648029E+38</v>
      </c>
      <c r="WYC29" s="387">
        <f t="shared" ref="WYC29" si="8111">WYA29*$C$29</f>
        <v>3.5545726306874507E+38</v>
      </c>
      <c r="WYE29" s="387">
        <f t="shared" ref="WYE29" si="8112">WYC29*$C$29</f>
        <v>3.5901183569943249E+38</v>
      </c>
      <c r="WYG29" s="387">
        <f t="shared" ref="WYG29" si="8113">WYE29*$C$29</f>
        <v>3.6260195405642682E+38</v>
      </c>
      <c r="WYI29" s="387">
        <f t="shared" ref="WYI29" si="8114">WYG29*$C$29</f>
        <v>3.6622797359699108E+38</v>
      </c>
      <c r="WYK29" s="387">
        <f t="shared" ref="WYK29" si="8115">WYI29*$C$29</f>
        <v>3.6989025333296098E+38</v>
      </c>
      <c r="WYM29" s="387">
        <f t="shared" ref="WYM29" si="8116">WYK29*$C$29</f>
        <v>3.7358915586629063E+38</v>
      </c>
      <c r="WYO29" s="387">
        <f t="shared" ref="WYO29" si="8117">WYM29*$C$29</f>
        <v>3.7732504742495357E+38</v>
      </c>
      <c r="WYQ29" s="387">
        <f t="shared" ref="WYQ29" si="8118">WYO29*$C$29</f>
        <v>3.8109829789920313E+38</v>
      </c>
      <c r="WYS29" s="387">
        <f t="shared" ref="WYS29" si="8119">WYQ29*$C$29</f>
        <v>3.8490928087819518E+38</v>
      </c>
      <c r="WYU29" s="387">
        <f t="shared" ref="WYU29" si="8120">WYS29*$C$29</f>
        <v>3.8875837368697711E+38</v>
      </c>
      <c r="WYW29" s="387">
        <f t="shared" ref="WYW29" si="8121">WYU29*$C$29</f>
        <v>3.9264595742384688E+38</v>
      </c>
      <c r="WYY29" s="387">
        <f t="shared" ref="WYY29" si="8122">WYW29*$C$29</f>
        <v>3.9657241699808532E+38</v>
      </c>
      <c r="WZA29" s="387">
        <f t="shared" ref="WZA29" si="8123">WYY29*$C$29</f>
        <v>4.0053814116806619E+38</v>
      </c>
      <c r="WZC29" s="387">
        <f t="shared" ref="WZC29" si="8124">WZA29*$C$29</f>
        <v>4.0454352257974683E+38</v>
      </c>
      <c r="WZE29" s="387">
        <f t="shared" ref="WZE29" si="8125">WZC29*$C$29</f>
        <v>4.085889578055443E+38</v>
      </c>
      <c r="WZG29" s="387">
        <f t="shared" ref="WZG29" si="8126">WZE29*$C$29</f>
        <v>4.1267484738359975E+38</v>
      </c>
      <c r="WZI29" s="387">
        <f t="shared" ref="WZI29" si="8127">WZG29*$C$29</f>
        <v>4.1680159585743575E+38</v>
      </c>
      <c r="WZK29" s="387">
        <f t="shared" ref="WZK29" si="8128">WZI29*$C$29</f>
        <v>4.2096961181601009E+38</v>
      </c>
      <c r="WZM29" s="387">
        <f t="shared" ref="WZM29" si="8129">WZK29*$C$29</f>
        <v>4.2517930793417016E+38</v>
      </c>
      <c r="WZO29" s="387">
        <f t="shared" ref="WZO29" si="8130">WZM29*$C$29</f>
        <v>4.294311010135119E+38</v>
      </c>
      <c r="WZQ29" s="387">
        <f t="shared" ref="WZQ29" si="8131">WZO29*$C$29</f>
        <v>4.3372541202364706E+38</v>
      </c>
      <c r="WZS29" s="387">
        <f t="shared" ref="WZS29" si="8132">WZQ29*$C$29</f>
        <v>4.3806266614388356E+38</v>
      </c>
      <c r="WZU29" s="387">
        <f t="shared" ref="WZU29" si="8133">WZS29*$C$29</f>
        <v>4.4244329280532243E+38</v>
      </c>
      <c r="WZW29" s="387">
        <f t="shared" ref="WZW29" si="8134">WZU29*$C$29</f>
        <v>4.4686772573337568E+38</v>
      </c>
      <c r="WZY29" s="387">
        <f t="shared" ref="WZY29" si="8135">WZW29*$C$29</f>
        <v>4.5133640299070944E+38</v>
      </c>
      <c r="XAA29" s="387">
        <f t="shared" ref="XAA29" si="8136">WZY29*$C$29</f>
        <v>4.5584976702061656E+38</v>
      </c>
      <c r="XAC29" s="387">
        <f t="shared" ref="XAC29" si="8137">XAA29*$C$29</f>
        <v>4.6040826469082273E+38</v>
      </c>
      <c r="XAE29" s="387">
        <f t="shared" ref="XAE29" si="8138">XAC29*$C$29</f>
        <v>4.6501234733773096E+38</v>
      </c>
      <c r="XAG29" s="387">
        <f t="shared" ref="XAG29" si="8139">XAE29*$C$29</f>
        <v>4.6966247081110825E+38</v>
      </c>
      <c r="XAI29" s="387">
        <f t="shared" ref="XAI29" si="8140">XAG29*$C$29</f>
        <v>4.7435909551921932E+38</v>
      </c>
      <c r="XAK29" s="387">
        <f t="shared" ref="XAK29" si="8141">XAI29*$C$29</f>
        <v>4.791026864744115E+38</v>
      </c>
      <c r="XAM29" s="387">
        <f t="shared" ref="XAM29" si="8142">XAK29*$C$29</f>
        <v>4.8389371333915564E+38</v>
      </c>
      <c r="XAO29" s="387">
        <f t="shared" ref="XAO29" si="8143">XAM29*$C$29</f>
        <v>4.8873265047254721E+38</v>
      </c>
      <c r="XAQ29" s="387">
        <f t="shared" ref="XAQ29" si="8144">XAO29*$C$29</f>
        <v>4.9361997697727265E+38</v>
      </c>
      <c r="XAS29" s="387">
        <f t="shared" ref="XAS29" si="8145">XAQ29*$C$29</f>
        <v>4.9855617674704542E+38</v>
      </c>
      <c r="XAU29" s="387">
        <f t="shared" ref="XAU29" si="8146">XAS29*$C$29</f>
        <v>5.035417385145159E+38</v>
      </c>
      <c r="XAW29" s="387">
        <f t="shared" ref="XAW29" si="8147">XAU29*$C$29</f>
        <v>5.0857715589966109E+38</v>
      </c>
      <c r="XAY29" s="387">
        <f t="shared" ref="XAY29" si="8148">XAW29*$C$29</f>
        <v>5.1366292745865768E+38</v>
      </c>
      <c r="XBA29" s="387">
        <f t="shared" ref="XBA29" si="8149">XAY29*$C$29</f>
        <v>5.1879955673324422E+38</v>
      </c>
      <c r="XBC29" s="387">
        <f t="shared" ref="XBC29" si="8150">XBA29*$C$29</f>
        <v>5.2398755230057666E+38</v>
      </c>
      <c r="XBE29" s="387">
        <f t="shared" ref="XBE29" si="8151">XBC29*$C$29</f>
        <v>5.2922742782358239E+38</v>
      </c>
      <c r="XBG29" s="387">
        <f t="shared" ref="XBG29" si="8152">XBE29*$C$29</f>
        <v>5.3451970210181823E+38</v>
      </c>
      <c r="XBI29" s="387">
        <f t="shared" ref="XBI29" si="8153">XBG29*$C$29</f>
        <v>5.3986489912283641E+38</v>
      </c>
      <c r="XBK29" s="387">
        <f t="shared" ref="XBK29" si="8154">XBI29*$C$29</f>
        <v>5.4526354811406477E+38</v>
      </c>
      <c r="XBM29" s="387">
        <f t="shared" ref="XBM29" si="8155">XBK29*$C$29</f>
        <v>5.5071618359520544E+38</v>
      </c>
      <c r="XBO29" s="387">
        <f t="shared" ref="XBO29" si="8156">XBM29*$C$29</f>
        <v>5.5622334543115752E+38</v>
      </c>
      <c r="XBQ29" s="387">
        <f t="shared" ref="XBQ29" si="8157">XBO29*$C$29</f>
        <v>5.6178557888546908E+38</v>
      </c>
      <c r="XBS29" s="387">
        <f t="shared" ref="XBS29" si="8158">XBQ29*$C$29</f>
        <v>5.6740343467432374E+38</v>
      </c>
      <c r="XBU29" s="387">
        <f t="shared" ref="XBU29" si="8159">XBS29*$C$29</f>
        <v>5.7307746902106699E+38</v>
      </c>
      <c r="XBW29" s="387">
        <f t="shared" ref="XBW29" si="8160">XBU29*$C$29</f>
        <v>5.788082437112777E+38</v>
      </c>
      <c r="XBY29" s="387">
        <f t="shared" ref="XBY29" si="8161">XBW29*$C$29</f>
        <v>5.8459632614839048E+38</v>
      </c>
      <c r="XCA29" s="387">
        <f t="shared" ref="XCA29" si="8162">XBY29*$C$29</f>
        <v>5.9044228940987438E+38</v>
      </c>
      <c r="XCC29" s="387">
        <f t="shared" ref="XCC29" si="8163">XCA29*$C$29</f>
        <v>5.9634671230397316E+38</v>
      </c>
      <c r="XCE29" s="387">
        <f t="shared" ref="XCE29" si="8164">XCC29*$C$29</f>
        <v>6.0231017942701293E+38</v>
      </c>
      <c r="XCG29" s="387">
        <f t="shared" ref="XCG29" si="8165">XCE29*$C$29</f>
        <v>6.0833328122128308E+38</v>
      </c>
      <c r="XCI29" s="387">
        <f t="shared" ref="XCI29" si="8166">XCG29*$C$29</f>
        <v>6.1441661403349589E+38</v>
      </c>
      <c r="XCK29" s="387">
        <f t="shared" ref="XCK29" si="8167">XCI29*$C$29</f>
        <v>6.2056078017383089E+38</v>
      </c>
      <c r="XCM29" s="387">
        <f t="shared" ref="XCM29" si="8168">XCK29*$C$29</f>
        <v>6.2676638797556921E+38</v>
      </c>
      <c r="XCO29" s="387">
        <f t="shared" ref="XCO29" si="8169">XCM29*$C$29</f>
        <v>6.3303405185532492E+38</v>
      </c>
      <c r="XCQ29" s="387">
        <f t="shared" ref="XCQ29" si="8170">XCO29*$C$29</f>
        <v>6.3936439237387816E+38</v>
      </c>
      <c r="XCS29" s="387">
        <f t="shared" ref="XCS29" si="8171">XCQ29*$C$29</f>
        <v>6.4575803629761694E+38</v>
      </c>
      <c r="XCU29" s="387">
        <f t="shared" ref="XCU29" si="8172">XCS29*$C$29</f>
        <v>6.5221561666059315E+38</v>
      </c>
      <c r="XCW29" s="387">
        <f t="shared" ref="XCW29" si="8173">XCU29*$C$29</f>
        <v>6.5873777282719911E+38</v>
      </c>
      <c r="XCY29" s="387">
        <f t="shared" ref="XCY29" si="8174">XCW29*$C$29</f>
        <v>6.6532515055547109E+38</v>
      </c>
      <c r="XDA29" s="387">
        <f t="shared" ref="XDA29" si="8175">XCY29*$C$29</f>
        <v>6.7197840206102583E+38</v>
      </c>
      <c r="XDC29" s="387">
        <f t="shared" ref="XDC29" si="8176">XDA29*$C$29</f>
        <v>6.7869818608163609E+38</v>
      </c>
      <c r="XDE29" s="387">
        <f t="shared" ref="XDE29" si="8177">XDC29*$C$29</f>
        <v>6.8548516794245246E+38</v>
      </c>
      <c r="XDG29" s="387">
        <f t="shared" ref="XDG29" si="8178">XDE29*$C$29</f>
        <v>6.9234001962187695E+38</v>
      </c>
      <c r="XDI29" s="387">
        <f t="shared" ref="XDI29" si="8179">XDG29*$C$29</f>
        <v>6.9926341981809573E+38</v>
      </c>
      <c r="XDK29" s="387">
        <f t="shared" ref="XDK29" si="8180">XDI29*$C$29</f>
        <v>7.0625605401627675E+38</v>
      </c>
      <c r="XDM29" s="387">
        <f t="shared" ref="XDM29" si="8181">XDK29*$C$29</f>
        <v>7.1331861455643945E+38</v>
      </c>
      <c r="XDO29" s="387">
        <f t="shared" ref="XDO29" si="8182">XDM29*$C$29</f>
        <v>7.2045180070200387E+38</v>
      </c>
      <c r="XDQ29" s="387">
        <f t="shared" ref="XDQ29" si="8183">XDO29*$C$29</f>
        <v>7.2765631870902387E+38</v>
      </c>
      <c r="XDS29" s="387">
        <f t="shared" ref="XDS29" si="8184">XDQ29*$C$29</f>
        <v>7.3493288189611412E+38</v>
      </c>
      <c r="XDU29" s="387">
        <f t="shared" ref="XDU29" si="8185">XDS29*$C$29</f>
        <v>7.4228221071507524E+38</v>
      </c>
      <c r="XDW29" s="387">
        <f t="shared" ref="XDW29" si="8186">XDU29*$C$29</f>
        <v>7.49705032822226E+38</v>
      </c>
      <c r="XDY29" s="387">
        <f t="shared" ref="XDY29" si="8187">XDW29*$C$29</f>
        <v>7.5720208315044825E+38</v>
      </c>
      <c r="XEA29" s="387">
        <f t="shared" ref="XEA29" si="8188">XDY29*$C$29</f>
        <v>7.6477410398195268E+38</v>
      </c>
      <c r="XEC29" s="387">
        <f t="shared" ref="XEC29" si="8189">XEA29*$C$29</f>
        <v>7.7242184502177224E+38</v>
      </c>
      <c r="XEE29" s="387">
        <f t="shared" ref="XEE29" si="8190">XEC29*$C$29</f>
        <v>7.8014606347198997E+38</v>
      </c>
      <c r="XEG29" s="387">
        <f t="shared" ref="XEG29" si="8191">XEE29*$C$29</f>
        <v>7.8794752410670995E+38</v>
      </c>
      <c r="XEI29" s="387">
        <f t="shared" ref="XEI29" si="8192">XEG29*$C$29</f>
        <v>7.9582699934777699E+38</v>
      </c>
      <c r="XEK29" s="387">
        <f t="shared" ref="XEK29" si="8193">XEI29*$C$29</f>
        <v>8.0378526934125482E+38</v>
      </c>
      <c r="XEM29" s="387">
        <f t="shared" ref="XEM29" si="8194">XEK29*$C$29</f>
        <v>8.1182312203466738E+38</v>
      </c>
      <c r="XEO29" s="387">
        <f t="shared" ref="XEO29" si="8195">XEM29*$C$29</f>
        <v>8.1994135325501408E+38</v>
      </c>
      <c r="XEQ29" s="387">
        <f t="shared" ref="XEQ29" si="8196">XEO29*$C$29</f>
        <v>8.2814076678756418E+38</v>
      </c>
      <c r="XES29" s="387">
        <f t="shared" ref="XES29" si="8197">XEQ29*$C$29</f>
        <v>8.3642217445543987E+38</v>
      </c>
      <c r="XEU29" s="387">
        <f t="shared" ref="XEU29" si="8198">XES29*$C$29</f>
        <v>8.4478639619999428E+38</v>
      </c>
      <c r="XEW29" s="387">
        <f t="shared" ref="XEW29" si="8199">XEU29*$C$29</f>
        <v>8.5323426016199421E+38</v>
      </c>
      <c r="XEY29" s="387">
        <f t="shared" ref="XEY29" si="8200">XEW29*$C$29</f>
        <v>8.6176660276361412E+38</v>
      </c>
      <c r="XFA29" s="387">
        <f t="shared" ref="XFA29" si="8201">XEY29*$C$29</f>
        <v>8.7038426879125029E+38</v>
      </c>
      <c r="XFC29" s="387">
        <f t="shared" ref="XFC29" si="8202">XFA29*$C$29</f>
        <v>8.7908811147916275E+38</v>
      </c>
    </row>
    <row r="30" spans="1:1023 1025:2047 2049:3071 3073:4095 4097:5119 5121:6143 6145:7167 7169:8191 8193:9215 9217:10239 10241:11263 11265:12287 12289:13311 13313:14335 14337:15359 15361:16383" ht="13.8">
      <c r="A30" s="598" t="s">
        <v>1082</v>
      </c>
      <c r="B30" s="376"/>
      <c r="C30" s="406">
        <v>1.02</v>
      </c>
      <c r="D30" s="376"/>
      <c r="E30" s="387">
        <f>Application!AC870</f>
        <v>12240</v>
      </c>
      <c r="F30" s="387"/>
      <c r="G30" s="387">
        <f>E30*$C$30</f>
        <v>12484.800000000001</v>
      </c>
      <c r="H30" s="387"/>
      <c r="I30" s="387">
        <f>G30*$C$30</f>
        <v>12734.496000000001</v>
      </c>
      <c r="J30" s="387"/>
      <c r="K30" s="387">
        <f>I30*$C$30</f>
        <v>12989.185920000002</v>
      </c>
      <c r="L30" s="387"/>
      <c r="M30" s="387">
        <f>K30*$C$30</f>
        <v>13248.969638400002</v>
      </c>
      <c r="N30" s="387"/>
      <c r="O30" s="387">
        <f>M30*$C$30</f>
        <v>13513.949031168002</v>
      </c>
      <c r="P30" s="387"/>
      <c r="Q30" s="387">
        <f>O30*$C$30</f>
        <v>13784.228011791361</v>
      </c>
      <c r="R30" s="387"/>
      <c r="S30" s="387">
        <f>Q30*$C$30</f>
        <v>14059.91257202719</v>
      </c>
      <c r="T30" s="387"/>
      <c r="U30" s="387">
        <f>S30*$C$30</f>
        <v>14341.110823467734</v>
      </c>
      <c r="V30" s="387"/>
      <c r="W30" s="387">
        <f>U30*$C$30</f>
        <v>14627.933039937088</v>
      </c>
      <c r="X30" s="387"/>
      <c r="Y30" s="387">
        <f>W30*$C$30</f>
        <v>14920.491700735831</v>
      </c>
      <c r="Z30" s="387"/>
      <c r="AA30" s="387">
        <f>Y30*$C$30</f>
        <v>15218.901534750548</v>
      </c>
      <c r="AB30" s="387"/>
      <c r="AC30" s="387">
        <f>AA30*$C$30</f>
        <v>15523.27956544556</v>
      </c>
      <c r="AD30" s="387"/>
      <c r="AE30" s="387">
        <f>AC30*$C$30</f>
        <v>15833.745156754472</v>
      </c>
      <c r="AF30" s="387"/>
      <c r="AG30" s="387">
        <f>AE30*$C$30</f>
        <v>16150.420059889562</v>
      </c>
    </row>
    <row r="31" spans="1:1023 1025:2047 2049:3071 3073:4095 4097:5119 5121:6143 6145:7167 7169:8191 8193:9215 9217:10239 10241:11263 11265:12287 12289:13311 13313:14335 14337:15359 15361:16383" ht="13.8">
      <c r="A31" s="598" t="s">
        <v>1937</v>
      </c>
      <c r="B31" s="376"/>
      <c r="C31" s="406"/>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1023 1025:2047 2049:3071 3073:4095 4097:5119 5121:6143 6145:7167 7169:8191 8193:9215 9217:10239 10241:11263 11265:12287 12289:13311 13313:14335 14337:15359 15361:16383" ht="13.8">
      <c r="A32" s="376" t="str">
        <f>Application!E872</f>
        <v>Business Taxes and License</v>
      </c>
      <c r="B32" s="376"/>
      <c r="C32" s="487"/>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7"/>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405444</v>
      </c>
      <c r="F35" s="388"/>
      <c r="G35" s="388">
        <f>SUM(G22:G33)</f>
        <v>418910.94</v>
      </c>
      <c r="H35" s="388"/>
      <c r="I35" s="388">
        <f>SUM(I22:I33)</f>
        <v>432840.15089999989</v>
      </c>
      <c r="J35" s="388"/>
      <c r="K35" s="388">
        <f>SUM(K22:K33)</f>
        <v>447247.68474149995</v>
      </c>
      <c r="L35" s="388"/>
      <c r="M35" s="388">
        <f>SUM(M22:M33)</f>
        <v>462150.15337865241</v>
      </c>
      <c r="N35" s="388"/>
      <c r="O35" s="388">
        <f>SUM(O22:O33)</f>
        <v>477564.74803692917</v>
      </c>
      <c r="P35" s="388"/>
      <c r="Q35" s="388">
        <f>SUM(Q22:Q33)</f>
        <v>493509.25955570018</v>
      </c>
      <c r="R35" s="388"/>
      <c r="S35" s="388">
        <f>SUM(S22:S33)</f>
        <v>510002.0993386482</v>
      </c>
      <c r="T35" s="388"/>
      <c r="U35" s="388">
        <f>SUM(U22:U33)</f>
        <v>527062.3210367827</v>
      </c>
      <c r="V35" s="388"/>
      <c r="W35" s="388">
        <f>SUM(W22:W33)</f>
        <v>544709.64298967877</v>
      </c>
      <c r="X35" s="388"/>
      <c r="Y35" s="388">
        <f>SUM(Y22:Y33)</f>
        <v>562964.471451469</v>
      </c>
      <c r="Z35" s="388"/>
      <c r="AA35" s="388">
        <f>SUM(AA22:AA33)</f>
        <v>581847.92462903727</v>
      </c>
      <c r="AB35" s="388"/>
      <c r="AC35" s="388">
        <f>SUM(AC22:AC33)</f>
        <v>601381.85756083298</v>
      </c>
      <c r="AD35" s="388"/>
      <c r="AE35" s="388">
        <f>SUM(AE22:AE33)</f>
        <v>621588.88786570914</v>
      </c>
      <c r="AF35" s="388"/>
      <c r="AG35" s="388">
        <f>SUM(AG22:AG33)</f>
        <v>642492.42239222361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273055.5</v>
      </c>
      <c r="F37" s="388"/>
      <c r="G37" s="388">
        <f>G11-G35</f>
        <v>274505.84190000006</v>
      </c>
      <c r="H37" s="388"/>
      <c r="I37" s="388">
        <f>I11-I35</f>
        <v>275825.94083550014</v>
      </c>
      <c r="J37" s="388"/>
      <c r="K37" s="388">
        <f>K11-K35</f>
        <v>277007.22738114733</v>
      </c>
      <c r="L37" s="388"/>
      <c r="M37" s="388">
        <f>M11-M35</f>
        <v>278040.74300269643</v>
      </c>
      <c r="N37" s="388"/>
      <c r="O37" s="388">
        <f>O11-O35</f>
        <v>278917.1244387012</v>
      </c>
      <c r="P37" s="388"/>
      <c r="Q37" s="388">
        <f>Q11-Q35</f>
        <v>279626.58749026392</v>
      </c>
      <c r="R37" s="388"/>
      <c r="S37" s="388">
        <f>S11-S35</f>
        <v>280158.91019707656</v>
      </c>
      <c r="T37" s="388"/>
      <c r="U37" s="388">
        <f>U11-U35</f>
        <v>280503.41537721932</v>
      </c>
      <c r="V37" s="388"/>
      <c r="W37" s="388">
        <f>W11-W35</f>
        <v>280648.95250735478</v>
      </c>
      <c r="X37" s="388"/>
      <c r="Y37" s="388">
        <f>Y11-Y35</f>
        <v>280583.87891912565</v>
      </c>
      <c r="Z37" s="388"/>
      <c r="AA37" s="388">
        <f>AA11-AA35</f>
        <v>280296.04028667999</v>
      </c>
      <c r="AB37" s="388"/>
      <c r="AC37" s="388">
        <f>AC11-AC35</f>
        <v>279772.75037935248</v>
      </c>
      <c r="AD37" s="388"/>
      <c r="AE37" s="388">
        <f>AE11-AE35</f>
        <v>279000.77005258761</v>
      </c>
      <c r="AF37" s="388"/>
      <c r="AG37" s="388">
        <f>AG11-AG35</f>
        <v>277966.28544922918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 xml:space="preserve">Citibank Perm </v>
      </c>
      <c r="B40" s="391"/>
      <c r="C40" s="385"/>
      <c r="D40" s="376"/>
      <c r="E40" s="384">
        <f>Application!AF621</f>
        <v>237439.60168881575</v>
      </c>
      <c r="F40" s="384"/>
      <c r="G40" s="384">
        <f>$E$40</f>
        <v>237439.60168881575</v>
      </c>
      <c r="H40" s="384"/>
      <c r="I40" s="384">
        <f>$E$40</f>
        <v>237439.60168881575</v>
      </c>
      <c r="J40" s="384"/>
      <c r="K40" s="384">
        <f>$E$40</f>
        <v>237439.60168881575</v>
      </c>
      <c r="L40" s="384"/>
      <c r="M40" s="384">
        <f>$E$40</f>
        <v>237439.60168881575</v>
      </c>
      <c r="N40" s="384"/>
      <c r="O40" s="384">
        <f>$E$40</f>
        <v>237439.60168881575</v>
      </c>
      <c r="P40" s="384"/>
      <c r="Q40" s="384">
        <f>$E$40</f>
        <v>237439.60168881575</v>
      </c>
      <c r="R40" s="384"/>
      <c r="S40" s="384">
        <f>$E$40</f>
        <v>237439.60168881575</v>
      </c>
      <c r="T40" s="384"/>
      <c r="U40" s="384">
        <f>$E$40</f>
        <v>237439.60168881575</v>
      </c>
      <c r="V40" s="384"/>
      <c r="W40" s="384">
        <f>$E$40</f>
        <v>237439.60168881575</v>
      </c>
      <c r="X40" s="384"/>
      <c r="Y40" s="384">
        <f>$E$40</f>
        <v>237439.60168881575</v>
      </c>
      <c r="Z40" s="384"/>
      <c r="AA40" s="384">
        <f>$E$40</f>
        <v>237439.60168881575</v>
      </c>
      <c r="AB40" s="384"/>
      <c r="AC40" s="384">
        <f>$E$40</f>
        <v>237439.60168881575</v>
      </c>
      <c r="AD40" s="384"/>
      <c r="AE40" s="384">
        <f>$E$40</f>
        <v>237439.60168881575</v>
      </c>
      <c r="AF40" s="384"/>
      <c r="AG40" s="384">
        <f>$E$40</f>
        <v>237439.60168881575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6"/>
      <c r="F42" s="387"/>
      <c r="G42" s="396">
        <f>$E$42</f>
        <v>0</v>
      </c>
      <c r="H42" s="387"/>
      <c r="I42" s="396">
        <f>$E$42</f>
        <v>0</v>
      </c>
      <c r="J42" s="387"/>
      <c r="K42" s="396">
        <f>$E$42</f>
        <v>0</v>
      </c>
      <c r="L42" s="387"/>
      <c r="M42" s="396">
        <f>$E$42</f>
        <v>0</v>
      </c>
      <c r="N42" s="387"/>
      <c r="O42" s="396">
        <f>$E$42</f>
        <v>0</v>
      </c>
      <c r="P42" s="387"/>
      <c r="Q42" s="396">
        <f>$E$42</f>
        <v>0</v>
      </c>
      <c r="R42" s="387"/>
      <c r="S42" s="396">
        <f>$E$42</f>
        <v>0</v>
      </c>
      <c r="T42" s="387"/>
      <c r="U42" s="396">
        <f>$E$42</f>
        <v>0</v>
      </c>
      <c r="V42" s="387"/>
      <c r="W42" s="396">
        <f>$E$42</f>
        <v>0</v>
      </c>
      <c r="X42" s="387"/>
      <c r="Y42" s="396">
        <f>$E$42</f>
        <v>0</v>
      </c>
      <c r="Z42" s="387"/>
      <c r="AA42" s="396">
        <f>$E$42</f>
        <v>0</v>
      </c>
      <c r="AB42" s="387"/>
      <c r="AC42" s="396">
        <f>$E$42</f>
        <v>0</v>
      </c>
      <c r="AD42" s="387"/>
      <c r="AE42" s="396">
        <f>$E$42</f>
        <v>0</v>
      </c>
      <c r="AF42" s="387"/>
      <c r="AG42" s="396">
        <f>$E$42</f>
        <v>0</v>
      </c>
      <c r="AH42" s="376"/>
      <c r="AI42" s="376"/>
    </row>
    <row r="43" spans="1:35" ht="13.8">
      <c r="A43" s="388" t="s">
        <v>1085</v>
      </c>
      <c r="B43" s="388"/>
      <c r="C43" s="389"/>
      <c r="D43" s="388"/>
      <c r="E43" s="388">
        <f>SUM(E40:E42)</f>
        <v>237439.60168881575</v>
      </c>
      <c r="F43" s="388"/>
      <c r="G43" s="388">
        <f>SUM(G40:G42)</f>
        <v>237439.60168881575</v>
      </c>
      <c r="H43" s="388"/>
      <c r="I43" s="388">
        <f>SUM(I40:I42)</f>
        <v>237439.60168881575</v>
      </c>
      <c r="J43" s="388"/>
      <c r="K43" s="388">
        <f>SUM(K40:K42)</f>
        <v>237439.60168881575</v>
      </c>
      <c r="L43" s="388"/>
      <c r="M43" s="388">
        <f>SUM(M40:M42)</f>
        <v>237439.60168881575</v>
      </c>
      <c r="N43" s="388"/>
      <c r="O43" s="388">
        <f>SUM(O40:O42)</f>
        <v>237439.60168881575</v>
      </c>
      <c r="P43" s="388"/>
      <c r="Q43" s="388">
        <f>SUM(Q40:Q42)</f>
        <v>237439.60168881575</v>
      </c>
      <c r="R43" s="388"/>
      <c r="S43" s="388">
        <f>SUM(S40:S42)</f>
        <v>237439.60168881575</v>
      </c>
      <c r="T43" s="388"/>
      <c r="U43" s="388">
        <f>SUM(U40:U42)</f>
        <v>237439.60168881575</v>
      </c>
      <c r="V43" s="388"/>
      <c r="W43" s="388">
        <f>SUM(W40:W42)</f>
        <v>237439.60168881575</v>
      </c>
      <c r="X43" s="388"/>
      <c r="Y43" s="388">
        <f>SUM(Y40:Y42)</f>
        <v>237439.60168881575</v>
      </c>
      <c r="Z43" s="388"/>
      <c r="AA43" s="388">
        <f>SUM(AA40:AA42)</f>
        <v>237439.60168881575</v>
      </c>
      <c r="AB43" s="388"/>
      <c r="AC43" s="388">
        <f>SUM(AC40:AC42)</f>
        <v>237439.60168881575</v>
      </c>
      <c r="AD43" s="388"/>
      <c r="AE43" s="388">
        <f>SUM(AE40:AE42)</f>
        <v>237439.60168881575</v>
      </c>
      <c r="AF43" s="388"/>
      <c r="AG43" s="388">
        <f>SUM(AG40:AG42)</f>
        <v>237439.60168881575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35615.898311184254</v>
      </c>
      <c r="F45" s="388"/>
      <c r="G45" s="388">
        <f>G37-G43</f>
        <v>37066.240211184311</v>
      </c>
      <c r="H45" s="388"/>
      <c r="I45" s="388">
        <f>I37-I43</f>
        <v>38386.33914668439</v>
      </c>
      <c r="J45" s="388"/>
      <c r="K45" s="388">
        <f>K37-K43</f>
        <v>39567.625692331581</v>
      </c>
      <c r="L45" s="388"/>
      <c r="M45" s="388">
        <f>M37-M43</f>
        <v>40601.141313880682</v>
      </c>
      <c r="N45" s="388"/>
      <c r="O45" s="388">
        <f>O37-O43</f>
        <v>41477.522749885451</v>
      </c>
      <c r="P45" s="388"/>
      <c r="Q45" s="388">
        <f>Q37-Q43</f>
        <v>42186.985801448172</v>
      </c>
      <c r="R45" s="388"/>
      <c r="S45" s="388">
        <f>S37-S43</f>
        <v>42719.308508260816</v>
      </c>
      <c r="T45" s="388"/>
      <c r="U45" s="388">
        <f>U37-U43</f>
        <v>43063.813688403578</v>
      </c>
      <c r="V45" s="388"/>
      <c r="W45" s="388">
        <f>W37-W43</f>
        <v>43209.350818539038</v>
      </c>
      <c r="X45" s="388"/>
      <c r="Y45" s="388">
        <f>Y37-Y43</f>
        <v>43144.277230309905</v>
      </c>
      <c r="Z45" s="388"/>
      <c r="AA45" s="388">
        <f>AA37-AA43</f>
        <v>42856.438597864239</v>
      </c>
      <c r="AB45" s="388"/>
      <c r="AC45" s="388">
        <f>AC37-AC43</f>
        <v>42333.148690536735</v>
      </c>
      <c r="AD45" s="388"/>
      <c r="AE45" s="388">
        <f>AE37-AE43</f>
        <v>41561.168363771867</v>
      </c>
      <c r="AF45" s="388"/>
      <c r="AG45" s="388">
        <f>AG37-AG43</f>
        <v>40526.683760413434</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4.9867543595279056E-2</v>
      </c>
      <c r="F47" s="392"/>
      <c r="G47" s="392">
        <f>G45/(G4+G6+G8)</f>
        <v>5.0781765194865547E-2</v>
      </c>
      <c r="H47" s="392"/>
      <c r="I47" s="392">
        <f>I45/(I4+I6+I8)</f>
        <v>5.1458680773117882E-2</v>
      </c>
      <c r="J47" s="392"/>
      <c r="K47" s="392">
        <f>K45/(K4+K6+K8)</f>
        <v>5.1900572268883047E-2</v>
      </c>
      <c r="L47" s="392"/>
      <c r="M47" s="392">
        <f>M45/(M4+M6+M8)</f>
        <v>5.2109644196859588E-2</v>
      </c>
      <c r="N47" s="392"/>
      <c r="O47" s="392">
        <f>O45/(O4+O6+O8)</f>
        <v>5.2088024903280863E-2</v>
      </c>
      <c r="P47" s="392"/>
      <c r="Q47" s="392">
        <f>Q45/(Q4+Q6+Q8)</f>
        <v>5.1837767792693085E-2</v>
      </c>
      <c r="R47" s="392"/>
      <c r="S47" s="392">
        <f>S45/(S4+S6+S8)</f>
        <v>5.1360852526364652E-2</v>
      </c>
      <c r="T47" s="392"/>
      <c r="U47" s="392">
        <f>U45/(U4+U6+U8)</f>
        <v>5.0659186192875322E-2</v>
      </c>
      <c r="V47" s="392"/>
      <c r="W47" s="392">
        <f>W45/(W4+W6+W8)</f>
        <v>4.9734604451404929E-2</v>
      </c>
      <c r="X47" s="392"/>
      <c r="Y47" s="392">
        <f>Y45/(Y4+Y6+Y8)</f>
        <v>4.8588872648245518E-2</v>
      </c>
      <c r="Z47" s="392"/>
      <c r="AA47" s="392">
        <f>AA45/(AA4+AA6+AA8)</f>
        <v>4.7223686907036648E-2</v>
      </c>
      <c r="AB47" s="392"/>
      <c r="AC47" s="392">
        <f>AC45/(AC4+AC6+AC8)</f>
        <v>4.5640675193223158E-2</v>
      </c>
      <c r="AD47" s="392"/>
      <c r="AE47" s="392">
        <f>AE45/(AE4+AE6+AE8)</f>
        <v>4.3841398353216779E-2</v>
      </c>
      <c r="AF47" s="392"/>
      <c r="AG47" s="392">
        <f>AG45/(AG4+AG6+AG8)</f>
        <v>4.1827351128742189E-2</v>
      </c>
      <c r="AH47" s="392"/>
      <c r="AI47" s="392"/>
    </row>
    <row r="48" spans="1:35" ht="13.8">
      <c r="A48" s="392" t="s">
        <v>1088</v>
      </c>
      <c r="B48" s="392"/>
      <c r="C48" s="385"/>
      <c r="D48" s="392"/>
      <c r="E48" s="392">
        <f>E45/E43</f>
        <v>0.14999982335660181</v>
      </c>
      <c r="F48" s="392"/>
      <c r="G48" s="392">
        <f>G45/G43</f>
        <v>0.15610807947598684</v>
      </c>
      <c r="H48" s="392"/>
      <c r="I48" s="392">
        <f>I45/I43</f>
        <v>0.16166780466972339</v>
      </c>
      <c r="J48" s="392"/>
      <c r="K48" s="392">
        <f>K45/K43</f>
        <v>0.16664290796860512</v>
      </c>
      <c r="L48" s="392"/>
      <c r="M48" s="392">
        <f>M45/M43</f>
        <v>0.1709956596334416</v>
      </c>
      <c r="N48" s="392"/>
      <c r="O48" s="392">
        <f>O45/O43</f>
        <v>0.17468662537703031</v>
      </c>
      <c r="P48" s="392"/>
      <c r="Q48" s="392">
        <f>Q45/Q43</f>
        <v>0.17767459809310879</v>
      </c>
      <c r="R48" s="392"/>
      <c r="S48" s="392">
        <f>S45/S43</f>
        <v>0.17991652700061384</v>
      </c>
      <c r="T48" s="392"/>
      <c r="U48" s="392">
        <f>U45/U43</f>
        <v>0.18136744410834327</v>
      </c>
      <c r="V48" s="392"/>
      <c r="W48" s="392">
        <f>W45/W43</f>
        <v>0.18198038790162926</v>
      </c>
      <c r="X48" s="392"/>
      <c r="Y48" s="392">
        <f>Y45/Y43</f>
        <v>0.1817063241491369</v>
      </c>
      <c r="Z48" s="392"/>
      <c r="AA48" s="392">
        <f>AA45/AA43</f>
        <v>0.18049406372417667</v>
      </c>
      <c r="AB48" s="392"/>
      <c r="AC48" s="392">
        <f>AC45/AC43</f>
        <v>0.17829017733115063</v>
      </c>
      <c r="AD48" s="392"/>
      <c r="AE48" s="392">
        <f>AE45/AE43</f>
        <v>0.17503890702377953</v>
      </c>
      <c r="AF48" s="392"/>
      <c r="AG48" s="392">
        <f>AG45/AG43</f>
        <v>0.17068207439771149</v>
      </c>
      <c r="AH48" s="392"/>
      <c r="AI48" s="392"/>
    </row>
    <row r="49" spans="1:35" ht="13.8">
      <c r="A49" s="393" t="s">
        <v>1089</v>
      </c>
      <c r="B49" s="393"/>
      <c r="C49" s="967" t="b">
        <f>E49&lt;=1.15</f>
        <v>1</v>
      </c>
      <c r="D49" s="393"/>
      <c r="E49" s="393">
        <f>E37/E43</f>
        <v>1.1499998233566018</v>
      </c>
      <c r="F49" s="393"/>
      <c r="G49" s="393">
        <f>G37/G43</f>
        <v>1.1561080794759868</v>
      </c>
      <c r="H49" s="393"/>
      <c r="I49" s="393">
        <f>I37/I43</f>
        <v>1.1616678046697233</v>
      </c>
      <c r="J49" s="393"/>
      <c r="K49" s="393">
        <f>K37/K43</f>
        <v>1.1666429079686051</v>
      </c>
      <c r="L49" s="393"/>
      <c r="M49" s="393">
        <f>M37/M43</f>
        <v>1.1709956596334417</v>
      </c>
      <c r="N49" s="393"/>
      <c r="O49" s="393">
        <f>O37/O43</f>
        <v>1.1746866253770303</v>
      </c>
      <c r="P49" s="393"/>
      <c r="Q49" s="393">
        <f>Q37/Q43</f>
        <v>1.1776745980931087</v>
      </c>
      <c r="R49" s="393"/>
      <c r="S49" s="393">
        <f>S37/S43</f>
        <v>1.1799165270006138</v>
      </c>
      <c r="T49" s="393"/>
      <c r="U49" s="393">
        <f>U37/U43</f>
        <v>1.1813674441083433</v>
      </c>
      <c r="V49" s="393"/>
      <c r="W49" s="393">
        <f>W37/W43</f>
        <v>1.1819803879016293</v>
      </c>
      <c r="X49" s="393"/>
      <c r="Y49" s="393">
        <f>Y37/Y43</f>
        <v>1.1817063241491368</v>
      </c>
      <c r="Z49" s="393"/>
      <c r="AA49" s="393">
        <f>AA37/AA43</f>
        <v>1.1804940637241768</v>
      </c>
      <c r="AB49" s="393"/>
      <c r="AC49" s="393">
        <f>AC37/AC43</f>
        <v>1.1782901773311507</v>
      </c>
      <c r="AD49" s="393"/>
      <c r="AE49" s="393">
        <f>AE37/AE43</f>
        <v>1.1750389070237794</v>
      </c>
      <c r="AF49" s="393"/>
      <c r="AG49" s="393">
        <f>AG37/AG43</f>
        <v>1.1706820743977115</v>
      </c>
      <c r="AH49" s="393"/>
      <c r="AI49" s="393"/>
    </row>
    <row r="50" spans="1:35" ht="13.8">
      <c r="A50" s="394"/>
      <c r="B50" s="394"/>
      <c r="C50" s="395"/>
      <c r="D50" s="394"/>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76"/>
      <c r="AI50" s="376"/>
    </row>
    <row r="51" spans="1:35">
      <c r="A51" s="361" t="s">
        <v>1090</v>
      </c>
      <c r="B51" s="361"/>
      <c r="C51" s="397"/>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7"/>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6">
        <v>1.03</v>
      </c>
      <c r="D53" s="374"/>
      <c r="E53" s="400">
        <v>10000</v>
      </c>
      <c r="F53" s="374"/>
      <c r="G53" s="818">
        <f>E53*$C$53</f>
        <v>10300</v>
      </c>
      <c r="H53" s="818"/>
      <c r="I53" s="818">
        <f>G53*$C$53</f>
        <v>10609</v>
      </c>
      <c r="J53" s="818"/>
      <c r="K53" s="818">
        <f>I53*$C$53</f>
        <v>10927.27</v>
      </c>
      <c r="L53" s="818"/>
      <c r="M53" s="818">
        <f>K53*$C$53</f>
        <v>11255.088100000001</v>
      </c>
      <c r="N53" s="818"/>
      <c r="O53" s="818">
        <f>M53*$C$53</f>
        <v>11592.740743</v>
      </c>
      <c r="P53" s="818"/>
      <c r="Q53" s="818">
        <f>O53*$C$53</f>
        <v>11940.52296529</v>
      </c>
      <c r="R53" s="818"/>
      <c r="S53" s="818">
        <f>Q53*$C$53</f>
        <v>12298.7386542487</v>
      </c>
      <c r="T53" s="818"/>
      <c r="U53" s="818">
        <f>S53*$C$53</f>
        <v>12667.700813876161</v>
      </c>
      <c r="V53" s="818"/>
      <c r="W53" s="818">
        <f>U53*$C$53</f>
        <v>13047.731838292446</v>
      </c>
      <c r="X53" s="818"/>
      <c r="Y53" s="818">
        <f>W53*$C$53</f>
        <v>13439.163793441219</v>
      </c>
      <c r="Z53" s="818"/>
      <c r="AA53" s="818">
        <f>Y53*$C$53</f>
        <v>13842.338707244457</v>
      </c>
      <c r="AB53" s="818"/>
      <c r="AC53" s="818">
        <f>AA53*$C$53</f>
        <v>14257.60886846179</v>
      </c>
      <c r="AD53" s="818"/>
      <c r="AE53" s="818">
        <f>AC53*$C$53</f>
        <v>14685.337134515645</v>
      </c>
      <c r="AF53" s="818"/>
      <c r="AG53" s="818">
        <f>AE53*$C$53</f>
        <v>15125.897248551115</v>
      </c>
      <c r="AH53" s="374"/>
      <c r="AI53" s="374"/>
    </row>
    <row r="54" spans="1:35">
      <c r="A54" s="361" t="s">
        <v>1092</v>
      </c>
      <c r="B54" s="361"/>
      <c r="C54" s="408"/>
      <c r="D54" s="361"/>
      <c r="E54" s="401">
        <v>5000</v>
      </c>
      <c r="F54" s="380"/>
      <c r="G54" s="817">
        <f t="shared" ref="G54:AG57" si="8203">E54*$C$53</f>
        <v>5150</v>
      </c>
      <c r="H54" s="817"/>
      <c r="I54" s="817">
        <f t="shared" si="8203"/>
        <v>5304.5</v>
      </c>
      <c r="J54" s="817"/>
      <c r="K54" s="817">
        <f t="shared" si="8203"/>
        <v>5463.6350000000002</v>
      </c>
      <c r="L54" s="817"/>
      <c r="M54" s="817">
        <f t="shared" si="8203"/>
        <v>5627.5440500000004</v>
      </c>
      <c r="N54" s="817"/>
      <c r="O54" s="817">
        <f t="shared" si="8203"/>
        <v>5796.3703715000001</v>
      </c>
      <c r="P54" s="817"/>
      <c r="Q54" s="817">
        <f t="shared" si="8203"/>
        <v>5970.2614826449999</v>
      </c>
      <c r="R54" s="817"/>
      <c r="S54" s="817">
        <f t="shared" si="8203"/>
        <v>6149.3693271243501</v>
      </c>
      <c r="T54" s="817"/>
      <c r="U54" s="817">
        <f t="shared" si="8203"/>
        <v>6333.8504069380806</v>
      </c>
      <c r="V54" s="817"/>
      <c r="W54" s="817">
        <f t="shared" si="8203"/>
        <v>6523.865919146223</v>
      </c>
      <c r="X54" s="817"/>
      <c r="Y54" s="817">
        <f t="shared" si="8203"/>
        <v>6719.5818967206096</v>
      </c>
      <c r="Z54" s="817"/>
      <c r="AA54" s="817">
        <f t="shared" si="8203"/>
        <v>6921.1693536222283</v>
      </c>
      <c r="AB54" s="817"/>
      <c r="AC54" s="817">
        <f t="shared" si="8203"/>
        <v>7128.8044342308949</v>
      </c>
      <c r="AD54" s="817"/>
      <c r="AE54" s="817">
        <f t="shared" si="8203"/>
        <v>7342.6685672578224</v>
      </c>
      <c r="AF54" s="817"/>
      <c r="AG54" s="817">
        <f t="shared" si="8203"/>
        <v>7562.9486242755574</v>
      </c>
      <c r="AH54" s="380"/>
      <c r="AI54" s="380"/>
    </row>
    <row r="55" spans="1:35">
      <c r="A55" s="361" t="s">
        <v>1093</v>
      </c>
      <c r="B55" s="361"/>
      <c r="C55" s="408"/>
      <c r="D55" s="361"/>
      <c r="E55" s="401"/>
      <c r="F55" s="380"/>
      <c r="G55" s="817">
        <f t="shared" si="8203"/>
        <v>0</v>
      </c>
      <c r="H55" s="817"/>
      <c r="I55" s="817">
        <f t="shared" si="8203"/>
        <v>0</v>
      </c>
      <c r="J55" s="817"/>
      <c r="K55" s="817">
        <f t="shared" si="8203"/>
        <v>0</v>
      </c>
      <c r="L55" s="817"/>
      <c r="M55" s="817">
        <f t="shared" si="8203"/>
        <v>0</v>
      </c>
      <c r="N55" s="817"/>
      <c r="O55" s="817">
        <f t="shared" si="8203"/>
        <v>0</v>
      </c>
      <c r="P55" s="817"/>
      <c r="Q55" s="817">
        <f t="shared" si="8203"/>
        <v>0</v>
      </c>
      <c r="R55" s="817"/>
      <c r="S55" s="817">
        <f t="shared" si="8203"/>
        <v>0</v>
      </c>
      <c r="T55" s="817"/>
      <c r="U55" s="817">
        <f t="shared" si="8203"/>
        <v>0</v>
      </c>
      <c r="V55" s="817"/>
      <c r="W55" s="817">
        <f t="shared" si="8203"/>
        <v>0</v>
      </c>
      <c r="X55" s="817"/>
      <c r="Y55" s="817">
        <f t="shared" si="8203"/>
        <v>0</v>
      </c>
      <c r="Z55" s="817"/>
      <c r="AA55" s="817">
        <f t="shared" si="8203"/>
        <v>0</v>
      </c>
      <c r="AB55" s="817"/>
      <c r="AC55" s="817">
        <f t="shared" si="8203"/>
        <v>0</v>
      </c>
      <c r="AD55" s="817"/>
      <c r="AE55" s="817">
        <f t="shared" si="8203"/>
        <v>0</v>
      </c>
      <c r="AF55" s="817"/>
      <c r="AG55" s="817">
        <f t="shared" si="8203"/>
        <v>0</v>
      </c>
      <c r="AH55" s="380"/>
      <c r="AI55" s="380"/>
    </row>
    <row r="56" spans="1:35">
      <c r="A56" s="399"/>
      <c r="B56" s="399"/>
      <c r="C56" s="408"/>
      <c r="D56" s="361"/>
      <c r="E56" s="401"/>
      <c r="F56" s="380"/>
      <c r="G56" s="817">
        <f t="shared" si="8203"/>
        <v>0</v>
      </c>
      <c r="H56" s="817"/>
      <c r="I56" s="817">
        <f t="shared" si="8203"/>
        <v>0</v>
      </c>
      <c r="J56" s="817"/>
      <c r="K56" s="817">
        <f t="shared" si="8203"/>
        <v>0</v>
      </c>
      <c r="L56" s="817"/>
      <c r="M56" s="817">
        <f t="shared" si="8203"/>
        <v>0</v>
      </c>
      <c r="N56" s="817"/>
      <c r="O56" s="817">
        <f t="shared" si="8203"/>
        <v>0</v>
      </c>
      <c r="P56" s="817"/>
      <c r="Q56" s="817">
        <f t="shared" si="8203"/>
        <v>0</v>
      </c>
      <c r="R56" s="817"/>
      <c r="S56" s="817">
        <f t="shared" si="8203"/>
        <v>0</v>
      </c>
      <c r="T56" s="817"/>
      <c r="U56" s="817">
        <f t="shared" si="8203"/>
        <v>0</v>
      </c>
      <c r="V56" s="817"/>
      <c r="W56" s="817">
        <f t="shared" si="8203"/>
        <v>0</v>
      </c>
      <c r="X56" s="817"/>
      <c r="Y56" s="817">
        <f t="shared" si="8203"/>
        <v>0</v>
      </c>
      <c r="Z56" s="817"/>
      <c r="AA56" s="817">
        <f t="shared" si="8203"/>
        <v>0</v>
      </c>
      <c r="AB56" s="817"/>
      <c r="AC56" s="817">
        <f t="shared" si="8203"/>
        <v>0</v>
      </c>
      <c r="AD56" s="817"/>
      <c r="AE56" s="817">
        <f t="shared" si="8203"/>
        <v>0</v>
      </c>
      <c r="AF56" s="817"/>
      <c r="AG56" s="817">
        <f t="shared" si="8203"/>
        <v>0</v>
      </c>
      <c r="AH56" s="380"/>
      <c r="AI56" s="380"/>
    </row>
    <row r="57" spans="1:35">
      <c r="A57" s="399"/>
      <c r="B57" s="399"/>
      <c r="C57" s="408"/>
      <c r="D57" s="361"/>
      <c r="E57" s="405"/>
      <c r="F57" s="380"/>
      <c r="G57" s="819">
        <f t="shared" si="8203"/>
        <v>0</v>
      </c>
      <c r="H57" s="817"/>
      <c r="I57" s="819">
        <f t="shared" si="8203"/>
        <v>0</v>
      </c>
      <c r="J57" s="817"/>
      <c r="K57" s="819">
        <f t="shared" si="8203"/>
        <v>0</v>
      </c>
      <c r="L57" s="817"/>
      <c r="M57" s="819">
        <f t="shared" si="8203"/>
        <v>0</v>
      </c>
      <c r="N57" s="817"/>
      <c r="O57" s="819">
        <f t="shared" si="8203"/>
        <v>0</v>
      </c>
      <c r="P57" s="817"/>
      <c r="Q57" s="819">
        <f t="shared" si="8203"/>
        <v>0</v>
      </c>
      <c r="R57" s="817"/>
      <c r="S57" s="819">
        <f t="shared" si="8203"/>
        <v>0</v>
      </c>
      <c r="T57" s="817"/>
      <c r="U57" s="819">
        <f t="shared" si="8203"/>
        <v>0</v>
      </c>
      <c r="V57" s="817"/>
      <c r="W57" s="819">
        <f t="shared" si="8203"/>
        <v>0</v>
      </c>
      <c r="X57" s="817"/>
      <c r="Y57" s="819">
        <f t="shared" si="8203"/>
        <v>0</v>
      </c>
      <c r="Z57" s="817"/>
      <c r="AA57" s="819">
        <f t="shared" si="8203"/>
        <v>0</v>
      </c>
      <c r="AB57" s="817"/>
      <c r="AC57" s="819">
        <f t="shared" si="8203"/>
        <v>0</v>
      </c>
      <c r="AD57" s="817"/>
      <c r="AE57" s="819">
        <f t="shared" si="8203"/>
        <v>0</v>
      </c>
      <c r="AF57" s="817"/>
      <c r="AG57" s="819">
        <f t="shared" si="8203"/>
        <v>0</v>
      </c>
      <c r="AH57" s="380"/>
      <c r="AI57" s="380"/>
    </row>
    <row r="58" spans="1:35">
      <c r="A58" s="374" t="s">
        <v>1094</v>
      </c>
      <c r="B58" s="361"/>
      <c r="C58" s="397"/>
      <c r="D58" s="361"/>
      <c r="E58" s="380">
        <f>SUM(E53:E57)</f>
        <v>15000</v>
      </c>
      <c r="F58" s="380"/>
      <c r="G58" s="380">
        <f>SUM(G53:G57)</f>
        <v>15450</v>
      </c>
      <c r="H58" s="380"/>
      <c r="I58" s="380">
        <f>SUM(I53:I57)</f>
        <v>15913.5</v>
      </c>
      <c r="J58" s="380"/>
      <c r="K58" s="380">
        <f>SUM(K53:K57)</f>
        <v>16390.904999999999</v>
      </c>
      <c r="L58" s="380"/>
      <c r="M58" s="380">
        <f>SUM(M53:M57)</f>
        <v>16882.632150000001</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20158.745690161828</v>
      </c>
      <c r="Z58" s="380"/>
      <c r="AA58" s="380">
        <f>SUM(AA53:AA57)</f>
        <v>20763.508060866683</v>
      </c>
      <c r="AB58" s="380"/>
      <c r="AC58" s="380">
        <f>SUM(AC53:AC57)</f>
        <v>21386.413302692687</v>
      </c>
      <c r="AD58" s="380"/>
      <c r="AE58" s="380">
        <f>SUM(AE53:AE57)</f>
        <v>22028.005701773465</v>
      </c>
      <c r="AF58" s="380"/>
      <c r="AG58" s="380">
        <f>SUM(AG53:AG57)</f>
        <v>22688.845872826671</v>
      </c>
      <c r="AH58" s="380"/>
      <c r="AI58" s="380"/>
    </row>
    <row r="59" spans="1:35">
      <c r="A59" s="374"/>
      <c r="B59" s="361"/>
      <c r="C59" s="397"/>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8"/>
      <c r="D60" s="374"/>
      <c r="E60" s="374">
        <f>E45-E58</f>
        <v>20615.898311184254</v>
      </c>
      <c r="F60" s="374"/>
      <c r="G60" s="374">
        <f>G45-G58</f>
        <v>21616.240211184311</v>
      </c>
      <c r="H60" s="374"/>
      <c r="I60" s="374">
        <f>I45-I58</f>
        <v>22472.83914668439</v>
      </c>
      <c r="J60" s="374"/>
      <c r="K60" s="374">
        <f>K45-K58</f>
        <v>23176.720692331583</v>
      </c>
      <c r="L60" s="374"/>
      <c r="M60" s="374">
        <f>M45-M58</f>
        <v>23718.509163880681</v>
      </c>
      <c r="N60" s="374"/>
      <c r="O60" s="374">
        <f>O45-O58</f>
        <v>24088.411635385452</v>
      </c>
      <c r="P60" s="374"/>
      <c r="Q60" s="374">
        <f>Q45-Q58</f>
        <v>24276.201353513174</v>
      </c>
      <c r="R60" s="374"/>
      <c r="S60" s="374">
        <f>S45-S58</f>
        <v>24271.200526887766</v>
      </c>
      <c r="T60" s="374"/>
      <c r="U60" s="374">
        <f>U45-U58</f>
        <v>24062.262467589335</v>
      </c>
      <c r="V60" s="374"/>
      <c r="W60" s="374">
        <f>W45-W58</f>
        <v>23637.753061100368</v>
      </c>
      <c r="X60" s="374"/>
      <c r="Y60" s="374">
        <f>Y45-Y58</f>
        <v>22985.531540148077</v>
      </c>
      <c r="Z60" s="374"/>
      <c r="AA60" s="374">
        <f>AA45-AA58</f>
        <v>22092.930536997555</v>
      </c>
      <c r="AB60" s="374"/>
      <c r="AC60" s="374">
        <f>AC45-AC58</f>
        <v>20946.735387844048</v>
      </c>
      <c r="AD60" s="374"/>
      <c r="AE60" s="374">
        <f>AE45-AE58</f>
        <v>19533.162661998402</v>
      </c>
      <c r="AF60" s="374"/>
      <c r="AG60" s="374">
        <f>AG45-AG58</f>
        <v>17837.837887586764</v>
      </c>
      <c r="AH60" s="374"/>
      <c r="AI60" s="374"/>
    </row>
    <row r="61" spans="1:35">
      <c r="A61" s="361"/>
      <c r="B61" s="361"/>
      <c r="C61" s="397"/>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0">
        <f>E60*$C$62</f>
        <v>0</v>
      </c>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8"/>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7"/>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0"/>
      <c r="B66" s="400"/>
      <c r="C66" s="398"/>
      <c r="D66" s="374"/>
      <c r="E66" s="400">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1"/>
      <c r="B67" s="401"/>
      <c r="C67" s="382"/>
      <c r="D67" s="380"/>
      <c r="E67" s="401">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0"/>
      <c r="B68" s="400"/>
      <c r="C68" s="398"/>
      <c r="D68" s="374"/>
      <c r="E68" s="400"/>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1"/>
      <c r="B69" s="401"/>
      <c r="C69" s="382"/>
      <c r="D69" s="380"/>
      <c r="E69" s="405"/>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1938</v>
      </c>
      <c r="B72" s="380"/>
      <c r="C72" s="382"/>
      <c r="D72" s="380"/>
      <c r="E72" s="374">
        <f>E60-E62-E70</f>
        <v>20615.898311184254</v>
      </c>
      <c r="F72" s="380"/>
      <c r="G72" s="374">
        <f>G60-G62-G70</f>
        <v>21616.240211184311</v>
      </c>
      <c r="H72" s="380"/>
      <c r="I72" s="374">
        <f>I60-I62-I70</f>
        <v>22472.83914668439</v>
      </c>
      <c r="J72" s="380"/>
      <c r="K72" s="374">
        <f>K60-K62-K70</f>
        <v>23176.720692331583</v>
      </c>
      <c r="L72" s="380"/>
      <c r="M72" s="374">
        <f>M60-M62-M70</f>
        <v>23718.509163880681</v>
      </c>
      <c r="N72" s="380"/>
      <c r="O72" s="374">
        <f>O60-O62-O70</f>
        <v>24088.411635385452</v>
      </c>
      <c r="P72" s="380"/>
      <c r="Q72" s="374">
        <f>Q60-Q62-Q70</f>
        <v>24276.201353513174</v>
      </c>
      <c r="R72" s="380"/>
      <c r="S72" s="374">
        <f>S60-S62-S70</f>
        <v>24271.200526887766</v>
      </c>
      <c r="T72" s="380"/>
      <c r="U72" s="374">
        <f>U60-U62-U70</f>
        <v>24062.262467589335</v>
      </c>
      <c r="V72" s="380"/>
      <c r="W72" s="374">
        <f>W60-W62-W70</f>
        <v>23637.753061100368</v>
      </c>
      <c r="X72" s="380"/>
      <c r="Y72" s="374">
        <f>Y60-Y62-Y70</f>
        <v>22985.531540148077</v>
      </c>
      <c r="Z72" s="380"/>
      <c r="AA72" s="374">
        <f>AA60-AA62-AA70</f>
        <v>22092.930536997555</v>
      </c>
      <c r="AB72" s="380"/>
      <c r="AC72" s="374">
        <f>AC60-AC62-AC70</f>
        <v>20946.735387844048</v>
      </c>
      <c r="AD72" s="380"/>
      <c r="AE72" s="374">
        <f>AE60-AE62-AE70</f>
        <v>19533.162661998402</v>
      </c>
      <c r="AF72" s="380"/>
      <c r="AG72" s="374">
        <f>AG60-AG62-AG70</f>
        <v>17837.837887586764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1098</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2"/>
      <c r="AI77" s="402"/>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showGridLines="0" workbookViewId="0">
      <selection activeCell="E5" sqref="E5"/>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2" t="s">
        <v>1169</v>
      </c>
      <c r="B1" s="1962"/>
      <c r="C1" s="1962"/>
      <c r="D1" s="1962"/>
      <c r="E1" s="1962"/>
      <c r="F1" s="1962"/>
      <c r="G1" s="1962"/>
      <c r="H1" s="1962"/>
      <c r="I1" s="1962"/>
    </row>
    <row r="2" spans="1:9">
      <c r="A2" s="598"/>
      <c r="B2" s="598"/>
      <c r="C2" s="598"/>
      <c r="D2" s="598"/>
      <c r="E2" s="598"/>
      <c r="F2" s="598"/>
      <c r="G2" s="598"/>
      <c r="H2" s="598"/>
      <c r="I2" s="598"/>
    </row>
    <row r="3" spans="1:9" ht="105" customHeight="1">
      <c r="A3" s="599" t="s">
        <v>1162</v>
      </c>
      <c r="B3" s="599" t="s">
        <v>1362</v>
      </c>
      <c r="C3" s="468" t="s">
        <v>1164</v>
      </c>
      <c r="D3" s="598"/>
      <c r="E3" s="468" t="s">
        <v>1165</v>
      </c>
      <c r="F3" s="599" t="s">
        <v>1166</v>
      </c>
      <c r="G3" s="600"/>
      <c r="H3" s="599" t="s">
        <v>1163</v>
      </c>
      <c r="I3" s="599" t="s">
        <v>1167</v>
      </c>
    </row>
    <row r="4" spans="1:9">
      <c r="A4" s="601" t="str">
        <f>Application!$B695</f>
        <v>1 Bedroom</v>
      </c>
      <c r="B4" s="943">
        <f>Application!$G695</f>
        <v>4</v>
      </c>
      <c r="C4" s="601">
        <f>Application!$O695</f>
        <v>492.6</v>
      </c>
      <c r="D4" s="602"/>
      <c r="E4" s="941">
        <f>1772-Application!Q811</f>
        <v>1688</v>
      </c>
      <c r="F4" s="601">
        <f>$E4*$B4</f>
        <v>6752</v>
      </c>
      <c r="G4" s="602"/>
      <c r="H4" s="601">
        <f>IF($E4=0,0,MAX($E4-$C4,0))</f>
        <v>1195.4000000000001</v>
      </c>
      <c r="I4" s="601">
        <f>IF($H4=0,0,($H4*$B4))</f>
        <v>4781.6000000000004</v>
      </c>
    </row>
    <row r="5" spans="1:9">
      <c r="A5" s="601" t="str">
        <f>Application!$B696</f>
        <v>1 Bedroom</v>
      </c>
      <c r="B5" s="942">
        <f>Application!$G696</f>
        <v>31</v>
      </c>
      <c r="C5" s="601">
        <f>Application!$O696</f>
        <v>684.8</v>
      </c>
      <c r="D5" s="602"/>
      <c r="E5" s="941">
        <f>1772-Application!Q811</f>
        <v>1688</v>
      </c>
      <c r="F5" s="601">
        <f t="shared" ref="F5:F38" si="0">$E5*$B5</f>
        <v>52328</v>
      </c>
      <c r="G5" s="602"/>
      <c r="H5" s="601">
        <f t="shared" ref="H5:H38" si="1">IF($E5=0,0,MAX($E5-$C5,0))</f>
        <v>1003.2</v>
      </c>
      <c r="I5" s="601">
        <f t="shared" ref="I5:I38" si="2">IF($H5=0,0,($H5*$B5))</f>
        <v>31099.200000000001</v>
      </c>
    </row>
    <row r="6" spans="1:9">
      <c r="A6" s="601">
        <f>Application!$B697</f>
        <v>0</v>
      </c>
      <c r="B6" s="942">
        <f>Application!$G697</f>
        <v>0</v>
      </c>
      <c r="C6" s="601">
        <f>Application!$O697</f>
        <v>0</v>
      </c>
      <c r="D6" s="602"/>
      <c r="E6" s="941"/>
      <c r="F6" s="601">
        <f t="shared" si="0"/>
        <v>0</v>
      </c>
      <c r="G6" s="602"/>
      <c r="H6" s="601">
        <f t="shared" si="1"/>
        <v>0</v>
      </c>
      <c r="I6" s="601">
        <f t="shared" si="2"/>
        <v>0</v>
      </c>
    </row>
    <row r="7" spans="1:9">
      <c r="A7" s="601">
        <f>Application!$B698</f>
        <v>0</v>
      </c>
      <c r="B7" s="942">
        <f>Application!$G698</f>
        <v>0</v>
      </c>
      <c r="C7" s="601">
        <f>Application!$O698</f>
        <v>0</v>
      </c>
      <c r="D7" s="602"/>
      <c r="E7" s="941"/>
      <c r="F7" s="601">
        <f t="shared" si="0"/>
        <v>0</v>
      </c>
      <c r="G7" s="602"/>
      <c r="H7" s="601">
        <f t="shared" si="1"/>
        <v>0</v>
      </c>
      <c r="I7" s="601">
        <f t="shared" si="2"/>
        <v>0</v>
      </c>
    </row>
    <row r="8" spans="1:9">
      <c r="A8" s="601">
        <f>Application!$B699</f>
        <v>0</v>
      </c>
      <c r="B8" s="942">
        <f>Application!$G699</f>
        <v>0</v>
      </c>
      <c r="C8" s="601">
        <f>Application!$O699</f>
        <v>0</v>
      </c>
      <c r="D8" s="602"/>
      <c r="E8" s="941"/>
      <c r="F8" s="601">
        <f t="shared" si="0"/>
        <v>0</v>
      </c>
      <c r="G8" s="602"/>
      <c r="H8" s="601">
        <f t="shared" si="1"/>
        <v>0</v>
      </c>
      <c r="I8" s="601">
        <f t="shared" si="2"/>
        <v>0</v>
      </c>
    </row>
    <row r="9" spans="1:9">
      <c r="A9" s="601">
        <f>Application!$B700</f>
        <v>0</v>
      </c>
      <c r="B9" s="942">
        <f>Application!$G700</f>
        <v>0</v>
      </c>
      <c r="C9" s="601">
        <f>Application!$O700</f>
        <v>0</v>
      </c>
      <c r="D9" s="602"/>
      <c r="E9" s="941"/>
      <c r="F9" s="601">
        <f t="shared" si="0"/>
        <v>0</v>
      </c>
      <c r="G9" s="602"/>
      <c r="H9" s="601">
        <f t="shared" si="1"/>
        <v>0</v>
      </c>
      <c r="I9" s="601">
        <f t="shared" si="2"/>
        <v>0</v>
      </c>
    </row>
    <row r="10" spans="1:9">
      <c r="A10" s="601">
        <f>Application!$B701</f>
        <v>0</v>
      </c>
      <c r="B10" s="942">
        <f>Application!$G701</f>
        <v>0</v>
      </c>
      <c r="C10" s="601">
        <f>Application!$O701</f>
        <v>0</v>
      </c>
      <c r="D10" s="602"/>
      <c r="E10" s="941"/>
      <c r="F10" s="601">
        <f t="shared" si="0"/>
        <v>0</v>
      </c>
      <c r="G10" s="602"/>
      <c r="H10" s="601">
        <f t="shared" si="1"/>
        <v>0</v>
      </c>
      <c r="I10" s="601">
        <f t="shared" si="2"/>
        <v>0</v>
      </c>
    </row>
    <row r="11" spans="1:9">
      <c r="A11" s="601">
        <f>Application!$B702</f>
        <v>0</v>
      </c>
      <c r="B11" s="942">
        <f>Application!$G702</f>
        <v>0</v>
      </c>
      <c r="C11" s="601">
        <f>Application!$O702</f>
        <v>0</v>
      </c>
      <c r="D11" s="602"/>
      <c r="E11" s="941"/>
      <c r="F11" s="601">
        <f t="shared" si="0"/>
        <v>0</v>
      </c>
      <c r="G11" s="602"/>
      <c r="H11" s="601">
        <f t="shared" si="1"/>
        <v>0</v>
      </c>
      <c r="I11" s="601">
        <f t="shared" si="2"/>
        <v>0</v>
      </c>
    </row>
    <row r="12" spans="1:9">
      <c r="A12" s="601">
        <f>Application!$B703</f>
        <v>0</v>
      </c>
      <c r="B12" s="942">
        <f>Application!$G703</f>
        <v>0</v>
      </c>
      <c r="C12" s="601">
        <f>Application!$O703</f>
        <v>0</v>
      </c>
      <c r="D12" s="602"/>
      <c r="E12" s="941"/>
      <c r="F12" s="601">
        <f t="shared" si="0"/>
        <v>0</v>
      </c>
      <c r="G12" s="602"/>
      <c r="H12" s="601">
        <f t="shared" si="1"/>
        <v>0</v>
      </c>
      <c r="I12" s="601">
        <f t="shared" si="2"/>
        <v>0</v>
      </c>
    </row>
    <row r="13" spans="1:9">
      <c r="A13" s="601">
        <f>Application!$B704</f>
        <v>0</v>
      </c>
      <c r="B13" s="942">
        <f>Application!$G704</f>
        <v>0</v>
      </c>
      <c r="C13" s="601">
        <f>Application!$O704</f>
        <v>0</v>
      </c>
      <c r="D13" s="602"/>
      <c r="E13" s="941"/>
      <c r="F13" s="601">
        <f t="shared" si="0"/>
        <v>0</v>
      </c>
      <c r="G13" s="602"/>
      <c r="H13" s="601">
        <f t="shared" si="1"/>
        <v>0</v>
      </c>
      <c r="I13" s="601">
        <f t="shared" si="2"/>
        <v>0</v>
      </c>
    </row>
    <row r="14" spans="1:9">
      <c r="A14" s="601">
        <f>Application!$B705</f>
        <v>0</v>
      </c>
      <c r="B14" s="942">
        <f>Application!$G705</f>
        <v>0</v>
      </c>
      <c r="C14" s="601">
        <f>Application!$O705</f>
        <v>0</v>
      </c>
      <c r="D14" s="602"/>
      <c r="E14" s="941"/>
      <c r="F14" s="601">
        <f t="shared" si="0"/>
        <v>0</v>
      </c>
      <c r="G14" s="602"/>
      <c r="H14" s="601">
        <f t="shared" si="1"/>
        <v>0</v>
      </c>
      <c r="I14" s="601">
        <f t="shared" si="2"/>
        <v>0</v>
      </c>
    </row>
    <row r="15" spans="1:9">
      <c r="A15" s="601">
        <f>Application!$B706</f>
        <v>0</v>
      </c>
      <c r="B15" s="942">
        <f>Application!$G706</f>
        <v>0</v>
      </c>
      <c r="C15" s="601">
        <f>Application!$O706</f>
        <v>0</v>
      </c>
      <c r="D15" s="602"/>
      <c r="E15" s="941"/>
      <c r="F15" s="601">
        <f t="shared" si="0"/>
        <v>0</v>
      </c>
      <c r="G15" s="602"/>
      <c r="H15" s="601">
        <f t="shared" si="1"/>
        <v>0</v>
      </c>
      <c r="I15" s="601">
        <f t="shared" si="2"/>
        <v>0</v>
      </c>
    </row>
    <row r="16" spans="1:9">
      <c r="A16" s="601">
        <f>Application!$B707</f>
        <v>0</v>
      </c>
      <c r="B16" s="942">
        <f>Application!$G707</f>
        <v>0</v>
      </c>
      <c r="C16" s="601">
        <f>Application!$O707</f>
        <v>0</v>
      </c>
      <c r="D16" s="602"/>
      <c r="E16" s="941"/>
      <c r="F16" s="601">
        <f t="shared" si="0"/>
        <v>0</v>
      </c>
      <c r="G16" s="602"/>
      <c r="H16" s="601">
        <f t="shared" si="1"/>
        <v>0</v>
      </c>
      <c r="I16" s="601">
        <f t="shared" si="2"/>
        <v>0</v>
      </c>
    </row>
    <row r="17" spans="1:9">
      <c r="A17" s="601">
        <f>Application!$B708</f>
        <v>0</v>
      </c>
      <c r="B17" s="942">
        <f>Application!$G708</f>
        <v>0</v>
      </c>
      <c r="C17" s="601">
        <f>Application!$O708</f>
        <v>0</v>
      </c>
      <c r="D17" s="602"/>
      <c r="E17" s="941"/>
      <c r="F17" s="601">
        <f t="shared" si="0"/>
        <v>0</v>
      </c>
      <c r="G17" s="602"/>
      <c r="H17" s="601">
        <f t="shared" si="1"/>
        <v>0</v>
      </c>
      <c r="I17" s="601">
        <f t="shared" si="2"/>
        <v>0</v>
      </c>
    </row>
    <row r="18" spans="1:9">
      <c r="A18" s="601">
        <f>Application!$B709</f>
        <v>0</v>
      </c>
      <c r="B18" s="942">
        <f>Application!$G709</f>
        <v>0</v>
      </c>
      <c r="C18" s="601">
        <f>Application!$O709</f>
        <v>0</v>
      </c>
      <c r="D18" s="602"/>
      <c r="E18" s="941"/>
      <c r="F18" s="601">
        <f t="shared" si="0"/>
        <v>0</v>
      </c>
      <c r="G18" s="602"/>
      <c r="H18" s="601">
        <f t="shared" si="1"/>
        <v>0</v>
      </c>
      <c r="I18" s="601">
        <f t="shared" si="2"/>
        <v>0</v>
      </c>
    </row>
    <row r="19" spans="1:9">
      <c r="A19" s="601">
        <f>Application!$B710</f>
        <v>0</v>
      </c>
      <c r="B19" s="942">
        <f>Application!$G710</f>
        <v>0</v>
      </c>
      <c r="C19" s="601">
        <f>Application!$O710</f>
        <v>0</v>
      </c>
      <c r="D19" s="602"/>
      <c r="E19" s="941"/>
      <c r="F19" s="601">
        <f t="shared" si="0"/>
        <v>0</v>
      </c>
      <c r="G19" s="602"/>
      <c r="H19" s="601">
        <f t="shared" si="1"/>
        <v>0</v>
      </c>
      <c r="I19" s="601">
        <f t="shared" si="2"/>
        <v>0</v>
      </c>
    </row>
    <row r="20" spans="1:9">
      <c r="A20" s="601">
        <f>Application!$B711</f>
        <v>0</v>
      </c>
      <c r="B20" s="942">
        <f>Application!$G711</f>
        <v>0</v>
      </c>
      <c r="C20" s="601">
        <f>Application!$O711</f>
        <v>0</v>
      </c>
      <c r="D20" s="602"/>
      <c r="E20" s="941"/>
      <c r="F20" s="601">
        <f t="shared" si="0"/>
        <v>0</v>
      </c>
      <c r="G20" s="602"/>
      <c r="H20" s="601">
        <f t="shared" si="1"/>
        <v>0</v>
      </c>
      <c r="I20" s="601">
        <f t="shared" si="2"/>
        <v>0</v>
      </c>
    </row>
    <row r="21" spans="1:9">
      <c r="A21" s="601">
        <f>Application!$B712</f>
        <v>0</v>
      </c>
      <c r="B21" s="942">
        <f>Application!$G712</f>
        <v>0</v>
      </c>
      <c r="C21" s="601">
        <f>Application!$O712</f>
        <v>0</v>
      </c>
      <c r="D21" s="602"/>
      <c r="E21" s="941"/>
      <c r="F21" s="601">
        <f t="shared" si="0"/>
        <v>0</v>
      </c>
      <c r="G21" s="602"/>
      <c r="H21" s="601">
        <f t="shared" si="1"/>
        <v>0</v>
      </c>
      <c r="I21" s="601">
        <f t="shared" si="2"/>
        <v>0</v>
      </c>
    </row>
    <row r="22" spans="1:9">
      <c r="A22" s="601">
        <f>Application!$B713</f>
        <v>0</v>
      </c>
      <c r="B22" s="942">
        <f>Application!$G713</f>
        <v>0</v>
      </c>
      <c r="C22" s="601">
        <f>Application!$O713</f>
        <v>0</v>
      </c>
      <c r="D22" s="602"/>
      <c r="E22" s="941"/>
      <c r="F22" s="601">
        <f t="shared" si="0"/>
        <v>0</v>
      </c>
      <c r="G22" s="602"/>
      <c r="H22" s="601">
        <f t="shared" si="1"/>
        <v>0</v>
      </c>
      <c r="I22" s="601">
        <f t="shared" si="2"/>
        <v>0</v>
      </c>
    </row>
    <row r="23" spans="1:9">
      <c r="A23" s="601">
        <f>Application!$B714</f>
        <v>0</v>
      </c>
      <c r="B23" s="942">
        <f>Application!$G714</f>
        <v>0</v>
      </c>
      <c r="C23" s="601">
        <f>Application!$O714</f>
        <v>0</v>
      </c>
      <c r="D23" s="602"/>
      <c r="E23" s="941"/>
      <c r="F23" s="601">
        <f t="shared" si="0"/>
        <v>0</v>
      </c>
      <c r="G23" s="602"/>
      <c r="H23" s="601">
        <f t="shared" si="1"/>
        <v>0</v>
      </c>
      <c r="I23" s="601">
        <f t="shared" si="2"/>
        <v>0</v>
      </c>
    </row>
    <row r="24" spans="1:9">
      <c r="A24" s="601">
        <f>Application!$B715</f>
        <v>0</v>
      </c>
      <c r="B24" s="942">
        <f>Application!$G715</f>
        <v>0</v>
      </c>
      <c r="C24" s="601">
        <f>Application!$O715</f>
        <v>0</v>
      </c>
      <c r="D24" s="602"/>
      <c r="E24" s="941"/>
      <c r="F24" s="601">
        <f t="shared" si="0"/>
        <v>0</v>
      </c>
      <c r="G24" s="602"/>
      <c r="H24" s="601">
        <f t="shared" si="1"/>
        <v>0</v>
      </c>
      <c r="I24" s="601">
        <f t="shared" si="2"/>
        <v>0</v>
      </c>
    </row>
    <row r="25" spans="1:9">
      <c r="A25" s="601">
        <f>Application!$B716</f>
        <v>0</v>
      </c>
      <c r="B25" s="942">
        <f>Application!$G716</f>
        <v>0</v>
      </c>
      <c r="C25" s="601">
        <f>Application!$O716</f>
        <v>0</v>
      </c>
      <c r="D25" s="602"/>
      <c r="E25" s="941"/>
      <c r="F25" s="601">
        <f t="shared" si="0"/>
        <v>0</v>
      </c>
      <c r="G25" s="602"/>
      <c r="H25" s="601">
        <f t="shared" si="1"/>
        <v>0</v>
      </c>
      <c r="I25" s="601">
        <f t="shared" si="2"/>
        <v>0</v>
      </c>
    </row>
    <row r="26" spans="1:9">
      <c r="A26" s="601">
        <f>Application!$B717</f>
        <v>0</v>
      </c>
      <c r="B26" s="942">
        <f>Application!$G717</f>
        <v>0</v>
      </c>
      <c r="C26" s="601">
        <f>Application!$O717</f>
        <v>0</v>
      </c>
      <c r="D26" s="602"/>
      <c r="E26" s="941"/>
      <c r="F26" s="601">
        <f t="shared" si="0"/>
        <v>0</v>
      </c>
      <c r="G26" s="602"/>
      <c r="H26" s="601">
        <f t="shared" si="1"/>
        <v>0</v>
      </c>
      <c r="I26" s="601">
        <f t="shared" si="2"/>
        <v>0</v>
      </c>
    </row>
    <row r="27" spans="1:9">
      <c r="A27" s="601">
        <f>Application!$B718</f>
        <v>0</v>
      </c>
      <c r="B27" s="942">
        <f>Application!$G718</f>
        <v>0</v>
      </c>
      <c r="C27" s="601">
        <f>Application!$O718</f>
        <v>0</v>
      </c>
      <c r="D27" s="602"/>
      <c r="E27" s="941"/>
      <c r="F27" s="601">
        <f t="shared" si="0"/>
        <v>0</v>
      </c>
      <c r="G27" s="602"/>
      <c r="H27" s="601">
        <f t="shared" si="1"/>
        <v>0</v>
      </c>
      <c r="I27" s="601">
        <f t="shared" si="2"/>
        <v>0</v>
      </c>
    </row>
    <row r="28" spans="1:9">
      <c r="A28" s="601">
        <f>Application!$B719</f>
        <v>0</v>
      </c>
      <c r="B28" s="942">
        <f>Application!$G719</f>
        <v>0</v>
      </c>
      <c r="C28" s="601">
        <f>Application!$O719</f>
        <v>0</v>
      </c>
      <c r="D28" s="602"/>
      <c r="E28" s="941"/>
      <c r="F28" s="601">
        <f t="shared" si="0"/>
        <v>0</v>
      </c>
      <c r="G28" s="602"/>
      <c r="H28" s="601">
        <f t="shared" si="1"/>
        <v>0</v>
      </c>
      <c r="I28" s="601">
        <f t="shared" si="2"/>
        <v>0</v>
      </c>
    </row>
    <row r="29" spans="1:9">
      <c r="A29" s="601">
        <f>Application!$B720</f>
        <v>0</v>
      </c>
      <c r="B29" s="942">
        <f>Application!$G720</f>
        <v>0</v>
      </c>
      <c r="C29" s="601">
        <f>Application!$O720</f>
        <v>0</v>
      </c>
      <c r="D29" s="602"/>
      <c r="E29" s="941"/>
      <c r="F29" s="601">
        <f t="shared" si="0"/>
        <v>0</v>
      </c>
      <c r="G29" s="602"/>
      <c r="H29" s="601">
        <f t="shared" si="1"/>
        <v>0</v>
      </c>
      <c r="I29" s="601">
        <f t="shared" si="2"/>
        <v>0</v>
      </c>
    </row>
    <row r="30" spans="1:9">
      <c r="A30" s="601">
        <f>Application!$B721</f>
        <v>0</v>
      </c>
      <c r="B30" s="942">
        <f>Application!$G721</f>
        <v>0</v>
      </c>
      <c r="C30" s="601">
        <f>Application!$O721</f>
        <v>0</v>
      </c>
      <c r="D30" s="602"/>
      <c r="E30" s="941"/>
      <c r="F30" s="601">
        <f t="shared" si="0"/>
        <v>0</v>
      </c>
      <c r="G30" s="602"/>
      <c r="H30" s="601">
        <f t="shared" si="1"/>
        <v>0</v>
      </c>
      <c r="I30" s="601">
        <f t="shared" si="2"/>
        <v>0</v>
      </c>
    </row>
    <row r="31" spans="1:9">
      <c r="A31" s="601">
        <f>Application!$B722</f>
        <v>0</v>
      </c>
      <c r="B31" s="942">
        <f>Application!$G722</f>
        <v>0</v>
      </c>
      <c r="C31" s="601">
        <f>Application!$O722</f>
        <v>0</v>
      </c>
      <c r="D31" s="602"/>
      <c r="E31" s="941"/>
      <c r="F31" s="601">
        <f t="shared" si="0"/>
        <v>0</v>
      </c>
      <c r="G31" s="602"/>
      <c r="H31" s="601">
        <f t="shared" si="1"/>
        <v>0</v>
      </c>
      <c r="I31" s="601">
        <f t="shared" si="2"/>
        <v>0</v>
      </c>
    </row>
    <row r="32" spans="1:9">
      <c r="A32" s="601">
        <f>Application!$B723</f>
        <v>0</v>
      </c>
      <c r="B32" s="942">
        <f>Application!$G723</f>
        <v>0</v>
      </c>
      <c r="C32" s="601">
        <f>Application!$O723</f>
        <v>0</v>
      </c>
      <c r="D32" s="602"/>
      <c r="E32" s="941"/>
      <c r="F32" s="601">
        <f t="shared" si="0"/>
        <v>0</v>
      </c>
      <c r="G32" s="602"/>
      <c r="H32" s="601">
        <f t="shared" si="1"/>
        <v>0</v>
      </c>
      <c r="I32" s="601">
        <f t="shared" si="2"/>
        <v>0</v>
      </c>
    </row>
    <row r="33" spans="1:9">
      <c r="A33" s="601">
        <f>Application!$B724</f>
        <v>0</v>
      </c>
      <c r="B33" s="942">
        <f>Application!$G724</f>
        <v>0</v>
      </c>
      <c r="C33" s="601">
        <f>Application!$O724</f>
        <v>0</v>
      </c>
      <c r="D33" s="602"/>
      <c r="E33" s="941"/>
      <c r="F33" s="601">
        <f t="shared" si="0"/>
        <v>0</v>
      </c>
      <c r="G33" s="602"/>
      <c r="H33" s="601">
        <f t="shared" si="1"/>
        <v>0</v>
      </c>
      <c r="I33" s="601">
        <f t="shared" si="2"/>
        <v>0</v>
      </c>
    </row>
    <row r="34" spans="1:9">
      <c r="A34" s="601">
        <f>Application!$B725</f>
        <v>0</v>
      </c>
      <c r="B34" s="942">
        <f>Application!$G725</f>
        <v>0</v>
      </c>
      <c r="C34" s="601">
        <f>Application!$O725</f>
        <v>0</v>
      </c>
      <c r="D34" s="602"/>
      <c r="E34" s="941"/>
      <c r="F34" s="601">
        <f t="shared" si="0"/>
        <v>0</v>
      </c>
      <c r="G34" s="602"/>
      <c r="H34" s="601">
        <f t="shared" si="1"/>
        <v>0</v>
      </c>
      <c r="I34" s="601">
        <f t="shared" si="2"/>
        <v>0</v>
      </c>
    </row>
    <row r="35" spans="1:9">
      <c r="A35" s="601">
        <f>Application!$B726</f>
        <v>0</v>
      </c>
      <c r="B35" s="942">
        <f>Application!$G726</f>
        <v>0</v>
      </c>
      <c r="C35" s="601">
        <f>Application!$O726</f>
        <v>0</v>
      </c>
      <c r="D35" s="602"/>
      <c r="E35" s="941"/>
      <c r="F35" s="601">
        <f t="shared" si="0"/>
        <v>0</v>
      </c>
      <c r="G35" s="602"/>
      <c r="H35" s="601">
        <f t="shared" si="1"/>
        <v>0</v>
      </c>
      <c r="I35" s="601">
        <f t="shared" si="2"/>
        <v>0</v>
      </c>
    </row>
    <row r="36" spans="1:9">
      <c r="A36" s="601">
        <f>Application!$B727</f>
        <v>0</v>
      </c>
      <c r="B36" s="942">
        <f>Application!$G727</f>
        <v>0</v>
      </c>
      <c r="C36" s="601">
        <f>Application!$O727</f>
        <v>0</v>
      </c>
      <c r="D36" s="602"/>
      <c r="E36" s="941"/>
      <c r="F36" s="601">
        <f t="shared" si="0"/>
        <v>0</v>
      </c>
      <c r="G36" s="602"/>
      <c r="H36" s="601">
        <f t="shared" si="1"/>
        <v>0</v>
      </c>
      <c r="I36" s="601">
        <f t="shared" si="2"/>
        <v>0</v>
      </c>
    </row>
    <row r="37" spans="1:9">
      <c r="A37" s="601">
        <f>Application!$B728</f>
        <v>0</v>
      </c>
      <c r="B37" s="942">
        <f>Application!$G728</f>
        <v>0</v>
      </c>
      <c r="C37" s="601">
        <f>Application!$O728</f>
        <v>0</v>
      </c>
      <c r="D37" s="602"/>
      <c r="E37" s="941"/>
      <c r="F37" s="601">
        <f t="shared" si="0"/>
        <v>0</v>
      </c>
      <c r="G37" s="602"/>
      <c r="H37" s="601">
        <f t="shared" si="1"/>
        <v>0</v>
      </c>
      <c r="I37" s="601">
        <f t="shared" si="2"/>
        <v>0</v>
      </c>
    </row>
    <row r="38" spans="1:9">
      <c r="A38" s="601">
        <f>Application!$B729</f>
        <v>0</v>
      </c>
      <c r="B38" s="942">
        <f>Application!$G729</f>
        <v>0</v>
      </c>
      <c r="C38" s="601">
        <f>Application!$O729</f>
        <v>0</v>
      </c>
      <c r="D38" s="602"/>
      <c r="E38" s="941"/>
      <c r="F38" s="601">
        <f t="shared" si="0"/>
        <v>0</v>
      </c>
      <c r="G38" s="602"/>
      <c r="H38" s="601">
        <f t="shared" si="1"/>
        <v>0</v>
      </c>
      <c r="I38" s="601">
        <f t="shared" si="2"/>
        <v>0</v>
      </c>
    </row>
    <row r="39" spans="1:9">
      <c r="A39" s="598"/>
      <c r="B39" s="598"/>
      <c r="C39" s="602"/>
      <c r="D39" s="602"/>
      <c r="E39" s="602"/>
      <c r="F39" s="602"/>
      <c r="G39" s="602"/>
      <c r="H39" s="602"/>
      <c r="I39" s="598"/>
    </row>
    <row r="40" spans="1:9">
      <c r="A40" s="603" t="s">
        <v>1168</v>
      </c>
      <c r="B40" s="604"/>
      <c r="C40" s="605">
        <f>Application!$T$730*12</f>
        <v>278390.40000000002</v>
      </c>
      <c r="D40" s="602"/>
      <c r="E40" s="602"/>
      <c r="F40" s="605">
        <f>SUM(F4:F38)*12</f>
        <v>708960</v>
      </c>
      <c r="G40" s="606"/>
      <c r="H40" s="604"/>
      <c r="I40" s="605">
        <f>SUM(I4:I38)*12</f>
        <v>430569.60000000003</v>
      </c>
    </row>
    <row r="41" spans="1:9">
      <c r="A41" s="603"/>
      <c r="B41" s="604"/>
      <c r="C41" s="606"/>
      <c r="D41" s="602"/>
      <c r="E41" s="602"/>
      <c r="F41" s="606"/>
      <c r="G41" s="606"/>
      <c r="H41" s="604"/>
      <c r="I41" s="606"/>
    </row>
    <row r="42" spans="1:9">
      <c r="A42" s="598" t="s">
        <v>1170</v>
      </c>
      <c r="B42" s="598"/>
      <c r="C42" s="598"/>
      <c r="D42" s="598"/>
      <c r="E42" s="598"/>
      <c r="F42" s="598"/>
      <c r="G42" s="598"/>
      <c r="H42" s="598"/>
      <c r="I42" s="598"/>
    </row>
    <row r="43" spans="1:9">
      <c r="A43" s="598" t="s">
        <v>1172</v>
      </c>
      <c r="B43" s="598"/>
      <c r="C43" s="598"/>
      <c r="D43" s="598"/>
      <c r="E43" s="598"/>
      <c r="F43" s="598"/>
      <c r="G43" s="598"/>
      <c r="H43" s="598"/>
      <c r="I43" s="598"/>
    </row>
    <row r="44" spans="1:9">
      <c r="A44" s="598" t="s">
        <v>2123</v>
      </c>
      <c r="B44" s="598"/>
      <c r="C44" s="598"/>
      <c r="D44" s="598"/>
      <c r="E44" s="598"/>
      <c r="F44" s="598"/>
      <c r="G44" s="598"/>
      <c r="H44" s="598"/>
      <c r="I44" s="59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K11" sqref="J11:K11"/>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6" t="s">
        <v>1228</v>
      </c>
    </row>
    <row r="2" spans="1:1" ht="15.6">
      <c r="A2" s="484"/>
    </row>
    <row r="3" spans="1:1" ht="15.6">
      <c r="A3" s="485" t="s">
        <v>1223</v>
      </c>
    </row>
    <row r="4" spans="1:1" ht="15.6">
      <c r="A4" s="485" t="s">
        <v>1224</v>
      </c>
    </row>
    <row r="5" spans="1:1" ht="15.6">
      <c r="A5" s="485" t="s">
        <v>1225</v>
      </c>
    </row>
    <row r="6" spans="1:1" ht="15.6">
      <c r="A6" s="485" t="s">
        <v>1226</v>
      </c>
    </row>
    <row r="7" spans="1:1" ht="15.6">
      <c r="A7" s="485" t="s">
        <v>1227</v>
      </c>
    </row>
    <row r="8" spans="1:1" ht="15.6">
      <c r="A8" s="563" t="s">
        <v>1343</v>
      </c>
    </row>
    <row r="9" spans="1:1" ht="15.6">
      <c r="A9" s="485"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L34" sqref="AL34"/>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6" t="s">
        <v>1099</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1605</v>
      </c>
      <c r="U7" s="1612"/>
      <c r="V7" s="1612"/>
      <c r="W7" s="1612"/>
      <c r="X7" s="1612"/>
      <c r="Y7" s="1612" t="s">
        <v>1747</v>
      </c>
      <c r="Z7" s="1612"/>
      <c r="AA7" s="1612"/>
      <c r="AB7" s="1612"/>
      <c r="AC7" s="1612"/>
      <c r="AD7" s="1612" t="s">
        <v>1359</v>
      </c>
      <c r="AE7" s="1612"/>
      <c r="AF7" s="1612"/>
      <c r="AG7" s="1612"/>
      <c r="AH7" s="1612"/>
      <c r="AI7" s="1612" t="s">
        <v>1748</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19944177</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1711</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17" t="s">
        <v>767</v>
      </c>
      <c r="D14" s="1617"/>
      <c r="E14" s="1617"/>
      <c r="F14" s="1617"/>
      <c r="G14" s="1617"/>
      <c r="H14" s="1617"/>
      <c r="I14" s="1617"/>
      <c r="J14" s="1617"/>
      <c r="K14" s="1617"/>
      <c r="L14" s="1617"/>
      <c r="M14" s="1617"/>
      <c r="N14" s="1617"/>
      <c r="O14" s="1617"/>
      <c r="P14" s="1617"/>
      <c r="Q14" s="1617"/>
      <c r="R14" s="1617"/>
      <c r="S14" s="1618"/>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7" t="s">
        <v>768</v>
      </c>
      <c r="D15" s="1617"/>
      <c r="E15" s="1617"/>
      <c r="F15" s="1617"/>
      <c r="G15" s="1617"/>
      <c r="H15" s="1617"/>
      <c r="I15" s="1617"/>
      <c r="J15" s="1617"/>
      <c r="K15" s="1617"/>
      <c r="L15" s="1617"/>
      <c r="M15" s="1617"/>
      <c r="N15" s="1617"/>
      <c r="O15" s="1617"/>
      <c r="P15" s="1617"/>
      <c r="Q15" s="1617"/>
      <c r="R15" s="1617"/>
      <c r="S15" s="1618"/>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6" t="s">
        <v>1011</v>
      </c>
      <c r="D16" s="1616"/>
      <c r="E16" s="1616"/>
      <c r="F16" s="1616"/>
      <c r="G16" s="1616"/>
      <c r="H16" s="1616"/>
      <c r="I16" s="1616"/>
      <c r="J16" s="1616"/>
      <c r="K16" s="1616"/>
      <c r="L16" s="1616"/>
      <c r="M16" s="1616"/>
      <c r="N16" s="1616"/>
      <c r="O16" s="1616"/>
      <c r="P16" s="1616"/>
      <c r="Q16" s="1616"/>
      <c r="R16" s="1616"/>
      <c r="S16" s="1619"/>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7" t="s">
        <v>769</v>
      </c>
      <c r="D17" s="1617"/>
      <c r="E17" s="1617"/>
      <c r="F17" s="1617"/>
      <c r="G17" s="1617"/>
      <c r="H17" s="1617"/>
      <c r="I17" s="1617"/>
      <c r="J17" s="1617"/>
      <c r="K17" s="1617"/>
      <c r="L17" s="1617"/>
      <c r="M17" s="1617"/>
      <c r="N17" s="1617"/>
      <c r="O17" s="1617"/>
      <c r="P17" s="1617"/>
      <c r="Q17" s="1617"/>
      <c r="R17" s="1617"/>
      <c r="S17" s="1618"/>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2"/>
      <c r="C18" s="1616" t="s">
        <v>1363</v>
      </c>
      <c r="D18" s="1617"/>
      <c r="E18" s="1617"/>
      <c r="F18" s="1617"/>
      <c r="G18" s="1617"/>
      <c r="H18" s="1617"/>
      <c r="I18" s="1617"/>
      <c r="J18" s="1617"/>
      <c r="K18" s="1617"/>
      <c r="L18" s="1617"/>
      <c r="M18" s="1617"/>
      <c r="N18" s="1617"/>
      <c r="O18" s="1617"/>
      <c r="P18" s="1617"/>
      <c r="Q18" s="1617"/>
      <c r="R18" s="1617"/>
      <c r="S18" s="1618"/>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3"/>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1710</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v>0</v>
      </c>
      <c r="AJ21" s="1064"/>
      <c r="AK21" s="1064"/>
      <c r="AL21" s="1064"/>
      <c r="AM21" s="1064"/>
    </row>
    <row r="22" spans="1:39" ht="12.9" customHeight="1">
      <c r="B22" s="1182" t="s">
        <v>771</v>
      </c>
      <c r="C22" s="1183"/>
      <c r="D22" s="1183"/>
      <c r="E22" s="1183"/>
      <c r="F22" s="1183"/>
      <c r="G22" s="1183"/>
      <c r="H22" s="1183"/>
      <c r="I22" s="1183"/>
      <c r="J22" s="1183"/>
      <c r="K22" s="1183"/>
      <c r="L22" s="1183"/>
      <c r="M22" s="1183"/>
      <c r="N22" s="1183"/>
      <c r="O22" s="1183"/>
      <c r="P22" s="1183"/>
      <c r="Q22" s="1183"/>
      <c r="R22" s="1183"/>
      <c r="S22" s="118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 customHeight="1">
      <c r="B23" s="1182" t="s">
        <v>772</v>
      </c>
      <c r="C23" s="1183"/>
      <c r="D23" s="1183"/>
      <c r="E23" s="1183"/>
      <c r="F23" s="1183"/>
      <c r="G23" s="1183"/>
      <c r="H23" s="1183"/>
      <c r="I23" s="1183"/>
      <c r="J23" s="1183"/>
      <c r="K23" s="1183"/>
      <c r="L23" s="1183"/>
      <c r="M23" s="1183"/>
      <c r="N23" s="1183"/>
      <c r="O23" s="1183"/>
      <c r="P23" s="1183"/>
      <c r="Q23" s="1183"/>
      <c r="R23" s="1183"/>
      <c r="S23" s="1184"/>
      <c r="T23" s="1605">
        <f>T11+T22</f>
        <v>19944177</v>
      </c>
      <c r="U23" s="1202"/>
      <c r="V23" s="1202"/>
      <c r="W23" s="1202"/>
      <c r="X23" s="1202"/>
      <c r="Y23" s="1605">
        <f>Y11+Y22</f>
        <v>0</v>
      </c>
      <c r="Z23" s="1202"/>
      <c r="AA23" s="1202"/>
      <c r="AB23" s="1202"/>
      <c r="AC23" s="1202"/>
      <c r="AD23" s="1605">
        <f>AD11+AD22</f>
        <v>0</v>
      </c>
      <c r="AE23" s="1202"/>
      <c r="AF23" s="1202"/>
      <c r="AG23" s="1202"/>
      <c r="AH23" s="1202"/>
      <c r="AI23" s="1605">
        <f>AI11+AI22</f>
        <v>0</v>
      </c>
      <c r="AJ23" s="1202"/>
      <c r="AK23" s="1202"/>
      <c r="AL23" s="1202"/>
      <c r="AM23" s="1202"/>
    </row>
    <row r="24" spans="1:39" ht="12.9"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1746</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 customHeight="1">
      <c r="B26" s="1182" t="s">
        <v>773</v>
      </c>
      <c r="C26" s="1183"/>
      <c r="D26" s="1183"/>
      <c r="E26" s="1183"/>
      <c r="F26" s="1183"/>
      <c r="G26" s="1183"/>
      <c r="H26" s="1183"/>
      <c r="I26" s="1183"/>
      <c r="J26" s="1183"/>
      <c r="K26" s="1183"/>
      <c r="L26" s="1183"/>
      <c r="M26" s="1183"/>
      <c r="N26" s="1183"/>
      <c r="O26" s="1183"/>
      <c r="P26" s="1183"/>
      <c r="Q26" s="1183"/>
      <c r="R26" s="1183"/>
      <c r="S26" s="1184"/>
      <c r="T26" s="1227">
        <f>T23*T25</f>
        <v>19944177</v>
      </c>
      <c r="U26" s="1608"/>
      <c r="V26" s="1608"/>
      <c r="W26" s="1608"/>
      <c r="X26" s="1608"/>
      <c r="Y26" s="1227">
        <f>Y23*Y25</f>
        <v>0</v>
      </c>
      <c r="Z26" s="1608"/>
      <c r="AA26" s="1608"/>
      <c r="AB26" s="1608"/>
      <c r="AC26" s="1608"/>
      <c r="AD26" s="1227">
        <f>AD23*AD25</f>
        <v>0</v>
      </c>
      <c r="AE26" s="1608"/>
      <c r="AF26" s="1608"/>
      <c r="AG26" s="1608"/>
      <c r="AH26" s="1608"/>
      <c r="AI26" s="1227">
        <f>AI23*AI25</f>
        <v>0</v>
      </c>
      <c r="AJ26" s="1608"/>
      <c r="AK26" s="1608"/>
      <c r="AL26" s="1608"/>
      <c r="AM26" s="1608"/>
    </row>
    <row r="27" spans="1:39" ht="12.9"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7">
        <f>IF(ISERROR((T26*T27)),0,(T26*T27))</f>
        <v>19944177</v>
      </c>
      <c r="U28" s="1608"/>
      <c r="V28" s="1608"/>
      <c r="W28" s="1608"/>
      <c r="X28" s="1608"/>
      <c r="Y28" s="1227">
        <f>IF(ISERROR((Y26*Y27)),0,(Y26*Y27))</f>
        <v>0</v>
      </c>
      <c r="Z28" s="1608"/>
      <c r="AA28" s="1608"/>
      <c r="AB28" s="1608"/>
      <c r="AC28" s="1608"/>
      <c r="AD28" s="1227">
        <f>IF(ISERROR((AD26*AD27)),0,(AD26*AD27))</f>
        <v>0</v>
      </c>
      <c r="AE28" s="1608"/>
      <c r="AF28" s="1608"/>
      <c r="AG28" s="1608"/>
      <c r="AH28" s="1608"/>
      <c r="AI28" s="1227">
        <f>IF(ISERROR((AI26*AI27)),0,(AI26*AI27))</f>
        <v>0</v>
      </c>
      <c r="AJ28" s="1608"/>
      <c r="AK28" s="1608"/>
      <c r="AL28" s="1608"/>
      <c r="AM28" s="1608"/>
    </row>
    <row r="29" spans="1:39" ht="12.9"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19944177</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9" t="s">
        <v>41</v>
      </c>
      <c r="AE35" s="1499"/>
      <c r="AF35" s="1499"/>
      <c r="AG35" s="1499"/>
      <c r="AH35" s="1499"/>
    </row>
    <row r="36" spans="1:40" ht="12.9" customHeight="1">
      <c r="B36" s="204"/>
      <c r="X36" s="71"/>
      <c r="Y36" s="1612"/>
      <c r="Z36" s="1612"/>
      <c r="AA36" s="1612"/>
      <c r="AB36" s="1612"/>
      <c r="AC36" s="1612"/>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9"/>
      <c r="AE37" s="1499"/>
      <c r="AF37" s="1499"/>
      <c r="AG37" s="1499"/>
      <c r="AH37" s="1499"/>
    </row>
    <row r="38" spans="1:40" ht="12.9"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643">
        <v>0.04</v>
      </c>
      <c r="AE39" s="1643"/>
      <c r="AF39" s="1643"/>
      <c r="AG39" s="1643"/>
      <c r="AH39" s="1643"/>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 customHeight="1">
      <c r="A42" s="3"/>
      <c r="B42" s="1637" t="s">
        <v>1161</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K43" s="41" t="s">
        <v>229</v>
      </c>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193">
        <f>'Sources and Uses Budget'!B104-'Sources and Uses Budget'!$B$15</f>
        <v>22157095</v>
      </c>
      <c r="AC46" s="1194"/>
      <c r="AD46" s="1194"/>
      <c r="AE46" s="1194"/>
      <c r="AF46" s="1195"/>
    </row>
    <row r="47" spans="1:40" ht="12.9" customHeight="1">
      <c r="D47" s="3" t="s">
        <v>836</v>
      </c>
      <c r="AB47" s="1193">
        <f>Application!AG633-MIN('Sources and Uses Budget'!B15,Application!AG385)</f>
        <v>0</v>
      </c>
      <c r="AC47" s="1194"/>
      <c r="AD47" s="1194"/>
      <c r="AE47" s="1194"/>
      <c r="AF47" s="1195"/>
    </row>
    <row r="48" spans="1:40" ht="12.9" customHeight="1">
      <c r="D48" s="3" t="s">
        <v>378</v>
      </c>
      <c r="AB48" s="1193">
        <f>AB46-AB47</f>
        <v>22157095</v>
      </c>
      <c r="AC48" s="1194"/>
      <c r="AD48" s="1194"/>
      <c r="AE48" s="1194"/>
      <c r="AF48" s="1195"/>
    </row>
    <row r="49" spans="1:40" ht="12.9" customHeight="1">
      <c r="D49" s="3" t="s">
        <v>871</v>
      </c>
      <c r="AA49" s="34"/>
      <c r="AB49" s="1632"/>
      <c r="AC49" s="1633"/>
      <c r="AD49" s="1633"/>
      <c r="AE49" s="1633"/>
      <c r="AF49" s="1634"/>
    </row>
    <row r="50" spans="1:40" s="323" customFormat="1" ht="12.9" customHeight="1">
      <c r="A50"/>
      <c r="B50"/>
      <c r="C50"/>
      <c r="D50"/>
      <c r="E50" s="1638" t="s">
        <v>1352</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560</v>
      </c>
      <c r="AB54" s="1193">
        <f>(AB53/10)</f>
        <v>0</v>
      </c>
      <c r="AC54" s="1194"/>
      <c r="AD54" s="1194"/>
      <c r="AE54" s="1194"/>
      <c r="AF54" s="1195"/>
    </row>
    <row r="55" spans="1:40" ht="12.9" customHeight="1">
      <c r="D55" s="3" t="s">
        <v>341</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22157095</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0</v>
      </c>
      <c r="AE63" s="1635"/>
      <c r="AF63" s="1635"/>
      <c r="AG63" s="1635"/>
      <c r="AH63" s="1635"/>
    </row>
    <row r="64" spans="1:40" ht="12.9"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 customHeight="1">
      <c r="C67" s="3"/>
      <c r="D67" s="3" t="s">
        <v>940</v>
      </c>
      <c r="Y67" s="1202">
        <f>ROUND(Y63*Y66,0)</f>
        <v>0</v>
      </c>
      <c r="Z67" s="1635"/>
      <c r="AA67" s="1635"/>
      <c r="AB67" s="1635"/>
      <c r="AC67" s="1635"/>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2"/>
      <c r="AC70" s="1633"/>
      <c r="AD70" s="1633"/>
      <c r="AE70" s="1633"/>
      <c r="AF70" s="1634"/>
    </row>
    <row r="71" spans="1:34" ht="12.9" customHeight="1">
      <c r="A71" s="3"/>
      <c r="C71" s="3"/>
      <c r="D71" s="3"/>
      <c r="E71" s="1636" t="s">
        <v>1744</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8">
        <f>ROUND(IF(ISERROR((AB58/AB70)),0,(AB58/AB70)),0)</f>
        <v>0</v>
      </c>
      <c r="AC75" s="1518"/>
      <c r="AD75" s="1518"/>
      <c r="AE75" s="1518"/>
      <c r="AF75" s="1518"/>
    </row>
    <row r="76" spans="1:34" ht="12.9" customHeight="1">
      <c r="C76" s="3"/>
      <c r="D76" s="3" t="s">
        <v>105</v>
      </c>
      <c r="AB76" s="1554">
        <f>IF((Y67+AD67&lt;AB75),Y67+AD67,AB75)</f>
        <v>0</v>
      </c>
      <c r="AC76" s="1555"/>
      <c r="AD76" s="1555"/>
      <c r="AE76" s="1555"/>
      <c r="AF76" s="1556"/>
    </row>
    <row r="77" spans="1:34" ht="12.9" customHeight="1">
      <c r="C77" s="3"/>
      <c r="D77" s="3" t="s">
        <v>941</v>
      </c>
      <c r="AB77" s="1630">
        <f>AB76*AB70</f>
        <v>0</v>
      </c>
      <c r="AC77" s="1630"/>
      <c r="AD77" s="1630"/>
      <c r="AE77" s="1630"/>
      <c r="AF77" s="1630"/>
    </row>
    <row r="78" spans="1:34" ht="12.9" customHeight="1">
      <c r="C78" s="3"/>
      <c r="D78" s="3"/>
      <c r="AB78" s="597"/>
      <c r="AC78" s="597"/>
      <c r="AD78" s="597"/>
      <c r="AE78" s="597"/>
      <c r="AF78" s="597"/>
    </row>
    <row r="79" spans="1:34" ht="12.9" customHeight="1">
      <c r="D79" s="3" t="s">
        <v>106</v>
      </c>
      <c r="AB79" s="1214">
        <f>AB48-(AB56+AB77)</f>
        <v>22157095</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H31" sqref="AH3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6" t="s">
        <v>1353</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1605</v>
      </c>
      <c r="U7" s="1612"/>
      <c r="V7" s="1612"/>
      <c r="W7" s="1612"/>
      <c r="X7" s="1612"/>
      <c r="Y7" s="1612" t="s">
        <v>1747</v>
      </c>
      <c r="Z7" s="1612"/>
      <c r="AA7" s="1612"/>
      <c r="AB7" s="1612"/>
      <c r="AC7" s="1612"/>
      <c r="AD7" s="1612" t="s">
        <v>1359</v>
      </c>
      <c r="AE7" s="1612"/>
      <c r="AF7" s="1612"/>
      <c r="AG7" s="1612"/>
      <c r="AH7" s="1612"/>
      <c r="AI7" s="1612" t="s">
        <v>1748</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19944177</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1711</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17" t="s">
        <v>767</v>
      </c>
      <c r="D14" s="1617"/>
      <c r="E14" s="1617"/>
      <c r="F14" s="1617"/>
      <c r="G14" s="1617"/>
      <c r="H14" s="1617"/>
      <c r="I14" s="1617"/>
      <c r="J14" s="1617"/>
      <c r="K14" s="1617"/>
      <c r="L14" s="1617"/>
      <c r="M14" s="1617"/>
      <c r="N14" s="1617"/>
      <c r="O14" s="1617"/>
      <c r="P14" s="1617"/>
      <c r="Q14" s="1617"/>
      <c r="R14" s="1617"/>
      <c r="S14" s="1618"/>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7" t="s">
        <v>768</v>
      </c>
      <c r="D15" s="1617"/>
      <c r="E15" s="1617"/>
      <c r="F15" s="1617"/>
      <c r="G15" s="1617"/>
      <c r="H15" s="1617"/>
      <c r="I15" s="1617"/>
      <c r="J15" s="1617"/>
      <c r="K15" s="1617"/>
      <c r="L15" s="1617"/>
      <c r="M15" s="1617"/>
      <c r="N15" s="1617"/>
      <c r="O15" s="1617"/>
      <c r="P15" s="1617"/>
      <c r="Q15" s="1617"/>
      <c r="R15" s="1617"/>
      <c r="S15" s="1618"/>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6" t="s">
        <v>1011</v>
      </c>
      <c r="D16" s="1616"/>
      <c r="E16" s="1616"/>
      <c r="F16" s="1616"/>
      <c r="G16" s="1616"/>
      <c r="H16" s="1616"/>
      <c r="I16" s="1616"/>
      <c r="J16" s="1616"/>
      <c r="K16" s="1616"/>
      <c r="L16" s="1616"/>
      <c r="M16" s="1616"/>
      <c r="N16" s="1616"/>
      <c r="O16" s="1616"/>
      <c r="P16" s="1616"/>
      <c r="Q16" s="1616"/>
      <c r="R16" s="1616"/>
      <c r="S16" s="1619"/>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7" t="s">
        <v>769</v>
      </c>
      <c r="D17" s="1617"/>
      <c r="E17" s="1617"/>
      <c r="F17" s="1617"/>
      <c r="G17" s="1617"/>
      <c r="H17" s="1617"/>
      <c r="I17" s="1617"/>
      <c r="J17" s="1617"/>
      <c r="K17" s="1617"/>
      <c r="L17" s="1617"/>
      <c r="M17" s="1617"/>
      <c r="N17" s="1617"/>
      <c r="O17" s="1617"/>
      <c r="P17" s="1617"/>
      <c r="Q17" s="1617"/>
      <c r="R17" s="1617"/>
      <c r="S17" s="1618"/>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2"/>
      <c r="C18" s="1616" t="s">
        <v>1363</v>
      </c>
      <c r="D18" s="1617"/>
      <c r="E18" s="1617"/>
      <c r="F18" s="1617"/>
      <c r="G18" s="1617"/>
      <c r="H18" s="1617"/>
      <c r="I18" s="1617"/>
      <c r="J18" s="1617"/>
      <c r="K18" s="1617"/>
      <c r="L18" s="1617"/>
      <c r="M18" s="1617"/>
      <c r="N18" s="1617"/>
      <c r="O18" s="1617"/>
      <c r="P18" s="1617"/>
      <c r="Q18" s="1617"/>
      <c r="R18" s="1617"/>
      <c r="S18" s="1618"/>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3"/>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1710</v>
      </c>
      <c r="C21" s="1183"/>
      <c r="D21" s="1183"/>
      <c r="E21" s="1183"/>
      <c r="F21" s="1183"/>
      <c r="G21" s="1183"/>
      <c r="H21" s="1183"/>
      <c r="I21" s="1183"/>
      <c r="J21" s="1183"/>
      <c r="K21" s="1183"/>
      <c r="L21" s="1183"/>
      <c r="M21" s="1183"/>
      <c r="N21" s="1183"/>
      <c r="O21" s="1183"/>
      <c r="P21" s="1183"/>
      <c r="Q21" s="1183"/>
      <c r="R21" s="1183"/>
      <c r="S21" s="1184"/>
      <c r="T21" s="1210">
        <v>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771</v>
      </c>
      <c r="C22" s="1183"/>
      <c r="D22" s="1183"/>
      <c r="E22" s="1183"/>
      <c r="F22" s="1183"/>
      <c r="G22" s="1183"/>
      <c r="H22" s="1183"/>
      <c r="I22" s="1183"/>
      <c r="J22" s="1183"/>
      <c r="K22" s="1183"/>
      <c r="L22" s="1183"/>
      <c r="M22" s="1183"/>
      <c r="N22" s="1183"/>
      <c r="O22" s="1183"/>
      <c r="P22" s="1183"/>
      <c r="Q22" s="1183"/>
      <c r="R22" s="1183"/>
      <c r="S22" s="118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 customHeight="1">
      <c r="B23" s="1182" t="s">
        <v>772</v>
      </c>
      <c r="C23" s="1183"/>
      <c r="D23" s="1183"/>
      <c r="E23" s="1183"/>
      <c r="F23" s="1183"/>
      <c r="G23" s="1183"/>
      <c r="H23" s="1183"/>
      <c r="I23" s="1183"/>
      <c r="J23" s="1183"/>
      <c r="K23" s="1183"/>
      <c r="L23" s="1183"/>
      <c r="M23" s="1183"/>
      <c r="N23" s="1183"/>
      <c r="O23" s="1183"/>
      <c r="P23" s="1183"/>
      <c r="Q23" s="1183"/>
      <c r="R23" s="1183"/>
      <c r="S23" s="1184"/>
      <c r="T23" s="1605">
        <f>T11+T22</f>
        <v>19944177</v>
      </c>
      <c r="U23" s="1202"/>
      <c r="V23" s="1202"/>
      <c r="W23" s="1202"/>
      <c r="X23" s="1202"/>
      <c r="Y23" s="1605">
        <f>Y11+Y22</f>
        <v>0</v>
      </c>
      <c r="Z23" s="1202"/>
      <c r="AA23" s="1202"/>
      <c r="AB23" s="1202"/>
      <c r="AC23" s="1202"/>
      <c r="AD23" s="1605">
        <f>AD11+AD22</f>
        <v>0</v>
      </c>
      <c r="AE23" s="1202"/>
      <c r="AF23" s="1202"/>
      <c r="AG23" s="1202"/>
      <c r="AH23" s="1202"/>
      <c r="AI23" s="1605">
        <f>AI11+AI22</f>
        <v>0</v>
      </c>
      <c r="AJ23" s="1202"/>
      <c r="AK23" s="1202"/>
      <c r="AL23" s="1202"/>
      <c r="AM23" s="1202"/>
    </row>
    <row r="24" spans="1:39" ht="12.9"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1746</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 customHeight="1">
      <c r="B26" s="1182" t="s">
        <v>773</v>
      </c>
      <c r="C26" s="1183"/>
      <c r="D26" s="1183"/>
      <c r="E26" s="1183"/>
      <c r="F26" s="1183"/>
      <c r="G26" s="1183"/>
      <c r="H26" s="1183"/>
      <c r="I26" s="1183"/>
      <c r="J26" s="1183"/>
      <c r="K26" s="1183"/>
      <c r="L26" s="1183"/>
      <c r="M26" s="1183"/>
      <c r="N26" s="1183"/>
      <c r="O26" s="1183"/>
      <c r="P26" s="1183"/>
      <c r="Q26" s="1183"/>
      <c r="R26" s="1183"/>
      <c r="S26" s="1184"/>
      <c r="T26" s="1227">
        <f>T23*T25</f>
        <v>19944177</v>
      </c>
      <c r="U26" s="1608"/>
      <c r="V26" s="1608"/>
      <c r="W26" s="1608"/>
      <c r="X26" s="1608"/>
      <c r="Y26" s="1227">
        <f>Y23*Y25</f>
        <v>0</v>
      </c>
      <c r="Z26" s="1608"/>
      <c r="AA26" s="1608"/>
      <c r="AB26" s="1608"/>
      <c r="AC26" s="1608"/>
      <c r="AD26" s="1227">
        <f>AD23*AD25</f>
        <v>0</v>
      </c>
      <c r="AE26" s="1608"/>
      <c r="AF26" s="1608"/>
      <c r="AG26" s="1608"/>
      <c r="AH26" s="1608"/>
      <c r="AI26" s="1227">
        <f>AI23*AI25</f>
        <v>0</v>
      </c>
      <c r="AJ26" s="1608"/>
      <c r="AK26" s="1608"/>
      <c r="AL26" s="1608"/>
      <c r="AM26" s="1608"/>
    </row>
    <row r="27" spans="1:39" ht="12.9"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7">
        <f>IF(ISERROR((T26*T27)),0,(T26*T27))</f>
        <v>19944177</v>
      </c>
      <c r="U28" s="1608"/>
      <c r="V28" s="1608"/>
      <c r="W28" s="1608"/>
      <c r="X28" s="1608"/>
      <c r="Y28" s="1227">
        <f>IF(ISERROR((Y26*Y27)),0,(Y26*Y27))</f>
        <v>0</v>
      </c>
      <c r="Z28" s="1608"/>
      <c r="AA28" s="1608"/>
      <c r="AB28" s="1608"/>
      <c r="AC28" s="1608"/>
      <c r="AD28" s="1227">
        <f>IF(ISERROR((AD26*AD27)),0,(AD26*AD27))</f>
        <v>0</v>
      </c>
      <c r="AE28" s="1608"/>
      <c r="AF28" s="1608"/>
      <c r="AG28" s="1608"/>
      <c r="AH28" s="1608"/>
      <c r="AI28" s="1227">
        <f>IF(ISERROR((AI26*AI27)),0,(AI26*AI27))</f>
        <v>0</v>
      </c>
      <c r="AJ28" s="1608"/>
      <c r="AK28" s="1608"/>
      <c r="AL28" s="1608"/>
      <c r="AM28" s="1608"/>
    </row>
    <row r="29" spans="1:39" ht="12.9"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19944177</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9" t="s">
        <v>41</v>
      </c>
      <c r="AE35" s="1499"/>
      <c r="AF35" s="1499"/>
      <c r="AG35" s="1499"/>
      <c r="AH35" s="1499"/>
    </row>
    <row r="36" spans="1:40" ht="12.9" customHeight="1">
      <c r="B36" s="204"/>
      <c r="X36" s="71"/>
      <c r="Y36" s="1612"/>
      <c r="Z36" s="1612"/>
      <c r="AA36" s="1612"/>
      <c r="AB36" s="1612"/>
      <c r="AC36" s="1612"/>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9"/>
      <c r="AE37" s="1499"/>
      <c r="AF37" s="1499"/>
      <c r="AG37" s="1499"/>
      <c r="AH37" s="1499"/>
    </row>
    <row r="38" spans="1:40" ht="12.9"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963">
        <f>'Basis &amp; Credits'!AD39:AH39</f>
        <v>0.04</v>
      </c>
      <c r="AE39" s="1963"/>
      <c r="AF39" s="1963"/>
      <c r="AG39" s="1963"/>
      <c r="AH39" s="1963"/>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 customHeight="1">
      <c r="A42" s="3"/>
      <c r="B42" s="1637" t="s">
        <v>1161</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193">
        <f>'Sources and Uses Budget'!B104-'Sources and Uses Budget'!$B$15</f>
        <v>22157095</v>
      </c>
      <c r="AC46" s="1194"/>
      <c r="AD46" s="1194"/>
      <c r="AE46" s="1194"/>
      <c r="AF46" s="1195"/>
    </row>
    <row r="47" spans="1:40" ht="12.9" customHeight="1">
      <c r="D47" s="3" t="s">
        <v>836</v>
      </c>
      <c r="AB47" s="1193">
        <f>Application!AG633-MIN('Sources and Uses Budget'!B15,Application!AG385)</f>
        <v>0</v>
      </c>
      <c r="AC47" s="1194"/>
      <c r="AD47" s="1194"/>
      <c r="AE47" s="1194"/>
      <c r="AF47" s="1195"/>
    </row>
    <row r="48" spans="1:40" ht="12.9" customHeight="1">
      <c r="D48" s="3" t="s">
        <v>378</v>
      </c>
      <c r="AB48" s="1193">
        <f>AB46-AB47</f>
        <v>22157095</v>
      </c>
      <c r="AC48" s="1194"/>
      <c r="AD48" s="1194"/>
      <c r="AE48" s="1194"/>
      <c r="AF48" s="1195"/>
    </row>
    <row r="49" spans="1:40" ht="12.9" customHeight="1">
      <c r="D49" s="3" t="s">
        <v>871</v>
      </c>
      <c r="AA49" s="34"/>
      <c r="AB49" s="1632"/>
      <c r="AC49" s="1633"/>
      <c r="AD49" s="1633"/>
      <c r="AE49" s="1633"/>
      <c r="AF49" s="1634"/>
    </row>
    <row r="50" spans="1:40" s="323" customFormat="1" ht="12.9" customHeight="1">
      <c r="A50"/>
      <c r="B50"/>
      <c r="C50"/>
      <c r="D50"/>
      <c r="E50" s="1638" t="s">
        <v>1352</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560</v>
      </c>
      <c r="AB54" s="1193">
        <f>(AB53/10)</f>
        <v>0</v>
      </c>
      <c r="AC54" s="1194"/>
      <c r="AD54" s="1194"/>
      <c r="AE54" s="1194"/>
      <c r="AF54" s="1195"/>
    </row>
    <row r="55" spans="1:40" ht="12.9" customHeight="1">
      <c r="D55" s="3" t="s">
        <v>341</v>
      </c>
      <c r="AB55" s="1965">
        <f>(IF((Y41&lt;AB54),Y41,AB54))</f>
        <v>0</v>
      </c>
      <c r="AC55" s="1966"/>
      <c r="AD55" s="1966"/>
      <c r="AE55" s="1966"/>
      <c r="AF55" s="1967"/>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22157095</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0</v>
      </c>
      <c r="AE63" s="1635"/>
      <c r="AF63" s="1635"/>
      <c r="AG63" s="1635"/>
      <c r="AH63" s="1635"/>
    </row>
    <row r="64" spans="1:40" ht="12.9"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 customHeight="1">
      <c r="C67" s="3"/>
      <c r="D67" s="3" t="s">
        <v>940</v>
      </c>
      <c r="Y67" s="1202">
        <f>ROUND(Y63*Y66,0)</f>
        <v>0</v>
      </c>
      <c r="Z67" s="1635"/>
      <c r="AA67" s="1635"/>
      <c r="AB67" s="1635"/>
      <c r="AC67" s="1635"/>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2"/>
      <c r="AC70" s="1633"/>
      <c r="AD70" s="1633"/>
      <c r="AE70" s="1633"/>
      <c r="AF70" s="1634"/>
    </row>
    <row r="71" spans="1:34" ht="12.9" customHeight="1">
      <c r="A71" s="3"/>
      <c r="C71" s="3"/>
      <c r="D71" s="3"/>
      <c r="E71" s="1636" t="s">
        <v>1744</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8">
        <f>ROUND(IF(ISERROR((AB58/AB70)),0,(AB58/AB70)),0)</f>
        <v>0</v>
      </c>
      <c r="AC75" s="1518"/>
      <c r="AD75" s="1518"/>
      <c r="AE75" s="1518"/>
      <c r="AF75" s="1518"/>
    </row>
    <row r="76" spans="1:34" ht="12.9" customHeight="1">
      <c r="C76" s="3"/>
      <c r="D76" s="3" t="s">
        <v>105</v>
      </c>
      <c r="AB76" s="1554">
        <f>IF((Y67+AD67&lt;AB75),Y67+AD67,AB75)</f>
        <v>0</v>
      </c>
      <c r="AC76" s="1555"/>
      <c r="AD76" s="1555"/>
      <c r="AE76" s="1555"/>
      <c r="AF76" s="1556"/>
    </row>
    <row r="77" spans="1:34" ht="12.9" customHeight="1">
      <c r="C77" s="3"/>
      <c r="D77" s="3" t="s">
        <v>941</v>
      </c>
      <c r="AB77" s="1630">
        <f>AB76*AB70</f>
        <v>0</v>
      </c>
      <c r="AC77" s="1630"/>
      <c r="AD77" s="1630"/>
      <c r="AE77" s="1630"/>
      <c r="AF77" s="1630"/>
    </row>
    <row r="78" spans="1:34" ht="12.9" customHeight="1">
      <c r="C78" s="3"/>
      <c r="D78" s="3"/>
      <c r="AB78" s="597"/>
      <c r="AC78" s="597"/>
      <c r="AD78" s="597"/>
      <c r="AE78" s="597"/>
      <c r="AF78" s="597"/>
    </row>
    <row r="79" spans="1:34" ht="12.9" customHeight="1">
      <c r="D79" s="3" t="s">
        <v>106</v>
      </c>
      <c r="AB79" s="1214">
        <f>AB48-(AB56+AB77)</f>
        <v>22157095</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4" t="s">
        <v>1229</v>
      </c>
      <c r="G1" s="565"/>
    </row>
    <row r="2" spans="1:7" ht="13.2">
      <c r="A2" s="264" t="s">
        <v>951</v>
      </c>
      <c r="B2" s="227"/>
      <c r="C2" s="324"/>
      <c r="D2" s="324"/>
      <c r="E2" s="227"/>
      <c r="F2" s="325"/>
      <c r="G2" s="325"/>
    </row>
    <row r="3" spans="1:7" s="566" customFormat="1" ht="80.25" customHeight="1">
      <c r="A3" s="336"/>
      <c r="B3" s="326" t="s">
        <v>950</v>
      </c>
      <c r="C3" s="326" t="s">
        <v>1176</v>
      </c>
      <c r="D3" s="326" t="s">
        <v>953</v>
      </c>
      <c r="E3" s="326" t="s">
        <v>954</v>
      </c>
      <c r="F3" s="322" t="s">
        <v>952</v>
      </c>
      <c r="G3" s="326"/>
    </row>
    <row r="4" spans="1:7" s="567" customFormat="1" ht="13.2">
      <c r="A4" s="882" t="s">
        <v>342</v>
      </c>
      <c r="B4" s="327"/>
      <c r="C4" s="327"/>
      <c r="D4" s="327"/>
      <c r="E4" s="327"/>
      <c r="F4" s="327"/>
      <c r="G4" s="327"/>
    </row>
    <row r="5" spans="1:7" s="567" customFormat="1" ht="13.2">
      <c r="A5" s="883" t="s">
        <v>955</v>
      </c>
      <c r="B5" s="329">
        <f>'Sources and Uses Budget'!C4</f>
        <v>395000</v>
      </c>
      <c r="C5" s="329">
        <f>'Sources and Uses Budget'!C4</f>
        <v>395000</v>
      </c>
      <c r="D5" s="329">
        <f>'Sources and Uses Budget'!C4</f>
        <v>395000</v>
      </c>
      <c r="E5" s="331">
        <f>C5-B5</f>
        <v>0</v>
      </c>
      <c r="F5" s="330"/>
      <c r="G5" s="330"/>
    </row>
    <row r="6" spans="1:7" s="567" customFormat="1" ht="13.2">
      <c r="A6" s="883" t="s">
        <v>956</v>
      </c>
      <c r="B6" s="329">
        <f>'Sources and Uses Budget'!C5</f>
        <v>0</v>
      </c>
      <c r="C6" s="329">
        <f>'Sources and Uses Budget'!C5</f>
        <v>0</v>
      </c>
      <c r="D6" s="329">
        <f>'Sources and Uses Budget'!C5</f>
        <v>0</v>
      </c>
      <c r="E6" s="331">
        <f t="shared" ref="E6:E73" si="0">C6-B6</f>
        <v>0</v>
      </c>
      <c r="F6" s="330"/>
      <c r="G6" s="330"/>
    </row>
    <row r="7" spans="1:7" s="567" customFormat="1" ht="13.2">
      <c r="A7" s="883" t="s">
        <v>343</v>
      </c>
      <c r="B7" s="329">
        <f>'Sources and Uses Budget'!C6</f>
        <v>0</v>
      </c>
      <c r="C7" s="329">
        <f>'Sources and Uses Budget'!C6</f>
        <v>0</v>
      </c>
      <c r="D7" s="329">
        <f>'Sources and Uses Budget'!C6</f>
        <v>0</v>
      </c>
      <c r="E7" s="331">
        <f t="shared" si="0"/>
        <v>0</v>
      </c>
      <c r="F7" s="330"/>
      <c r="G7" s="330"/>
    </row>
    <row r="8" spans="1:7" s="567" customFormat="1" ht="13.2">
      <c r="A8" s="883" t="s">
        <v>282</v>
      </c>
      <c r="B8" s="329">
        <f>'Sources and Uses Budget'!C7</f>
        <v>0</v>
      </c>
      <c r="C8" s="329">
        <f>'Sources and Uses Budget'!C7</f>
        <v>0</v>
      </c>
      <c r="D8" s="329">
        <f>'Sources and Uses Budget'!C7</f>
        <v>0</v>
      </c>
      <c r="E8" s="331">
        <f t="shared" si="0"/>
        <v>0</v>
      </c>
      <c r="F8" s="330"/>
      <c r="G8" s="330"/>
    </row>
    <row r="9" spans="1:7" s="567" customFormat="1" ht="13.2">
      <c r="A9" s="884" t="s">
        <v>957</v>
      </c>
      <c r="B9" s="331">
        <f>SUM(B5:B8)</f>
        <v>395000</v>
      </c>
      <c r="C9" s="331">
        <f>SUM(C5:C8)</f>
        <v>395000</v>
      </c>
      <c r="D9" s="331">
        <f>SUM(D5:D8)</f>
        <v>395000</v>
      </c>
      <c r="E9" s="331">
        <f t="shared" si="0"/>
        <v>0</v>
      </c>
      <c r="F9" s="330"/>
      <c r="G9" s="330"/>
    </row>
    <row r="10" spans="1:7" s="567" customFormat="1" ht="13.2">
      <c r="A10" s="883" t="s">
        <v>584</v>
      </c>
      <c r="B10" s="329">
        <f>'Sources and Uses Budget'!C9</f>
        <v>0</v>
      </c>
      <c r="C10" s="329">
        <f>'Sources and Uses Budget'!C9</f>
        <v>0</v>
      </c>
      <c r="D10" s="329">
        <f>'Sources and Uses Budget'!C9</f>
        <v>0</v>
      </c>
      <c r="E10" s="331">
        <f t="shared" si="0"/>
        <v>0</v>
      </c>
      <c r="F10" s="330"/>
      <c r="G10" s="330"/>
    </row>
    <row r="11" spans="1:7" s="567" customFormat="1" ht="13.2">
      <c r="A11" s="883" t="s">
        <v>958</v>
      </c>
      <c r="B11" s="329">
        <f>'Sources and Uses Budget'!C10</f>
        <v>0</v>
      </c>
      <c r="C11" s="329">
        <f>'Sources and Uses Budget'!C10</f>
        <v>0</v>
      </c>
      <c r="D11" s="329">
        <f>'Sources and Uses Budget'!C10</f>
        <v>0</v>
      </c>
      <c r="E11" s="331">
        <f t="shared" si="0"/>
        <v>0</v>
      </c>
      <c r="F11" s="330"/>
      <c r="G11" s="330"/>
    </row>
    <row r="12" spans="1:7" s="567" customFormat="1" ht="13.2">
      <c r="A12" s="884" t="s">
        <v>585</v>
      </c>
      <c r="B12" s="331">
        <f>SUM(B10:B11)</f>
        <v>0</v>
      </c>
      <c r="C12" s="331">
        <f>SUM(C10:C11)</f>
        <v>0</v>
      </c>
      <c r="D12" s="331">
        <f>SUM(D10:D11)</f>
        <v>0</v>
      </c>
      <c r="E12" s="331">
        <f t="shared" si="0"/>
        <v>0</v>
      </c>
      <c r="F12" s="330"/>
      <c r="G12" s="330"/>
    </row>
    <row r="13" spans="1:7" s="567" customFormat="1" ht="13.2">
      <c r="A13" s="884" t="s">
        <v>710</v>
      </c>
      <c r="B13" s="331">
        <f>SUM(B9+B12)</f>
        <v>395000</v>
      </c>
      <c r="C13" s="331">
        <f>SUM(C9+C12)</f>
        <v>395000</v>
      </c>
      <c r="D13" s="331">
        <f>SUM(D9+D12)</f>
        <v>395000</v>
      </c>
      <c r="E13" s="331">
        <f t="shared" si="0"/>
        <v>0</v>
      </c>
      <c r="F13" s="330"/>
      <c r="G13" s="330"/>
    </row>
    <row r="14" spans="1:7" s="567" customFormat="1" ht="13.2">
      <c r="A14" s="885" t="s">
        <v>1109</v>
      </c>
      <c r="B14" s="329">
        <f>'Sources and Uses Budget'!C13</f>
        <v>75000</v>
      </c>
      <c r="C14" s="329">
        <f>'Sources and Uses Budget'!C13</f>
        <v>75000</v>
      </c>
      <c r="D14" s="329">
        <f>'Sources and Uses Budget'!C13</f>
        <v>75000</v>
      </c>
      <c r="E14" s="331">
        <f t="shared" si="0"/>
        <v>0</v>
      </c>
      <c r="F14" s="330"/>
      <c r="G14" s="330"/>
    </row>
    <row r="15" spans="1:7" s="567" customFormat="1" ht="22.8">
      <c r="A15" s="883" t="s">
        <v>1140</v>
      </c>
      <c r="B15" s="329">
        <f>'Sources and Uses Budget'!C14</f>
        <v>0</v>
      </c>
      <c r="C15" s="329">
        <f>'Sources and Uses Budget'!C14</f>
        <v>0</v>
      </c>
      <c r="D15" s="329">
        <f>'Sources and Uses Budget'!C14</f>
        <v>0</v>
      </c>
      <c r="E15" s="331">
        <f t="shared" si="0"/>
        <v>0</v>
      </c>
      <c r="F15" s="330"/>
      <c r="G15" s="330"/>
    </row>
    <row r="16" spans="1:7" s="567" customFormat="1" ht="13.2">
      <c r="A16" s="883" t="s">
        <v>1680</v>
      </c>
      <c r="B16" s="329">
        <f>'Sources and Uses Budget'!C15</f>
        <v>0</v>
      </c>
      <c r="C16" s="329">
        <f>'Sources and Uses Budget'!C15</f>
        <v>0</v>
      </c>
      <c r="D16" s="329">
        <f>'Sources and Uses Budget'!C15</f>
        <v>0</v>
      </c>
      <c r="E16" s="331">
        <f t="shared" si="0"/>
        <v>0</v>
      </c>
      <c r="F16" s="330"/>
      <c r="G16" s="330"/>
    </row>
    <row r="17" spans="1:7" s="567" customFormat="1" ht="13.2">
      <c r="A17" s="882" t="s">
        <v>908</v>
      </c>
      <c r="B17" s="327"/>
      <c r="C17" s="327"/>
      <c r="D17" s="327"/>
      <c r="E17" s="327"/>
      <c r="F17" s="327"/>
      <c r="G17" s="327"/>
    </row>
    <row r="18" spans="1:7" s="567" customFormat="1" ht="13.2">
      <c r="A18" s="239" t="s">
        <v>909</v>
      </c>
      <c r="B18" s="329">
        <f>'Sources and Uses Budget'!C17</f>
        <v>0</v>
      </c>
      <c r="C18" s="329">
        <f>'Sources and Uses Budget'!C17</f>
        <v>0</v>
      </c>
      <c r="D18" s="329">
        <f>'Sources and Uses Budget'!C17</f>
        <v>0</v>
      </c>
      <c r="E18" s="331">
        <f t="shared" si="0"/>
        <v>0</v>
      </c>
      <c r="F18" s="330"/>
      <c r="G18" s="330"/>
    </row>
    <row r="19" spans="1:7" s="567"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7" customFormat="1" ht="13.2">
      <c r="A20" s="239" t="s">
        <v>911</v>
      </c>
      <c r="B20" s="329">
        <f>'Sources and Uses Budget'!C19</f>
        <v>0</v>
      </c>
      <c r="C20" s="329">
        <f>'Sources and Uses Budget'!C19</f>
        <v>0</v>
      </c>
      <c r="D20" s="329">
        <f>'Sources and Uses Budget'!C19</f>
        <v>0</v>
      </c>
      <c r="E20" s="331">
        <f t="shared" si="1"/>
        <v>0</v>
      </c>
      <c r="F20" s="330"/>
      <c r="G20" s="330"/>
    </row>
    <row r="21" spans="1:7" s="567" customFormat="1" ht="13.2">
      <c r="A21" s="239" t="s">
        <v>912</v>
      </c>
      <c r="B21" s="329">
        <f>'Sources and Uses Budget'!C20</f>
        <v>0</v>
      </c>
      <c r="C21" s="329">
        <f>'Sources and Uses Budget'!C20</f>
        <v>0</v>
      </c>
      <c r="D21" s="329">
        <f>'Sources and Uses Budget'!C20</f>
        <v>0</v>
      </c>
      <c r="E21" s="331">
        <f t="shared" si="1"/>
        <v>0</v>
      </c>
      <c r="F21" s="330"/>
      <c r="G21" s="330"/>
    </row>
    <row r="22" spans="1:7" s="567" customFormat="1" ht="13.2">
      <c r="A22" s="239" t="s">
        <v>913</v>
      </c>
      <c r="B22" s="329">
        <f>'Sources and Uses Budget'!C21</f>
        <v>0</v>
      </c>
      <c r="C22" s="329">
        <f>'Sources and Uses Budget'!C21</f>
        <v>0</v>
      </c>
      <c r="D22" s="329">
        <f>'Sources and Uses Budget'!C21</f>
        <v>0</v>
      </c>
      <c r="E22" s="331">
        <f t="shared" si="1"/>
        <v>0</v>
      </c>
      <c r="F22" s="330"/>
      <c r="G22" s="330"/>
    </row>
    <row r="23" spans="1:7" s="567" customFormat="1" ht="13.2">
      <c r="A23" s="239" t="s">
        <v>914</v>
      </c>
      <c r="B23" s="329">
        <f>'Sources and Uses Budget'!C22</f>
        <v>0</v>
      </c>
      <c r="C23" s="329">
        <f>'Sources and Uses Budget'!C22</f>
        <v>0</v>
      </c>
      <c r="D23" s="329">
        <f>'Sources and Uses Budget'!C22</f>
        <v>0</v>
      </c>
      <c r="E23" s="331">
        <f t="shared" si="1"/>
        <v>0</v>
      </c>
      <c r="F23" s="330"/>
      <c r="G23" s="330"/>
    </row>
    <row r="24" spans="1:7" s="567" customFormat="1" ht="13.2">
      <c r="A24" s="239" t="s">
        <v>915</v>
      </c>
      <c r="B24" s="329">
        <f>'Sources and Uses Budget'!C23</f>
        <v>0</v>
      </c>
      <c r="C24" s="329">
        <f>'Sources and Uses Budget'!C23</f>
        <v>0</v>
      </c>
      <c r="D24" s="329">
        <f>'Sources and Uses Budget'!C23</f>
        <v>0</v>
      </c>
      <c r="E24" s="331">
        <f t="shared" si="1"/>
        <v>0</v>
      </c>
      <c r="F24" s="330"/>
      <c r="G24" s="330"/>
    </row>
    <row r="25" spans="1:7" s="567" customFormat="1" ht="13.2">
      <c r="A25" s="250" t="s">
        <v>1951</v>
      </c>
      <c r="B25" s="329">
        <f>'Sources and Uses Budget'!C24</f>
        <v>0</v>
      </c>
      <c r="C25" s="329">
        <f>'Sources and Uses Budget'!C24</f>
        <v>0</v>
      </c>
      <c r="D25" s="329">
        <f>'Sources and Uses Budget'!C24</f>
        <v>0</v>
      </c>
      <c r="E25" s="331">
        <f t="shared" si="1"/>
        <v>0</v>
      </c>
      <c r="F25" s="330"/>
      <c r="G25" s="330"/>
    </row>
    <row r="26" spans="1:7" s="567" customFormat="1" ht="13.2">
      <c r="A26" s="250" t="s">
        <v>533</v>
      </c>
      <c r="B26" s="329">
        <f>'Sources and Uses Budget'!C25</f>
        <v>0</v>
      </c>
      <c r="C26" s="329">
        <f>'Sources and Uses Budget'!C25</f>
        <v>0</v>
      </c>
      <c r="D26" s="329">
        <f>'Sources and Uses Budget'!C25</f>
        <v>0</v>
      </c>
      <c r="E26" s="331">
        <f t="shared" si="1"/>
        <v>0</v>
      </c>
      <c r="F26" s="330"/>
      <c r="G26" s="330"/>
    </row>
    <row r="27" spans="1:7" s="567" customFormat="1" ht="13.2">
      <c r="A27" s="332" t="s">
        <v>222</v>
      </c>
      <c r="B27" s="893">
        <f>'Sources and Uses Budget'!C26</f>
        <v>0</v>
      </c>
      <c r="C27" s="893">
        <f>'Sources and Uses Budget'!C26</f>
        <v>0</v>
      </c>
      <c r="D27" s="893">
        <f>'Sources and Uses Budget'!C26</f>
        <v>0</v>
      </c>
      <c r="E27" s="331">
        <f>C27-B27</f>
        <v>0</v>
      </c>
      <c r="F27" s="330"/>
      <c r="G27" s="330"/>
    </row>
    <row r="28" spans="1:7" s="567" customFormat="1" ht="13.2">
      <c r="A28" s="886" t="s">
        <v>916</v>
      </c>
      <c r="B28" s="329">
        <f>'Sources and Uses Budget'!C27</f>
        <v>0</v>
      </c>
      <c r="C28" s="329">
        <f>'Sources and Uses Budget'!C27</f>
        <v>0</v>
      </c>
      <c r="D28" s="329">
        <f>'Sources and Uses Budget'!C27</f>
        <v>0</v>
      </c>
      <c r="E28" s="331">
        <f>C28-B28</f>
        <v>0</v>
      </c>
      <c r="F28" s="330"/>
      <c r="G28" s="330"/>
    </row>
    <row r="29" spans="1:7" s="567" customFormat="1" ht="13.2">
      <c r="A29" s="882" t="s">
        <v>917</v>
      </c>
      <c r="B29" s="327"/>
      <c r="C29" s="327"/>
      <c r="D29" s="327"/>
      <c r="E29" s="327"/>
      <c r="F29" s="327"/>
      <c r="G29" s="327"/>
    </row>
    <row r="30" spans="1:7" s="567" customFormat="1" ht="13.2">
      <c r="A30" s="239" t="s">
        <v>909</v>
      </c>
      <c r="B30" s="329">
        <f>'Sources and Uses Budget'!C29</f>
        <v>1000000</v>
      </c>
      <c r="C30" s="329">
        <f>'Sources and Uses Budget'!C29</f>
        <v>1000000</v>
      </c>
      <c r="D30" s="329">
        <f>'Sources and Uses Budget'!C29</f>
        <v>1000000</v>
      </c>
      <c r="E30" s="331">
        <f t="shared" si="0"/>
        <v>0</v>
      </c>
      <c r="F30" s="330"/>
      <c r="G30" s="330"/>
    </row>
    <row r="31" spans="1:7" s="567" customFormat="1" ht="13.2">
      <c r="A31" s="239" t="s">
        <v>910</v>
      </c>
      <c r="B31" s="329">
        <f>'Sources and Uses Budget'!C30</f>
        <v>10155000</v>
      </c>
      <c r="C31" s="329">
        <f>'Sources and Uses Budget'!C30</f>
        <v>10155000</v>
      </c>
      <c r="D31" s="329">
        <f>'Sources and Uses Budget'!C30</f>
        <v>10155000</v>
      </c>
      <c r="E31" s="331">
        <f t="shared" si="0"/>
        <v>0</v>
      </c>
      <c r="F31" s="330"/>
      <c r="G31" s="330"/>
    </row>
    <row r="32" spans="1:7" s="567" customFormat="1" ht="13.2">
      <c r="A32" s="239" t="s">
        <v>911</v>
      </c>
      <c r="B32" s="329">
        <f>'Sources and Uses Budget'!C31</f>
        <v>622449</v>
      </c>
      <c r="C32" s="329">
        <f>'Sources and Uses Budget'!C31</f>
        <v>622449</v>
      </c>
      <c r="D32" s="329">
        <f>'Sources and Uses Budget'!C31</f>
        <v>622449</v>
      </c>
      <c r="E32" s="331">
        <f t="shared" si="0"/>
        <v>0</v>
      </c>
      <c r="F32" s="330"/>
      <c r="G32" s="330"/>
    </row>
    <row r="33" spans="1:7" s="567" customFormat="1" ht="13.2">
      <c r="A33" s="239" t="s">
        <v>912</v>
      </c>
      <c r="B33" s="329">
        <f>'Sources and Uses Budget'!C32</f>
        <v>500000</v>
      </c>
      <c r="C33" s="329">
        <f>'Sources and Uses Budget'!C32</f>
        <v>500000</v>
      </c>
      <c r="D33" s="329">
        <f>'Sources and Uses Budget'!C32</f>
        <v>500000</v>
      </c>
      <c r="E33" s="331">
        <f t="shared" si="0"/>
        <v>0</v>
      </c>
      <c r="F33" s="330"/>
      <c r="G33" s="330"/>
    </row>
    <row r="34" spans="1:7" s="567" customFormat="1" ht="13.2">
      <c r="A34" s="239" t="s">
        <v>913</v>
      </c>
      <c r="B34" s="329">
        <f>'Sources and Uses Budget'!C33</f>
        <v>442196</v>
      </c>
      <c r="C34" s="329">
        <f>'Sources and Uses Budget'!C33</f>
        <v>442196</v>
      </c>
      <c r="D34" s="329">
        <f>'Sources and Uses Budget'!C33</f>
        <v>442196</v>
      </c>
      <c r="E34" s="331">
        <f t="shared" si="0"/>
        <v>0</v>
      </c>
      <c r="F34" s="330"/>
      <c r="G34" s="330"/>
    </row>
    <row r="35" spans="1:7" s="567" customFormat="1" ht="13.2">
      <c r="A35" s="239" t="s">
        <v>914</v>
      </c>
      <c r="B35" s="329">
        <f>'Sources and Uses Budget'!C34</f>
        <v>0</v>
      </c>
      <c r="C35" s="329">
        <f>'Sources and Uses Budget'!C34</f>
        <v>0</v>
      </c>
      <c r="D35" s="329">
        <f>'Sources and Uses Budget'!C34</f>
        <v>0</v>
      </c>
      <c r="E35" s="331">
        <f t="shared" si="0"/>
        <v>0</v>
      </c>
      <c r="F35" s="330"/>
      <c r="G35" s="330"/>
    </row>
    <row r="36" spans="1:7" s="567" customFormat="1" ht="13.2">
      <c r="A36" s="239" t="s">
        <v>915</v>
      </c>
      <c r="B36" s="329">
        <f>'Sources and Uses Budget'!C35</f>
        <v>254393</v>
      </c>
      <c r="C36" s="329">
        <f>'Sources and Uses Budget'!C35</f>
        <v>254393</v>
      </c>
      <c r="D36" s="329">
        <f>'Sources and Uses Budget'!C35</f>
        <v>254393</v>
      </c>
      <c r="E36" s="331">
        <f t="shared" si="0"/>
        <v>0</v>
      </c>
      <c r="F36" s="330"/>
      <c r="G36" s="330"/>
    </row>
    <row r="37" spans="1:7" s="567" customFormat="1" ht="13.2">
      <c r="A37" s="239" t="s">
        <v>1951</v>
      </c>
      <c r="B37" s="329">
        <f>'Sources and Uses Budget'!C36</f>
        <v>250000</v>
      </c>
      <c r="C37" s="329">
        <f>'Sources and Uses Budget'!C36</f>
        <v>250000</v>
      </c>
      <c r="D37" s="329">
        <f>'Sources and Uses Budget'!C36</f>
        <v>250000</v>
      </c>
      <c r="E37" s="331">
        <f t="shared" si="0"/>
        <v>0</v>
      </c>
      <c r="F37" s="330"/>
      <c r="G37" s="330"/>
    </row>
    <row r="38" spans="1:7" s="567" customFormat="1" ht="13.2">
      <c r="A38" s="250" t="s">
        <v>533</v>
      </c>
      <c r="B38" s="329">
        <f>'Sources and Uses Budget'!C37</f>
        <v>0</v>
      </c>
      <c r="C38" s="329">
        <f>'Sources and Uses Budget'!C37</f>
        <v>0</v>
      </c>
      <c r="D38" s="329">
        <f>'Sources and Uses Budget'!C37</f>
        <v>0</v>
      </c>
      <c r="E38" s="331">
        <f>C38-B38</f>
        <v>0</v>
      </c>
      <c r="F38" s="330"/>
      <c r="G38" s="330"/>
    </row>
    <row r="39" spans="1:7" s="567" customFormat="1" ht="13.2">
      <c r="A39" s="886" t="s">
        <v>918</v>
      </c>
      <c r="B39" s="893">
        <f>'Sources and Uses Budget'!C38</f>
        <v>13224038</v>
      </c>
      <c r="C39" s="893">
        <f>'Sources and Uses Budget'!C38</f>
        <v>13224038</v>
      </c>
      <c r="D39" s="893">
        <f>'Sources and Uses Budget'!C38</f>
        <v>13224038</v>
      </c>
      <c r="E39" s="331">
        <f>C39-B39</f>
        <v>0</v>
      </c>
      <c r="F39" s="330"/>
      <c r="G39" s="330"/>
    </row>
    <row r="40" spans="1:7" s="567" customFormat="1" ht="13.2">
      <c r="A40" s="882" t="s">
        <v>919</v>
      </c>
      <c r="B40" s="327"/>
      <c r="C40" s="327"/>
      <c r="D40" s="327"/>
      <c r="E40" s="327"/>
      <c r="F40" s="327"/>
      <c r="G40" s="327"/>
    </row>
    <row r="41" spans="1:7" s="567" customFormat="1" ht="13.2">
      <c r="A41" s="887" t="s">
        <v>920</v>
      </c>
      <c r="B41" s="329">
        <f>'Sources and Uses Budget'!C40</f>
        <v>400000</v>
      </c>
      <c r="C41" s="329">
        <f>'Sources and Uses Budget'!C40</f>
        <v>400000</v>
      </c>
      <c r="D41" s="329">
        <f>'Sources and Uses Budget'!C40</f>
        <v>400000</v>
      </c>
      <c r="E41" s="331">
        <f>C41-B41</f>
        <v>0</v>
      </c>
      <c r="F41" s="330"/>
      <c r="G41" s="330"/>
    </row>
    <row r="42" spans="1:7" s="567" customFormat="1" ht="13.2">
      <c r="A42" s="887" t="s">
        <v>921</v>
      </c>
      <c r="B42" s="329">
        <f>'Sources and Uses Budget'!C41</f>
        <v>400000</v>
      </c>
      <c r="C42" s="329">
        <f>'Sources and Uses Budget'!C41</f>
        <v>400000</v>
      </c>
      <c r="D42" s="329">
        <f>'Sources and Uses Budget'!C41</f>
        <v>400000</v>
      </c>
      <c r="E42" s="331">
        <f>C42-B42</f>
        <v>0</v>
      </c>
      <c r="F42" s="330"/>
      <c r="G42" s="330"/>
    </row>
    <row r="43" spans="1:7" s="567" customFormat="1" ht="12" customHeight="1">
      <c r="A43" s="886" t="s">
        <v>922</v>
      </c>
      <c r="B43" s="893">
        <f>'Sources and Uses Budget'!C42</f>
        <v>800000</v>
      </c>
      <c r="C43" s="893">
        <f>'Sources and Uses Budget'!C42</f>
        <v>800000</v>
      </c>
      <c r="D43" s="893">
        <f>'Sources and Uses Budget'!C42</f>
        <v>800000</v>
      </c>
      <c r="E43" s="331">
        <f>C43-B43</f>
        <v>0</v>
      </c>
      <c r="F43" s="330"/>
      <c r="G43" s="330"/>
    </row>
    <row r="44" spans="1:7" s="567" customFormat="1" ht="13.2">
      <c r="A44" s="886" t="s">
        <v>923</v>
      </c>
      <c r="B44" s="329">
        <f>'Sources and Uses Budget'!C43</f>
        <v>200000</v>
      </c>
      <c r="C44" s="329">
        <f>'Sources and Uses Budget'!C43</f>
        <v>200000</v>
      </c>
      <c r="D44" s="329">
        <f>'Sources and Uses Budget'!C43</f>
        <v>200000</v>
      </c>
      <c r="E44" s="331">
        <f>C44-B44</f>
        <v>0</v>
      </c>
      <c r="F44" s="330"/>
      <c r="G44" s="330"/>
    </row>
    <row r="45" spans="1:7" s="567" customFormat="1" ht="13.2">
      <c r="A45" s="235" t="s">
        <v>924</v>
      </c>
      <c r="B45" s="327"/>
      <c r="C45" s="327"/>
      <c r="D45" s="327"/>
      <c r="E45" s="327"/>
      <c r="F45" s="327"/>
      <c r="G45" s="327"/>
    </row>
    <row r="46" spans="1:7" s="567" customFormat="1" ht="12" customHeight="1">
      <c r="A46" s="239" t="s">
        <v>925</v>
      </c>
      <c r="B46" s="329">
        <f>'Sources and Uses Budget'!C45</f>
        <v>962575</v>
      </c>
      <c r="C46" s="329">
        <f>'Sources and Uses Budget'!C45</f>
        <v>962575</v>
      </c>
      <c r="D46" s="329">
        <f>'Sources and Uses Budget'!C45</f>
        <v>962575</v>
      </c>
      <c r="E46" s="331">
        <f t="shared" si="0"/>
        <v>0</v>
      </c>
      <c r="F46" s="330"/>
      <c r="G46" s="330"/>
    </row>
    <row r="47" spans="1:7" s="567" customFormat="1" ht="13.2">
      <c r="A47" s="239" t="s">
        <v>926</v>
      </c>
      <c r="B47" s="329">
        <f>'Sources and Uses Budget'!C46</f>
        <v>180871</v>
      </c>
      <c r="C47" s="329">
        <f>'Sources and Uses Budget'!C46</f>
        <v>180871</v>
      </c>
      <c r="D47" s="329">
        <f>'Sources and Uses Budget'!C46</f>
        <v>180871</v>
      </c>
      <c r="E47" s="331">
        <f t="shared" si="0"/>
        <v>0</v>
      </c>
      <c r="F47" s="330"/>
      <c r="G47" s="330"/>
    </row>
    <row r="48" spans="1:7" s="567" customFormat="1" ht="13.2">
      <c r="A48" s="239" t="s">
        <v>927</v>
      </c>
      <c r="B48" s="329">
        <f>'Sources and Uses Budget'!C47</f>
        <v>0</v>
      </c>
      <c r="C48" s="329">
        <f>'Sources and Uses Budget'!C47</f>
        <v>0</v>
      </c>
      <c r="D48" s="329">
        <f>'Sources and Uses Budget'!C47</f>
        <v>0</v>
      </c>
      <c r="E48" s="331">
        <f t="shared" si="0"/>
        <v>0</v>
      </c>
      <c r="F48" s="330"/>
      <c r="G48" s="330"/>
    </row>
    <row r="49" spans="1:7" s="567" customFormat="1" ht="13.2">
      <c r="A49" s="239" t="s">
        <v>928</v>
      </c>
      <c r="B49" s="329">
        <f>'Sources and Uses Budget'!C48</f>
        <v>127196</v>
      </c>
      <c r="C49" s="329">
        <f>'Sources and Uses Budget'!C48</f>
        <v>127196</v>
      </c>
      <c r="D49" s="329">
        <f>'Sources and Uses Budget'!C48</f>
        <v>127196</v>
      </c>
      <c r="E49" s="331">
        <f t="shared" si="0"/>
        <v>0</v>
      </c>
      <c r="F49" s="330"/>
      <c r="G49" s="330"/>
    </row>
    <row r="50" spans="1:7" s="567" customFormat="1" ht="13.2">
      <c r="A50" s="239" t="s">
        <v>931</v>
      </c>
      <c r="B50" s="329">
        <f>'Sources and Uses Budget'!C49</f>
        <v>50000</v>
      </c>
      <c r="C50" s="329">
        <f>'Sources and Uses Budget'!C49</f>
        <v>50000</v>
      </c>
      <c r="D50" s="329">
        <f>'Sources and Uses Budget'!C49</f>
        <v>50000</v>
      </c>
      <c r="E50" s="331">
        <f t="shared" si="0"/>
        <v>0</v>
      </c>
      <c r="F50" s="330"/>
      <c r="G50" s="330"/>
    </row>
    <row r="51" spans="1:7" s="567" customFormat="1" ht="13.2">
      <c r="A51" s="239" t="s">
        <v>929</v>
      </c>
      <c r="B51" s="329">
        <f>'Sources and Uses Budget'!C50</f>
        <v>0</v>
      </c>
      <c r="C51" s="329">
        <f>'Sources and Uses Budget'!C50</f>
        <v>0</v>
      </c>
      <c r="D51" s="329">
        <f>'Sources and Uses Budget'!C50</f>
        <v>0</v>
      </c>
      <c r="E51" s="331">
        <f t="shared" si="0"/>
        <v>0</v>
      </c>
      <c r="F51" s="330"/>
      <c r="G51" s="330"/>
    </row>
    <row r="52" spans="1:7" s="568" customFormat="1" ht="13.2">
      <c r="A52" s="239" t="s">
        <v>930</v>
      </c>
      <c r="B52" s="329">
        <f>'Sources and Uses Budget'!C51</f>
        <v>0</v>
      </c>
      <c r="C52" s="329">
        <f>'Sources and Uses Budget'!C51</f>
        <v>0</v>
      </c>
      <c r="D52" s="329">
        <f>'Sources and Uses Budget'!C51</f>
        <v>0</v>
      </c>
      <c r="E52" s="331">
        <f t="shared" si="0"/>
        <v>0</v>
      </c>
      <c r="F52" s="330"/>
      <c r="G52" s="330"/>
    </row>
    <row r="53" spans="1:7" s="567" customFormat="1" ht="13.2">
      <c r="A53" s="246" t="s">
        <v>533</v>
      </c>
      <c r="B53" s="329">
        <f>'Sources and Uses Budget'!C52</f>
        <v>0</v>
      </c>
      <c r="C53" s="329">
        <f>'Sources and Uses Budget'!C52</f>
        <v>0</v>
      </c>
      <c r="D53" s="329">
        <f>'Sources and Uses Budget'!C52</f>
        <v>0</v>
      </c>
      <c r="E53" s="331">
        <f t="shared" si="0"/>
        <v>0</v>
      </c>
      <c r="F53" s="330"/>
      <c r="G53" s="330"/>
    </row>
    <row r="54" spans="1:7" s="567" customFormat="1" ht="13.2">
      <c r="A54" s="243" t="s">
        <v>932</v>
      </c>
      <c r="B54" s="893">
        <f>'Sources and Uses Budget'!C53</f>
        <v>1320642</v>
      </c>
      <c r="C54" s="893">
        <f>'Sources and Uses Budget'!C53</f>
        <v>1320642</v>
      </c>
      <c r="D54" s="893">
        <f>'Sources and Uses Budget'!C53</f>
        <v>1320642</v>
      </c>
      <c r="E54" s="331">
        <f t="shared" si="0"/>
        <v>0</v>
      </c>
      <c r="F54" s="330"/>
      <c r="G54" s="330"/>
    </row>
    <row r="55" spans="1:7" s="567" customFormat="1" ht="12" customHeight="1">
      <c r="A55" s="882" t="s">
        <v>682</v>
      </c>
      <c r="B55" s="327"/>
      <c r="C55" s="327"/>
      <c r="D55" s="327"/>
      <c r="E55" s="327"/>
      <c r="F55" s="327"/>
      <c r="G55" s="327"/>
    </row>
    <row r="56" spans="1:7" s="567" customFormat="1" ht="13.2">
      <c r="A56" s="887" t="s">
        <v>933</v>
      </c>
      <c r="B56" s="329">
        <f>'Sources and Uses Budget'!C55</f>
        <v>29346</v>
      </c>
      <c r="C56" s="329">
        <f>'Sources and Uses Budget'!C55</f>
        <v>29346</v>
      </c>
      <c r="D56" s="329">
        <f>'Sources and Uses Budget'!C55</f>
        <v>29346</v>
      </c>
      <c r="E56" s="331">
        <f t="shared" si="0"/>
        <v>0</v>
      </c>
      <c r="F56" s="330"/>
      <c r="G56" s="330"/>
    </row>
    <row r="57" spans="1:7" s="567" customFormat="1" ht="13.2">
      <c r="A57" s="887" t="s">
        <v>927</v>
      </c>
      <c r="B57" s="329">
        <f>'Sources and Uses Budget'!C56</f>
        <v>0</v>
      </c>
      <c r="C57" s="329">
        <f>'Sources and Uses Budget'!C56</f>
        <v>0</v>
      </c>
      <c r="D57" s="329">
        <f>'Sources and Uses Budget'!C56</f>
        <v>0</v>
      </c>
      <c r="E57" s="331">
        <f t="shared" si="0"/>
        <v>0</v>
      </c>
      <c r="F57" s="330"/>
      <c r="G57" s="330"/>
    </row>
    <row r="58" spans="1:7" s="567" customFormat="1" ht="13.2">
      <c r="A58" s="887" t="s">
        <v>931</v>
      </c>
      <c r="B58" s="329">
        <f>'Sources and Uses Budget'!C57</f>
        <v>10000</v>
      </c>
      <c r="C58" s="329">
        <f>'Sources and Uses Budget'!C57</f>
        <v>10000</v>
      </c>
      <c r="D58" s="329">
        <f>'Sources and Uses Budget'!C57</f>
        <v>10000</v>
      </c>
      <c r="E58" s="331">
        <f t="shared" si="0"/>
        <v>0</v>
      </c>
      <c r="F58" s="330"/>
      <c r="G58" s="330"/>
    </row>
    <row r="59" spans="1:7" s="567" customFormat="1" ht="13.2">
      <c r="A59" s="887" t="s">
        <v>929</v>
      </c>
      <c r="B59" s="329">
        <f>'Sources and Uses Budget'!C58</f>
        <v>0</v>
      </c>
      <c r="C59" s="329">
        <f>'Sources and Uses Budget'!C58</f>
        <v>0</v>
      </c>
      <c r="D59" s="329">
        <f>'Sources and Uses Budget'!C58</f>
        <v>0</v>
      </c>
      <c r="E59" s="331">
        <f t="shared" si="0"/>
        <v>0</v>
      </c>
      <c r="F59" s="330"/>
      <c r="G59" s="330"/>
    </row>
    <row r="60" spans="1:7" s="567" customFormat="1" ht="13.2">
      <c r="A60" s="887" t="s">
        <v>930</v>
      </c>
      <c r="B60" s="329">
        <f>'Sources and Uses Budget'!C59</f>
        <v>0</v>
      </c>
      <c r="C60" s="329">
        <f>'Sources and Uses Budget'!C59</f>
        <v>0</v>
      </c>
      <c r="D60" s="329">
        <f>'Sources and Uses Budget'!C59</f>
        <v>0</v>
      </c>
      <c r="E60" s="331">
        <f t="shared" si="0"/>
        <v>0</v>
      </c>
      <c r="F60" s="330"/>
      <c r="G60" s="330"/>
    </row>
    <row r="61" spans="1:7" s="567" customFormat="1" ht="13.95" customHeight="1">
      <c r="A61" s="888" t="s">
        <v>533</v>
      </c>
      <c r="B61" s="329">
        <f>'Sources and Uses Budget'!C60</f>
        <v>0</v>
      </c>
      <c r="C61" s="329">
        <f>'Sources and Uses Budget'!C60</f>
        <v>0</v>
      </c>
      <c r="D61" s="329">
        <f>'Sources and Uses Budget'!C60</f>
        <v>0</v>
      </c>
      <c r="E61" s="331">
        <f t="shared" si="0"/>
        <v>0</v>
      </c>
      <c r="F61" s="330"/>
      <c r="G61" s="330"/>
    </row>
    <row r="62" spans="1:7" s="567" customFormat="1" ht="13.2">
      <c r="A62" s="886" t="s">
        <v>500</v>
      </c>
      <c r="B62" s="893">
        <f>'Sources and Uses Budget'!C61</f>
        <v>39346</v>
      </c>
      <c r="C62" s="893">
        <f>'Sources and Uses Budget'!C61</f>
        <v>39346</v>
      </c>
      <c r="D62" s="893">
        <f>'Sources and Uses Budget'!C61</f>
        <v>39346</v>
      </c>
      <c r="E62" s="331">
        <f t="shared" si="0"/>
        <v>0</v>
      </c>
      <c r="F62" s="330"/>
      <c r="G62" s="330"/>
    </row>
    <row r="63" spans="1:7" s="567" customFormat="1" ht="13.2">
      <c r="A63" s="889" t="s">
        <v>501</v>
      </c>
      <c r="B63" s="893">
        <f>'Sources and Uses Budget'!C62</f>
        <v>16054026</v>
      </c>
      <c r="C63" s="893">
        <f>'Sources and Uses Budget'!C62</f>
        <v>16054026</v>
      </c>
      <c r="D63" s="893">
        <f>'Sources and Uses Budget'!C62</f>
        <v>16054026</v>
      </c>
      <c r="E63" s="331">
        <f t="shared" si="0"/>
        <v>0</v>
      </c>
      <c r="F63" s="330"/>
      <c r="G63" s="330"/>
    </row>
    <row r="64" spans="1:7" s="567" customFormat="1" ht="22.8">
      <c r="A64" s="235" t="s">
        <v>1952</v>
      </c>
      <c r="B64" s="327"/>
      <c r="C64" s="327"/>
      <c r="D64" s="327"/>
      <c r="E64" s="327"/>
      <c r="F64" s="327"/>
      <c r="G64" s="327"/>
    </row>
    <row r="65" spans="1:7" s="567" customFormat="1" ht="13.2">
      <c r="A65" s="239" t="s">
        <v>284</v>
      </c>
      <c r="B65" s="329">
        <f>'Sources and Uses Budget'!C64</f>
        <v>120000</v>
      </c>
      <c r="C65" s="329">
        <f>'Sources and Uses Budget'!C64</f>
        <v>120000</v>
      </c>
      <c r="D65" s="329">
        <f>'Sources and Uses Budget'!C64</f>
        <v>120000</v>
      </c>
      <c r="E65" s="331">
        <f t="shared" si="0"/>
        <v>0</v>
      </c>
      <c r="F65" s="330"/>
      <c r="G65" s="330"/>
    </row>
    <row r="66" spans="1:7" s="567" customFormat="1" ht="22.8">
      <c r="A66" s="239" t="s">
        <v>1953</v>
      </c>
      <c r="B66" s="329">
        <f>'Sources and Uses Budget'!C65</f>
        <v>250000</v>
      </c>
      <c r="C66" s="329">
        <f>'Sources and Uses Budget'!C65</f>
        <v>250000</v>
      </c>
      <c r="D66" s="329">
        <f>'Sources and Uses Budget'!C65</f>
        <v>250000</v>
      </c>
      <c r="E66" s="331">
        <f t="shared" si="0"/>
        <v>0</v>
      </c>
      <c r="F66" s="330"/>
      <c r="G66" s="330"/>
    </row>
    <row r="67" spans="1:7" s="567" customFormat="1" ht="22.8">
      <c r="A67" s="239" t="s">
        <v>1954</v>
      </c>
      <c r="B67" s="329">
        <f>'Sources and Uses Budget'!C66</f>
        <v>0</v>
      </c>
      <c r="C67" s="329">
        <f>'Sources and Uses Budget'!C66</f>
        <v>0</v>
      </c>
      <c r="D67" s="329">
        <f>'Sources and Uses Budget'!C66</f>
        <v>0</v>
      </c>
      <c r="E67" s="331">
        <f t="shared" si="0"/>
        <v>0</v>
      </c>
      <c r="F67" s="330"/>
      <c r="G67" s="330"/>
    </row>
    <row r="68" spans="1:7" s="567" customFormat="1" ht="13.2">
      <c r="A68" s="239" t="s">
        <v>1955</v>
      </c>
      <c r="B68" s="329">
        <f>'Sources and Uses Budget'!C67</f>
        <v>0</v>
      </c>
      <c r="C68" s="329">
        <f>'Sources and Uses Budget'!C67</f>
        <v>0</v>
      </c>
      <c r="D68" s="329">
        <f>'Sources and Uses Budget'!C67</f>
        <v>0</v>
      </c>
      <c r="E68" s="331">
        <f t="shared" si="0"/>
        <v>0</v>
      </c>
      <c r="F68" s="330"/>
      <c r="G68" s="330"/>
    </row>
    <row r="69" spans="1:7" s="567" customFormat="1" ht="13.2">
      <c r="A69" s="250" t="s">
        <v>2013</v>
      </c>
      <c r="B69" s="329">
        <f>'Sources and Uses Budget'!C68</f>
        <v>0</v>
      </c>
      <c r="C69" s="329">
        <f>'Sources and Uses Budget'!C68</f>
        <v>0</v>
      </c>
      <c r="D69" s="329">
        <f>'Sources and Uses Budget'!C68</f>
        <v>0</v>
      </c>
      <c r="E69" s="331">
        <f t="shared" si="0"/>
        <v>0</v>
      </c>
      <c r="F69" s="330"/>
      <c r="G69" s="330"/>
    </row>
    <row r="70" spans="1:7" s="567" customFormat="1" ht="13.2">
      <c r="A70" s="243" t="s">
        <v>1956</v>
      </c>
      <c r="B70" s="893">
        <f>'Sources and Uses Budget'!C69</f>
        <v>370000</v>
      </c>
      <c r="C70" s="893">
        <f>'Sources and Uses Budget'!C69</f>
        <v>370000</v>
      </c>
      <c r="D70" s="893">
        <f>'Sources and Uses Budget'!C69</f>
        <v>370000</v>
      </c>
      <c r="E70" s="331">
        <f t="shared" si="0"/>
        <v>0</v>
      </c>
      <c r="F70" s="330"/>
      <c r="G70" s="330"/>
    </row>
    <row r="71" spans="1:7" s="567" customFormat="1" ht="13.2">
      <c r="A71" s="882" t="s">
        <v>285</v>
      </c>
      <c r="B71" s="327"/>
      <c r="C71" s="327"/>
      <c r="D71" s="327"/>
      <c r="E71" s="327"/>
      <c r="F71" s="327"/>
      <c r="G71" s="327"/>
    </row>
    <row r="72" spans="1:7" s="567" customFormat="1" ht="13.2">
      <c r="A72" s="887" t="s">
        <v>286</v>
      </c>
      <c r="B72" s="329">
        <f>'Sources and Uses Budget'!C71</f>
        <v>0</v>
      </c>
      <c r="C72" s="329">
        <f>'Sources and Uses Budget'!C71</f>
        <v>0</v>
      </c>
      <c r="D72" s="329">
        <f>'Sources and Uses Budget'!C71</f>
        <v>0</v>
      </c>
      <c r="E72" s="331">
        <f t="shared" si="0"/>
        <v>0</v>
      </c>
      <c r="F72" s="330"/>
      <c r="G72" s="330"/>
    </row>
    <row r="73" spans="1:7" s="567" customFormat="1" ht="13.2">
      <c r="A73" s="887" t="s">
        <v>287</v>
      </c>
      <c r="B73" s="329">
        <f>'Sources and Uses Budget'!C72</f>
        <v>0</v>
      </c>
      <c r="C73" s="329">
        <f>'Sources and Uses Budget'!C72</f>
        <v>0</v>
      </c>
      <c r="D73" s="329">
        <f>'Sources and Uses Budget'!C72</f>
        <v>0</v>
      </c>
      <c r="E73" s="331">
        <f t="shared" si="0"/>
        <v>0</v>
      </c>
      <c r="F73" s="330"/>
      <c r="G73" s="330"/>
    </row>
    <row r="74" spans="1:7" s="567" customFormat="1" ht="13.2">
      <c r="A74" s="890" t="s">
        <v>1238</v>
      </c>
      <c r="B74" s="329">
        <f>'Sources and Uses Budget'!C73</f>
        <v>0</v>
      </c>
      <c r="C74" s="329">
        <f>'Sources and Uses Budget'!C73</f>
        <v>0</v>
      </c>
      <c r="D74" s="329">
        <f>'Sources and Uses Budget'!C73</f>
        <v>0</v>
      </c>
      <c r="E74" s="331">
        <f>C74-B74</f>
        <v>0</v>
      </c>
      <c r="F74" s="330"/>
      <c r="G74" s="330"/>
    </row>
    <row r="75" spans="1:7" s="567" customFormat="1" ht="13.2">
      <c r="A75" s="887" t="s">
        <v>288</v>
      </c>
      <c r="B75" s="329">
        <f>'Sources and Uses Budget'!C74</f>
        <v>160721</v>
      </c>
      <c r="C75" s="329">
        <f>'Sources and Uses Budget'!C74</f>
        <v>160721</v>
      </c>
      <c r="D75" s="329">
        <f>'Sources and Uses Budget'!C74</f>
        <v>160721</v>
      </c>
      <c r="E75" s="331">
        <f>C75-B75</f>
        <v>0</v>
      </c>
      <c r="F75" s="330"/>
      <c r="G75" s="330"/>
    </row>
    <row r="76" spans="1:7" s="567" customFormat="1" ht="13.2">
      <c r="A76" s="891" t="s">
        <v>533</v>
      </c>
      <c r="B76" s="329">
        <f>'Sources and Uses Budget'!C75</f>
        <v>0</v>
      </c>
      <c r="C76" s="329">
        <f>'Sources and Uses Budget'!C75</f>
        <v>0</v>
      </c>
      <c r="D76" s="329">
        <f>'Sources and Uses Budget'!C75</f>
        <v>0</v>
      </c>
      <c r="E76" s="331">
        <f>C76-B76</f>
        <v>0</v>
      </c>
      <c r="F76" s="330"/>
      <c r="G76" s="330"/>
    </row>
    <row r="77" spans="1:7" s="567" customFormat="1" ht="13.2">
      <c r="A77" s="886" t="s">
        <v>289</v>
      </c>
      <c r="B77" s="893">
        <f>'Sources and Uses Budget'!C76</f>
        <v>160721</v>
      </c>
      <c r="C77" s="893">
        <f>'Sources and Uses Budget'!C76</f>
        <v>160721</v>
      </c>
      <c r="D77" s="893">
        <f>'Sources and Uses Budget'!C76</f>
        <v>160721</v>
      </c>
      <c r="E77" s="331">
        <f>C77-B77</f>
        <v>0</v>
      </c>
      <c r="F77" s="330"/>
      <c r="G77" s="330"/>
    </row>
    <row r="78" spans="1:7" s="567" customFormat="1" ht="13.2">
      <c r="A78" s="882" t="s">
        <v>1742</v>
      </c>
      <c r="B78" s="327"/>
      <c r="C78" s="327"/>
      <c r="D78" s="327"/>
      <c r="E78" s="327"/>
      <c r="F78" s="327"/>
      <c r="G78" s="327"/>
    </row>
    <row r="79" spans="1:7" s="567" customFormat="1" ht="13.95" customHeight="1">
      <c r="A79" s="887" t="s">
        <v>1740</v>
      </c>
      <c r="B79" s="329">
        <f>'Sources and Uses Budget'!C78</f>
        <v>770810</v>
      </c>
      <c r="C79" s="329">
        <f>'Sources and Uses Budget'!C78</f>
        <v>770810</v>
      </c>
      <c r="D79" s="329">
        <f>'Sources and Uses Budget'!C78</f>
        <v>770810</v>
      </c>
      <c r="E79" s="331">
        <f t="shared" ref="E79:E105" si="2">C79-B79</f>
        <v>0</v>
      </c>
      <c r="F79" s="330"/>
      <c r="G79" s="330"/>
    </row>
    <row r="80" spans="1:7" s="567" customFormat="1" ht="13.2">
      <c r="A80" s="887" t="s">
        <v>538</v>
      </c>
      <c r="B80" s="329">
        <f>'Sources and Uses Budget'!C79</f>
        <v>300000</v>
      </c>
      <c r="C80" s="329">
        <f>'Sources and Uses Budget'!C79</f>
        <v>300000</v>
      </c>
      <c r="D80" s="329">
        <f>'Sources and Uses Budget'!C79</f>
        <v>300000</v>
      </c>
      <c r="E80" s="331">
        <f t="shared" si="2"/>
        <v>0</v>
      </c>
      <c r="F80" s="330"/>
      <c r="G80" s="330"/>
    </row>
    <row r="81" spans="1:7" s="567" customFormat="1" ht="13.2">
      <c r="A81" s="886" t="s">
        <v>1741</v>
      </c>
      <c r="B81" s="893">
        <f>'Sources and Uses Budget'!C80</f>
        <v>1070810</v>
      </c>
      <c r="C81" s="893">
        <f>'Sources and Uses Budget'!C80</f>
        <v>1070810</v>
      </c>
      <c r="D81" s="893">
        <f>'Sources and Uses Budget'!C80</f>
        <v>1070810</v>
      </c>
      <c r="E81" s="331">
        <f t="shared" si="2"/>
        <v>0</v>
      </c>
      <c r="F81" s="330"/>
      <c r="G81" s="330"/>
    </row>
    <row r="82" spans="1:7" s="567" customFormat="1" ht="13.2">
      <c r="A82" s="882" t="s">
        <v>515</v>
      </c>
      <c r="B82" s="327"/>
      <c r="C82" s="327"/>
      <c r="D82" s="327"/>
      <c r="E82" s="327"/>
      <c r="F82" s="327"/>
      <c r="G82" s="327"/>
    </row>
    <row r="83" spans="1:7" s="567" customFormat="1" ht="13.2">
      <c r="A83" s="239" t="s">
        <v>2112</v>
      </c>
      <c r="B83" s="329">
        <f>'Sources and Uses Budget'!C82</f>
        <v>91790</v>
      </c>
      <c r="C83" s="329">
        <f>'Sources and Uses Budget'!C82</f>
        <v>91790</v>
      </c>
      <c r="D83" s="329">
        <f>'Sources and Uses Budget'!C82</f>
        <v>91790</v>
      </c>
      <c r="E83" s="331">
        <f t="shared" si="2"/>
        <v>0</v>
      </c>
      <c r="F83" s="330"/>
      <c r="G83" s="330"/>
    </row>
    <row r="84" spans="1:7" s="567" customFormat="1" ht="13.2">
      <c r="A84" s="239" t="s">
        <v>516</v>
      </c>
      <c r="B84" s="329">
        <f>'Sources and Uses Budget'!C83</f>
        <v>0</v>
      </c>
      <c r="C84" s="329">
        <f>'Sources and Uses Budget'!C83</f>
        <v>0</v>
      </c>
      <c r="D84" s="329">
        <f>'Sources and Uses Budget'!C83</f>
        <v>0</v>
      </c>
      <c r="E84" s="331">
        <f t="shared" si="2"/>
        <v>0</v>
      </c>
      <c r="F84" s="330"/>
      <c r="G84" s="330"/>
    </row>
    <row r="85" spans="1:7" s="567" customFormat="1" ht="13.2">
      <c r="A85" s="239" t="s">
        <v>517</v>
      </c>
      <c r="B85" s="329">
        <f>'Sources and Uses Budget'!C84</f>
        <v>1452338</v>
      </c>
      <c r="C85" s="329">
        <f>'Sources and Uses Budget'!C84</f>
        <v>1452338</v>
      </c>
      <c r="D85" s="329">
        <f>'Sources and Uses Budget'!C84</f>
        <v>1452338</v>
      </c>
      <c r="E85" s="331">
        <f t="shared" si="2"/>
        <v>0</v>
      </c>
      <c r="F85" s="330"/>
      <c r="G85" s="330"/>
    </row>
    <row r="86" spans="1:7" s="567" customFormat="1" ht="13.2">
      <c r="A86" s="239" t="s">
        <v>518</v>
      </c>
      <c r="B86" s="329">
        <f>'Sources and Uses Budget'!C85</f>
        <v>170996</v>
      </c>
      <c r="C86" s="329">
        <f>'Sources and Uses Budget'!C85</f>
        <v>170996</v>
      </c>
      <c r="D86" s="329">
        <f>'Sources and Uses Budget'!C85</f>
        <v>170996</v>
      </c>
      <c r="E86" s="331">
        <f t="shared" si="2"/>
        <v>0</v>
      </c>
      <c r="F86" s="330"/>
      <c r="G86" s="330"/>
    </row>
    <row r="87" spans="1:7" s="567" customFormat="1" ht="13.2">
      <c r="A87" s="239" t="s">
        <v>519</v>
      </c>
      <c r="B87" s="329">
        <f>'Sources and Uses Budget'!C86</f>
        <v>0</v>
      </c>
      <c r="C87" s="329">
        <f>'Sources and Uses Budget'!C86</f>
        <v>0</v>
      </c>
      <c r="D87" s="329">
        <f>'Sources and Uses Budget'!C86</f>
        <v>0</v>
      </c>
      <c r="E87" s="331">
        <f t="shared" si="2"/>
        <v>0</v>
      </c>
      <c r="F87" s="330"/>
      <c r="G87" s="330"/>
    </row>
    <row r="88" spans="1:7" s="567" customFormat="1" ht="13.2">
      <c r="A88" s="239" t="s">
        <v>520</v>
      </c>
      <c r="B88" s="329">
        <f>'Sources and Uses Budget'!C87</f>
        <v>50000</v>
      </c>
      <c r="C88" s="329">
        <f>'Sources and Uses Budget'!C87</f>
        <v>50000</v>
      </c>
      <c r="D88" s="329">
        <f>'Sources and Uses Budget'!C87</f>
        <v>50000</v>
      </c>
      <c r="E88" s="331">
        <f t="shared" si="2"/>
        <v>0</v>
      </c>
      <c r="F88" s="330"/>
      <c r="G88" s="330"/>
    </row>
    <row r="89" spans="1:7" s="567" customFormat="1" ht="13.2">
      <c r="A89" s="239" t="s">
        <v>521</v>
      </c>
      <c r="B89" s="329">
        <f>'Sources and Uses Budget'!C88</f>
        <v>50000</v>
      </c>
      <c r="C89" s="329">
        <f>'Sources and Uses Budget'!C88</f>
        <v>50000</v>
      </c>
      <c r="D89" s="329">
        <f>'Sources and Uses Budget'!C88</f>
        <v>50000</v>
      </c>
      <c r="E89" s="331">
        <f t="shared" si="2"/>
        <v>0</v>
      </c>
      <c r="F89" s="330"/>
      <c r="G89" s="330"/>
    </row>
    <row r="90" spans="1:7" s="567" customFormat="1" ht="13.2">
      <c r="A90" s="239" t="s">
        <v>522</v>
      </c>
      <c r="B90" s="329">
        <f>'Sources and Uses Budget'!C89</f>
        <v>15000</v>
      </c>
      <c r="C90" s="329">
        <f>'Sources and Uses Budget'!C89</f>
        <v>15000</v>
      </c>
      <c r="D90" s="329">
        <f>'Sources and Uses Budget'!C89</f>
        <v>15000</v>
      </c>
      <c r="E90" s="331">
        <f t="shared" si="2"/>
        <v>0</v>
      </c>
      <c r="F90" s="330"/>
      <c r="G90" s="330"/>
    </row>
    <row r="91" spans="1:7" s="567" customFormat="1" ht="13.2">
      <c r="A91" s="250" t="s">
        <v>1314</v>
      </c>
      <c r="B91" s="329">
        <f>'Sources and Uses Budget'!C90</f>
        <v>55000</v>
      </c>
      <c r="C91" s="329">
        <f>'Sources and Uses Budget'!C90</f>
        <v>55000</v>
      </c>
      <c r="D91" s="329">
        <f>'Sources and Uses Budget'!C90</f>
        <v>55000</v>
      </c>
      <c r="E91" s="331">
        <f t="shared" si="2"/>
        <v>0</v>
      </c>
      <c r="F91" s="330"/>
      <c r="G91" s="330"/>
    </row>
    <row r="92" spans="1:7" s="567" customFormat="1" ht="13.2">
      <c r="A92" s="250" t="s">
        <v>1739</v>
      </c>
      <c r="B92" s="329">
        <f>'Sources and Uses Budget'!C91</f>
        <v>15000</v>
      </c>
      <c r="C92" s="329">
        <f>'Sources and Uses Budget'!C91</f>
        <v>15000</v>
      </c>
      <c r="D92" s="329">
        <f>'Sources and Uses Budget'!C91</f>
        <v>15000</v>
      </c>
      <c r="E92" s="331">
        <f t="shared" si="2"/>
        <v>0</v>
      </c>
      <c r="F92" s="330"/>
      <c r="G92" s="330"/>
    </row>
    <row r="93" spans="1:7" s="567" customFormat="1" ht="13.2">
      <c r="A93" s="246" t="s">
        <v>533</v>
      </c>
      <c r="B93" s="329">
        <f>'Sources and Uses Budget'!C92</f>
        <v>0</v>
      </c>
      <c r="C93" s="329">
        <f>'Sources and Uses Budget'!C92</f>
        <v>0</v>
      </c>
      <c r="D93" s="329">
        <f>'Sources and Uses Budget'!C92</f>
        <v>0</v>
      </c>
      <c r="E93" s="331">
        <f t="shared" si="2"/>
        <v>0</v>
      </c>
      <c r="F93" s="330"/>
      <c r="G93" s="330"/>
    </row>
    <row r="94" spans="1:7" s="567" customFormat="1" ht="13.2">
      <c r="A94" s="246" t="s">
        <v>533</v>
      </c>
      <c r="B94" s="329">
        <f>'Sources and Uses Budget'!C93</f>
        <v>0</v>
      </c>
      <c r="C94" s="329">
        <f>'Sources and Uses Budget'!C93</f>
        <v>0</v>
      </c>
      <c r="D94" s="329">
        <f>'Sources and Uses Budget'!C93</f>
        <v>0</v>
      </c>
      <c r="E94" s="331">
        <f t="shared" si="2"/>
        <v>0</v>
      </c>
      <c r="F94" s="330"/>
      <c r="G94" s="330"/>
    </row>
    <row r="95" spans="1:7" s="567" customFormat="1" ht="13.2">
      <c r="A95" s="246" t="s">
        <v>533</v>
      </c>
      <c r="B95" s="329">
        <f>'Sources and Uses Budget'!C94</f>
        <v>0</v>
      </c>
      <c r="C95" s="329">
        <f>'Sources and Uses Budget'!C94</f>
        <v>0</v>
      </c>
      <c r="D95" s="329">
        <f>'Sources and Uses Budget'!C94</f>
        <v>0</v>
      </c>
      <c r="E95" s="331">
        <f t="shared" si="2"/>
        <v>0</v>
      </c>
      <c r="F95" s="330"/>
      <c r="G95" s="330"/>
    </row>
    <row r="96" spans="1:7" s="567" customFormat="1" ht="13.2">
      <c r="A96" s="243" t="s">
        <v>523</v>
      </c>
      <c r="B96" s="893">
        <f>'Sources and Uses Budget'!C95</f>
        <v>1900124</v>
      </c>
      <c r="C96" s="893">
        <f>'Sources and Uses Budget'!C95</f>
        <v>1900124</v>
      </c>
      <c r="D96" s="893">
        <f>'Sources and Uses Budget'!C95</f>
        <v>1900124</v>
      </c>
      <c r="E96" s="331">
        <f t="shared" si="2"/>
        <v>0</v>
      </c>
      <c r="F96" s="330"/>
      <c r="G96" s="330"/>
    </row>
    <row r="97" spans="1:7" s="567" customFormat="1" ht="13.2">
      <c r="A97" s="243" t="s">
        <v>524</v>
      </c>
      <c r="B97" s="893">
        <f>'Sources and Uses Budget'!C96</f>
        <v>19555681</v>
      </c>
      <c r="C97" s="893">
        <f>'Sources and Uses Budget'!C96</f>
        <v>19555681</v>
      </c>
      <c r="D97" s="893">
        <f>'Sources and Uses Budget'!C96</f>
        <v>19555681</v>
      </c>
      <c r="E97" s="331">
        <f t="shared" si="2"/>
        <v>0</v>
      </c>
      <c r="F97" s="330"/>
      <c r="G97" s="330"/>
    </row>
    <row r="98" spans="1:7" s="567" customFormat="1" ht="13.2">
      <c r="A98" s="882" t="s">
        <v>525</v>
      </c>
      <c r="B98" s="327"/>
      <c r="C98" s="327"/>
      <c r="D98" s="327"/>
      <c r="E98" s="327"/>
      <c r="F98" s="327"/>
      <c r="G98" s="327"/>
    </row>
    <row r="99" spans="1:7" s="567" customFormat="1" ht="13.2">
      <c r="A99" s="239" t="s">
        <v>526</v>
      </c>
      <c r="B99" s="329">
        <f>'Sources and Uses Budget'!C98</f>
        <v>2601414</v>
      </c>
      <c r="C99" s="329">
        <f>'Sources and Uses Budget'!C98</f>
        <v>2601414</v>
      </c>
      <c r="D99" s="329">
        <f>'Sources and Uses Budget'!C98</f>
        <v>2601414</v>
      </c>
      <c r="E99" s="331">
        <f t="shared" si="2"/>
        <v>0</v>
      </c>
      <c r="F99" s="330"/>
      <c r="G99" s="330"/>
    </row>
    <row r="100" spans="1:7" s="567"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7" customFormat="1" ht="13.2">
      <c r="A101" s="239" t="s">
        <v>527</v>
      </c>
      <c r="B101" s="329">
        <f>'Sources and Uses Budget'!C100</f>
        <v>0</v>
      </c>
      <c r="C101" s="329">
        <f>'Sources and Uses Budget'!C100</f>
        <v>0</v>
      </c>
      <c r="D101" s="329">
        <f>'Sources and Uses Budget'!C100</f>
        <v>0</v>
      </c>
      <c r="E101" s="331">
        <f t="shared" si="2"/>
        <v>0</v>
      </c>
      <c r="F101" s="330"/>
      <c r="G101" s="330"/>
    </row>
    <row r="102" spans="1:7" s="567" customFormat="1" ht="13.2">
      <c r="A102" s="239" t="s">
        <v>2012</v>
      </c>
      <c r="B102" s="329">
        <f>'Sources and Uses Budget'!C101</f>
        <v>0</v>
      </c>
      <c r="C102" s="329">
        <f>'Sources and Uses Budget'!C101</f>
        <v>0</v>
      </c>
      <c r="D102" s="329">
        <f>'Sources and Uses Budget'!C101</f>
        <v>0</v>
      </c>
      <c r="E102" s="331">
        <f t="shared" si="2"/>
        <v>0</v>
      </c>
      <c r="F102" s="330"/>
      <c r="G102" s="330"/>
    </row>
    <row r="103" spans="1:7" s="567" customFormat="1" ht="13.2">
      <c r="A103" s="888" t="s">
        <v>533</v>
      </c>
      <c r="B103" s="329">
        <f>'Sources and Uses Budget'!C102</f>
        <v>0</v>
      </c>
      <c r="C103" s="329">
        <f>'Sources and Uses Budget'!C102</f>
        <v>0</v>
      </c>
      <c r="D103" s="329">
        <f>'Sources and Uses Budget'!C102</f>
        <v>0</v>
      </c>
      <c r="E103" s="331">
        <f t="shared" si="2"/>
        <v>0</v>
      </c>
      <c r="F103" s="330"/>
      <c r="G103" s="330"/>
    </row>
    <row r="104" spans="1:7" s="567" customFormat="1" ht="13.2">
      <c r="A104" s="886" t="s">
        <v>528</v>
      </c>
      <c r="B104" s="893">
        <f>'Sources and Uses Budget'!C103</f>
        <v>2601414</v>
      </c>
      <c r="C104" s="893">
        <f>'Sources and Uses Budget'!C103</f>
        <v>2601414</v>
      </c>
      <c r="D104" s="893">
        <f>'Sources and Uses Budget'!C103</f>
        <v>2601414</v>
      </c>
      <c r="E104" s="331">
        <f t="shared" si="2"/>
        <v>0</v>
      </c>
      <c r="F104" s="330"/>
      <c r="G104" s="330"/>
    </row>
    <row r="105" spans="1:7" s="567" customFormat="1" ht="13.2">
      <c r="A105" s="886" t="s">
        <v>529</v>
      </c>
      <c r="B105" s="893">
        <f>'Sources and Uses Budget'!C104</f>
        <v>22157095</v>
      </c>
      <c r="C105" s="893">
        <f>'Sources and Uses Budget'!C104</f>
        <v>22157095</v>
      </c>
      <c r="D105" s="893">
        <f>'Sources and Uses Budget'!C104</f>
        <v>22157095</v>
      </c>
      <c r="E105" s="331">
        <f t="shared" si="2"/>
        <v>0</v>
      </c>
      <c r="F105" s="330"/>
      <c r="G105" s="892"/>
    </row>
    <row r="106" spans="1:7" s="567"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7"/>
    </row>
    <row r="78" spans="1:9">
      <c r="A78" s="983" t="s">
        <v>1286</v>
      </c>
      <c r="B78" s="983"/>
      <c r="C78" s="983"/>
      <c r="D78" s="983"/>
      <c r="E78" s="983"/>
      <c r="F78" s="667"/>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4" zoomScale="115" zoomScaleNormal="115" workbookViewId="0">
      <selection activeCell="F19" sqref="F19"/>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2297</v>
      </c>
      <c r="B2" s="1039"/>
      <c r="C2" s="986"/>
      <c r="D2" s="986"/>
      <c r="E2" s="986"/>
      <c r="F2" s="986"/>
      <c r="G2" s="986"/>
      <c r="I2" t="s">
        <v>79</v>
      </c>
    </row>
    <row r="3" spans="1:9" ht="13.2">
      <c r="A3" s="190"/>
      <c r="B3" s="190"/>
      <c r="C3"/>
      <c r="D3"/>
      <c r="E3"/>
      <c r="F3"/>
      <c r="G3"/>
      <c r="I3" s="5" t="s">
        <v>1391</v>
      </c>
    </row>
    <row r="4" spans="1:9" ht="13.2">
      <c r="A4" s="1040" t="s">
        <v>2132</v>
      </c>
      <c r="B4" s="1040"/>
      <c r="C4" s="1041"/>
      <c r="D4" s="1041"/>
      <c r="E4" s="1041"/>
      <c r="F4" s="1041"/>
      <c r="G4" s="1041"/>
      <c r="I4" s="5" t="s">
        <v>1375</v>
      </c>
    </row>
    <row r="5" spans="1:9" ht="13.2">
      <c r="A5" s="1040" t="s">
        <v>1040</v>
      </c>
      <c r="B5" s="1040"/>
      <c r="C5" s="1041"/>
      <c r="D5" s="1041"/>
      <c r="E5" s="1041"/>
      <c r="F5" s="1041"/>
      <c r="G5" s="1041"/>
      <c r="I5" t="s">
        <v>124</v>
      </c>
    </row>
    <row r="6" spans="1:9" ht="13.65" customHeight="1"/>
    <row r="7" spans="1:9" ht="13.2">
      <c r="A7" s="1043" t="s">
        <v>2308</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1543</v>
      </c>
      <c r="B10" s="1029"/>
      <c r="C10" s="1029"/>
      <c r="D10" s="1029"/>
      <c r="E10" s="1029"/>
      <c r="F10" s="1029"/>
      <c r="G10" s="1029"/>
    </row>
    <row r="11" spans="1:9" ht="13.2">
      <c r="A11" s="190"/>
      <c r="B11" s="190"/>
    </row>
    <row r="12" spans="1:9" ht="13.65" customHeight="1">
      <c r="C12" s="190"/>
      <c r="D12" s="1042" t="s">
        <v>1542</v>
      </c>
      <c r="E12" s="1042"/>
      <c r="F12" s="1042"/>
      <c r="G12" s="609"/>
    </row>
    <row r="13" spans="1:9" ht="13.2">
      <c r="C13" s="190"/>
      <c r="D13" s="1042"/>
      <c r="E13" s="1042"/>
      <c r="F13" s="1042"/>
      <c r="G13" s="609"/>
    </row>
    <row r="14" spans="1:9" ht="13.2">
      <c r="A14" s="191"/>
      <c r="B14" s="191"/>
      <c r="C14" s="191"/>
      <c r="D14" s="995" t="s">
        <v>1413</v>
      </c>
      <c r="E14" s="995"/>
      <c r="F14" s="995"/>
    </row>
    <row r="15" spans="1:9" ht="13.2">
      <c r="A15" s="191"/>
      <c r="B15" s="191"/>
      <c r="C15" s="191"/>
    </row>
    <row r="16" spans="1:9" ht="14.4" customHeight="1">
      <c r="A16" s="271"/>
      <c r="B16" s="608" t="s">
        <v>1375</v>
      </c>
      <c r="C16" s="191"/>
      <c r="D16" s="968" t="s">
        <v>2061</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2062</v>
      </c>
      <c r="F19" s="24"/>
      <c r="G19" s="354"/>
    </row>
    <row r="20" spans="1:7" ht="13.2">
      <c r="A20" s="191"/>
      <c r="B20" s="191"/>
      <c r="C20" s="191"/>
    </row>
    <row r="21" spans="1:7" ht="14.4">
      <c r="A21" s="271"/>
      <c r="B21" s="608" t="s">
        <v>1375</v>
      </c>
      <c r="D21" s="968" t="s">
        <v>2063</v>
      </c>
      <c r="E21" s="975"/>
      <c r="F21" s="975"/>
    </row>
    <row r="22" spans="1:7" ht="13.2">
      <c r="D22" s="975"/>
      <c r="E22" s="975"/>
      <c r="F22" s="975"/>
    </row>
    <row r="23" spans="1:7" ht="13.2">
      <c r="D23" s="102"/>
      <c r="E23" s="104" t="s">
        <v>2064</v>
      </c>
      <c r="F23" s="102"/>
    </row>
    <row r="24" spans="1:7" ht="14.4">
      <c r="A24" s="271"/>
      <c r="B24" s="271"/>
      <c r="D24" s="44"/>
    </row>
    <row r="25" spans="1:7" ht="14.4">
      <c r="A25" s="271"/>
      <c r="B25" s="608" t="s">
        <v>124</v>
      </c>
      <c r="D25" s="975" t="s">
        <v>1407</v>
      </c>
      <c r="E25" s="975"/>
      <c r="F25" s="975"/>
    </row>
    <row r="26" spans="1:7" ht="14.4">
      <c r="A26" s="271"/>
      <c r="B26" s="271"/>
      <c r="D26" s="975"/>
      <c r="E26" s="975"/>
      <c r="F26" s="975"/>
    </row>
    <row r="27" spans="1:7" ht="14.4">
      <c r="A27" s="271"/>
      <c r="B27" s="271"/>
      <c r="D27" s="44"/>
    </row>
    <row r="28" spans="1:7" ht="14.25" customHeight="1">
      <c r="A28" s="271"/>
      <c r="B28" s="608" t="s">
        <v>1375</v>
      </c>
      <c r="D28" s="968" t="s">
        <v>2133</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5"/>
      <c r="F33" s="611"/>
    </row>
    <row r="34" spans="1:6" ht="14.4" customHeight="1">
      <c r="A34" s="271"/>
      <c r="B34" s="608" t="s">
        <v>124</v>
      </c>
      <c r="D34" s="975" t="s">
        <v>2134</v>
      </c>
      <c r="E34" s="975"/>
      <c r="F34" s="975"/>
    </row>
    <row r="35" spans="1:6" ht="14.4">
      <c r="A35" s="271"/>
      <c r="B35" s="271"/>
      <c r="D35" s="975"/>
      <c r="E35" s="975"/>
      <c r="F35" s="975"/>
    </row>
    <row r="36" spans="1:6" ht="14.4">
      <c r="A36" s="271"/>
      <c r="B36" s="271"/>
      <c r="D36" s="209"/>
      <c r="E36" s="209"/>
      <c r="F36" s="209"/>
    </row>
    <row r="37" spans="1:6" ht="14.4">
      <c r="A37" s="271"/>
      <c r="B37" s="608" t="s">
        <v>1375</v>
      </c>
      <c r="D37" s="968" t="s">
        <v>1752</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8" t="s">
        <v>124</v>
      </c>
      <c r="D46" s="975" t="s">
        <v>1440</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8" t="s">
        <v>1375</v>
      </c>
      <c r="D52" s="968" t="s">
        <v>1883</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8" t="s">
        <v>124</v>
      </c>
      <c r="D59" s="968" t="s">
        <v>1925</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8" t="s">
        <v>1375</v>
      </c>
      <c r="D64" s="975" t="s">
        <v>2135</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8" t="s">
        <v>1375</v>
      </c>
      <c r="D68" s="968" t="s">
        <v>2065</v>
      </c>
      <c r="E68" s="975"/>
      <c r="F68" s="975"/>
    </row>
    <row r="69" spans="1:6" ht="13.2">
      <c r="D69" s="975"/>
      <c r="E69" s="975"/>
      <c r="F69" s="975"/>
    </row>
    <row r="70" spans="1:6" ht="13.2">
      <c r="D70" s="975"/>
      <c r="E70" s="975"/>
      <c r="F70" s="975"/>
    </row>
    <row r="71" spans="1:6" ht="14.4">
      <c r="A71" s="271"/>
      <c r="B71" s="271"/>
      <c r="D71" s="209"/>
      <c r="E71" s="128" t="s">
        <v>2062</v>
      </c>
      <c r="F71" s="209"/>
    </row>
    <row r="72" spans="1:6" ht="14.4">
      <c r="A72" s="271"/>
      <c r="B72" s="271"/>
    </row>
    <row r="73" spans="1:6" ht="14.4">
      <c r="A73" s="271"/>
      <c r="B73" s="608" t="s">
        <v>124</v>
      </c>
      <c r="D73" s="975" t="s">
        <v>1541</v>
      </c>
      <c r="E73" s="975"/>
      <c r="F73" s="975"/>
    </row>
    <row r="74" spans="1:6" ht="13.2">
      <c r="D74" s="975"/>
      <c r="E74" s="975"/>
      <c r="F74" s="975"/>
    </row>
    <row r="75" spans="1:6" ht="13.2">
      <c r="D75" s="975"/>
      <c r="E75" s="975"/>
      <c r="F75" s="975"/>
    </row>
    <row r="76" spans="1:6" ht="13.2"/>
    <row r="77" spans="1:6" ht="14.4">
      <c r="A77" s="271" t="s">
        <v>229</v>
      </c>
      <c r="B77" s="608" t="s">
        <v>124</v>
      </c>
      <c r="D77" s="975" t="s">
        <v>1443</v>
      </c>
      <c r="E77" s="975"/>
      <c r="F77" s="975"/>
    </row>
    <row r="78" spans="1:6" ht="13.2">
      <c r="D78" s="975"/>
      <c r="E78" s="975"/>
      <c r="F78" s="975"/>
    </row>
    <row r="79" spans="1:6" ht="13.2"/>
    <row r="80" spans="1:6" ht="14.4">
      <c r="A80" s="271" t="s">
        <v>229</v>
      </c>
      <c r="B80" s="608" t="s">
        <v>1375</v>
      </c>
      <c r="D80" s="975" t="s">
        <v>1444</v>
      </c>
      <c r="E80" s="975"/>
      <c r="F80" s="975"/>
    </row>
    <row r="81" spans="1:7" ht="13.2">
      <c r="D81" s="975"/>
      <c r="E81" s="975"/>
      <c r="F81" s="975"/>
    </row>
    <row r="82" spans="1:7" ht="13.2">
      <c r="D82" s="975"/>
      <c r="E82" s="975"/>
      <c r="F82" s="975"/>
    </row>
    <row r="83" spans="1:7" ht="13.2">
      <c r="D83" s="44"/>
    </row>
    <row r="84" spans="1:7" ht="14.4">
      <c r="A84" s="271" t="s">
        <v>229</v>
      </c>
      <c r="B84" s="608" t="s">
        <v>1375</v>
      </c>
      <c r="D84" s="975" t="s">
        <v>1445</v>
      </c>
      <c r="E84" s="975"/>
      <c r="F84" s="975"/>
    </row>
    <row r="85" spans="1:7" ht="13.2">
      <c r="D85" s="975"/>
      <c r="E85" s="975"/>
      <c r="F85" s="975"/>
    </row>
    <row r="86" spans="1:7" ht="13.2"/>
    <row r="87" spans="1:7" ht="13.2">
      <c r="A87" s="1029" t="s">
        <v>1379</v>
      </c>
      <c r="B87" s="1029"/>
      <c r="C87" s="1029"/>
      <c r="D87" s="1029"/>
      <c r="E87" s="1029"/>
      <c r="F87" s="1029"/>
      <c r="G87" s="1029"/>
    </row>
    <row r="88" spans="1:7" ht="13.2">
      <c r="E88"/>
      <c r="F88"/>
      <c r="G88"/>
    </row>
    <row r="89" spans="1:7" ht="13.65" customHeight="1">
      <c r="C89" s="589"/>
      <c r="D89" s="1002" t="s">
        <v>1380</v>
      </c>
      <c r="E89" s="1002"/>
      <c r="F89" s="1002"/>
      <c r="G89"/>
    </row>
    <row r="90" spans="1:7" ht="13.65" customHeight="1">
      <c r="A90" s="44"/>
      <c r="B90" s="44"/>
      <c r="D90" s="975" t="s">
        <v>1544</v>
      </c>
      <c r="E90" s="975"/>
      <c r="F90" s="975"/>
      <c r="G90"/>
    </row>
    <row r="91" spans="1:7" ht="13.2">
      <c r="A91" s="44"/>
      <c r="B91" s="44"/>
      <c r="E91"/>
      <c r="F91"/>
      <c r="G91"/>
    </row>
    <row r="92" spans="1:7" ht="14.25" customHeight="1">
      <c r="A92" s="271"/>
      <c r="B92" s="608" t="s">
        <v>1375</v>
      </c>
      <c r="D92" s="968" t="s">
        <v>1856</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8" t="s">
        <v>124</v>
      </c>
      <c r="D101" s="1022" t="s">
        <v>1857</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8" t="s">
        <v>124</v>
      </c>
      <c r="D114" s="975" t="s">
        <v>1545</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8" t="s">
        <v>1375</v>
      </c>
      <c r="D122" s="975" t="s">
        <v>1546</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8" t="s">
        <v>1375</v>
      </c>
      <c r="D128" s="975" t="s">
        <v>1547</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8" t="s">
        <v>124</v>
      </c>
      <c r="D141" s="968" t="s">
        <v>1729</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1730</v>
      </c>
      <c r="E159" s="1024"/>
      <c r="F159" s="1024"/>
      <c r="G159"/>
    </row>
    <row r="160" spans="1:7" ht="13.95" customHeight="1">
      <c r="A160" s="18"/>
      <c r="B160" s="18"/>
      <c r="D160" s="44"/>
      <c r="G160"/>
    </row>
    <row r="161" spans="1:7" ht="13.95" customHeight="1">
      <c r="A161" s="271"/>
      <c r="B161" s="608" t="s">
        <v>124</v>
      </c>
      <c r="D161" s="1022" t="s">
        <v>2295</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8" t="s">
        <v>124</v>
      </c>
      <c r="D167" s="1023" t="s">
        <v>1548</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8" t="s">
        <v>124</v>
      </c>
      <c r="C172" s="370"/>
      <c r="D172" s="1026" t="s">
        <v>2136</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1382</v>
      </c>
      <c r="B176" s="1029"/>
      <c r="C176" s="1029"/>
      <c r="D176" s="1029"/>
      <c r="E176" s="1029"/>
      <c r="F176" s="1029"/>
      <c r="G176" s="1029"/>
    </row>
    <row r="177" spans="1:6" ht="13.2">
      <c r="D177" s="44"/>
    </row>
    <row r="178" spans="1:6" ht="13.2">
      <c r="C178" s="589"/>
      <c r="D178" s="1025" t="s">
        <v>1381</v>
      </c>
      <c r="E178" s="1025"/>
      <c r="F178" s="1025"/>
    </row>
    <row r="179" spans="1:6" ht="13.2">
      <c r="A179" s="190"/>
      <c r="B179" s="190"/>
      <c r="C179" s="190"/>
      <c r="D179" s="1027" t="s">
        <v>1414</v>
      </c>
      <c r="E179" s="1027"/>
      <c r="F179" s="1027"/>
    </row>
    <row r="180" spans="1:6" ht="13.2">
      <c r="A180" s="191"/>
      <c r="B180" s="191"/>
      <c r="C180" s="191"/>
    </row>
    <row r="181" spans="1:6" ht="14.4">
      <c r="A181" s="271"/>
      <c r="B181" s="608" t="s">
        <v>124</v>
      </c>
      <c r="D181" s="1028" t="s">
        <v>1732</v>
      </c>
      <c r="E181" s="1005"/>
      <c r="F181" s="1005"/>
    </row>
    <row r="182" spans="1:6" ht="14.4">
      <c r="A182" s="271"/>
      <c r="D182" s="312"/>
      <c r="E182" s="102"/>
      <c r="F182" s="102"/>
    </row>
    <row r="183" spans="1:6" ht="14.4">
      <c r="A183" s="271"/>
      <c r="B183" s="608" t="s">
        <v>124</v>
      </c>
      <c r="D183" s="1005" t="s">
        <v>1549</v>
      </c>
      <c r="E183" s="1005"/>
      <c r="F183" s="1005"/>
    </row>
    <row r="184" spans="1:6" ht="14.4">
      <c r="A184" s="271"/>
      <c r="D184" s="102"/>
      <c r="E184" s="102"/>
      <c r="F184" s="102"/>
    </row>
    <row r="185" spans="1:6" ht="14.4">
      <c r="A185" s="271"/>
      <c r="B185" s="608" t="s">
        <v>124</v>
      </c>
      <c r="D185" s="1030" t="s">
        <v>1809</v>
      </c>
      <c r="E185" s="1030"/>
      <c r="F185" s="1030"/>
    </row>
    <row r="186" spans="1:6" ht="13.65" customHeight="1">
      <c r="A186" s="271"/>
      <c r="D186" s="41" t="s">
        <v>899</v>
      </c>
      <c r="E186" s="968" t="s">
        <v>2131</v>
      </c>
      <c r="F186" s="968"/>
    </row>
    <row r="187" spans="1:6" ht="14.4">
      <c r="A187" s="271"/>
      <c r="D187" s="775"/>
      <c r="E187" s="968"/>
      <c r="F187" s="968"/>
    </row>
    <row r="188" spans="1:6" ht="14.4">
      <c r="A188" s="271"/>
      <c r="D188" s="775"/>
      <c r="E188" s="968"/>
      <c r="F188" s="968"/>
    </row>
    <row r="189" spans="1:6" ht="14.4">
      <c r="A189" s="271"/>
      <c r="D189"/>
      <c r="E189" s="968"/>
      <c r="F189" s="968"/>
    </row>
    <row r="190" spans="1:6" ht="13.65" customHeight="1">
      <c r="A190" s="271"/>
      <c r="D190" s="775" t="s">
        <v>900</v>
      </c>
      <c r="E190" s="968" t="s">
        <v>1810</v>
      </c>
      <c r="F190" s="968"/>
    </row>
    <row r="191" spans="1:6" ht="13.65" customHeight="1">
      <c r="A191" s="271"/>
      <c r="D191" s="775"/>
      <c r="E191" s="968"/>
      <c r="F191" s="968"/>
    </row>
    <row r="192" spans="1:6" ht="13.65" customHeight="1">
      <c r="A192" s="271"/>
      <c r="D192" s="775"/>
      <c r="E192" s="968"/>
      <c r="F192" s="968"/>
    </row>
    <row r="193" spans="1:7" ht="13.65" customHeight="1">
      <c r="A193" s="271"/>
      <c r="D193" s="775"/>
      <c r="E193" s="968"/>
      <c r="F193" s="968"/>
    </row>
    <row r="194" spans="1:7" ht="13.65" customHeight="1">
      <c r="A194" s="271"/>
      <c r="D194" s="775"/>
      <c r="E194" s="968"/>
      <c r="F194" s="968"/>
    </row>
    <row r="195" spans="1:7" ht="14.4">
      <c r="A195" s="271"/>
      <c r="D195"/>
      <c r="E195" s="968"/>
      <c r="F195" s="968"/>
    </row>
    <row r="196" spans="1:7" ht="14.4">
      <c r="A196" s="271"/>
      <c r="D196"/>
      <c r="E196" s="968"/>
      <c r="F196" s="968"/>
    </row>
    <row r="197" spans="1:7" ht="13.2"/>
    <row r="198" spans="1:7" ht="14.4">
      <c r="A198" s="271"/>
      <c r="B198" s="608" t="s">
        <v>124</v>
      </c>
      <c r="D198" s="968" t="s">
        <v>2298</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2300</v>
      </c>
      <c r="E202" s="1024"/>
      <c r="F202" s="1024"/>
    </row>
    <row r="203" spans="1:7" ht="13.2">
      <c r="D203" s="624"/>
      <c r="E203" s="624"/>
      <c r="F203" s="624"/>
    </row>
    <row r="204" spans="1:7" ht="14.4">
      <c r="A204" s="271"/>
      <c r="B204" s="608" t="s">
        <v>124</v>
      </c>
      <c r="D204" s="997" t="s">
        <v>2301</v>
      </c>
      <c r="E204" s="995"/>
      <c r="F204" s="995"/>
    </row>
    <row r="205" spans="1:7" ht="13.2"/>
    <row r="206" spans="1:7" ht="13.2">
      <c r="A206" s="1029" t="s">
        <v>1384</v>
      </c>
      <c r="B206" s="1029"/>
      <c r="C206" s="1029"/>
      <c r="D206" s="1029"/>
      <c r="E206" s="1029"/>
      <c r="F206" s="1029"/>
      <c r="G206" s="1029"/>
    </row>
    <row r="207" spans="1:7" ht="13.2"/>
    <row r="208" spans="1:7" ht="13.2">
      <c r="C208" s="590"/>
      <c r="D208" s="1025" t="s">
        <v>1383</v>
      </c>
      <c r="E208" s="1025"/>
      <c r="F208" s="1025"/>
    </row>
    <row r="209" spans="1:6" ht="13.2">
      <c r="A209" s="591"/>
      <c r="B209" s="591"/>
      <c r="C209" s="590"/>
      <c r="D209" s="1025" t="s">
        <v>696</v>
      </c>
      <c r="E209" s="1025"/>
      <c r="F209" s="1025"/>
    </row>
    <row r="210" spans="1:6" ht="13.2">
      <c r="A210" s="190"/>
      <c r="B210" s="190"/>
      <c r="C210" s="190"/>
      <c r="D210" s="1005" t="s">
        <v>1415</v>
      </c>
      <c r="E210" s="1005"/>
      <c r="F210" s="1005"/>
    </row>
    <row r="211" spans="1:6" ht="13.2">
      <c r="A211" s="190"/>
      <c r="B211" s="190"/>
      <c r="C211" s="190"/>
    </row>
    <row r="212" spans="1:6" ht="13.2">
      <c r="A212" s="190"/>
      <c r="B212" s="190"/>
      <c r="C212" s="190"/>
      <c r="D212" s="975" t="s">
        <v>1425</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2137</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8" t="s">
        <v>124</v>
      </c>
      <c r="C224" s="191"/>
      <c r="D224" s="995" t="s">
        <v>292</v>
      </c>
      <c r="E224" s="995"/>
      <c r="F224" s="995"/>
    </row>
    <row r="225" spans="1:6" ht="14.4">
      <c r="A225" s="271"/>
      <c r="C225" s="191"/>
      <c r="D225" s="1005" t="s">
        <v>1110</v>
      </c>
      <c r="E225" s="1005"/>
      <c r="F225" s="1005"/>
    </row>
    <row r="226" spans="1:6" ht="14.4">
      <c r="A226" s="271"/>
      <c r="B226" s="271"/>
      <c r="C226" s="191"/>
      <c r="D226" s="104" t="s">
        <v>1429</v>
      </c>
      <c r="E226" s="1035" t="s">
        <v>2066</v>
      </c>
      <c r="F226" s="1035"/>
    </row>
    <row r="227" spans="1:6" ht="13.2">
      <c r="D227" s="1028" t="s">
        <v>1408</v>
      </c>
      <c r="E227" s="1005"/>
      <c r="F227" s="1005"/>
    </row>
    <row r="228" spans="1:6" ht="13.2"/>
    <row r="229" spans="1:6" ht="14.4">
      <c r="A229" s="271"/>
      <c r="B229" s="608" t="s">
        <v>124</v>
      </c>
      <c r="D229" s="1005" t="s">
        <v>293</v>
      </c>
      <c r="E229" s="1005"/>
      <c r="F229" s="1005"/>
    </row>
    <row r="230" spans="1:6" ht="14.4">
      <c r="A230" s="271"/>
      <c r="D230" s="995" t="s">
        <v>1110</v>
      </c>
      <c r="E230" s="995"/>
      <c r="F230" s="995"/>
    </row>
    <row r="231" spans="1:6" ht="14.4">
      <c r="A231" s="271"/>
      <c r="B231" s="271"/>
      <c r="D231" s="63" t="s">
        <v>1430</v>
      </c>
      <c r="E231" s="1035" t="s">
        <v>2067</v>
      </c>
      <c r="F231" s="1035"/>
    </row>
    <row r="232" spans="1:6" ht="13.2">
      <c r="D232" s="1005" t="s">
        <v>1409</v>
      </c>
      <c r="E232" s="1005"/>
      <c r="F232" s="1005"/>
    </row>
    <row r="233" spans="1:6" ht="13.2"/>
    <row r="234" spans="1:6" ht="14.4">
      <c r="A234" s="271"/>
      <c r="B234" s="608" t="s">
        <v>1375</v>
      </c>
      <c r="D234" s="1005" t="s">
        <v>640</v>
      </c>
      <c r="E234" s="1005"/>
      <c r="F234" s="1005"/>
    </row>
    <row r="235" spans="1:6" ht="14.4">
      <c r="A235" s="271"/>
      <c r="D235" s="44" t="s">
        <v>1110</v>
      </c>
    </row>
    <row r="236" spans="1:6" ht="14.4">
      <c r="A236" s="271"/>
      <c r="B236" s="271"/>
      <c r="D236" s="63" t="s">
        <v>1429</v>
      </c>
      <c r="E236" s="1035" t="s">
        <v>2068</v>
      </c>
      <c r="F236" s="1035"/>
    </row>
    <row r="237" spans="1:6" ht="14.4">
      <c r="A237" s="271"/>
      <c r="B237" s="271"/>
      <c r="D237" s="975" t="s">
        <v>1432</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1410</v>
      </c>
      <c r="E242" s="975"/>
      <c r="F242" s="975"/>
    </row>
    <row r="243" spans="1:6" ht="13.2">
      <c r="D243" s="44"/>
    </row>
    <row r="244" spans="1:6" ht="14.4">
      <c r="A244" s="271"/>
      <c r="B244" s="608" t="s">
        <v>124</v>
      </c>
      <c r="D244" s="1005" t="s">
        <v>641</v>
      </c>
      <c r="E244" s="1005"/>
      <c r="F244" s="1005"/>
    </row>
    <row r="245" spans="1:6" ht="14.4">
      <c r="A245" s="271"/>
      <c r="D245" s="1005" t="s">
        <v>1110</v>
      </c>
      <c r="E245" s="1005"/>
      <c r="F245" s="1005"/>
    </row>
    <row r="246" spans="1:6" ht="14.4">
      <c r="A246" s="271"/>
      <c r="B246" s="271"/>
      <c r="D246" s="63" t="s">
        <v>1429</v>
      </c>
      <c r="E246" s="1035" t="s">
        <v>2069</v>
      </c>
      <c r="F246" s="1035"/>
    </row>
    <row r="247" spans="1:6" ht="13.2">
      <c r="D247" s="1028" t="s">
        <v>1929</v>
      </c>
      <c r="E247" s="1005"/>
      <c r="F247" s="1005"/>
    </row>
    <row r="248" spans="1:6" ht="13.2">
      <c r="D248" s="102"/>
      <c r="E248" s="102"/>
      <c r="F248" s="102"/>
    </row>
    <row r="249" spans="1:6" ht="14.4">
      <c r="A249" s="271"/>
      <c r="B249" s="608" t="s">
        <v>124</v>
      </c>
      <c r="D249" s="1028" t="s">
        <v>1928</v>
      </c>
      <c r="E249" s="1005"/>
      <c r="F249" s="1005"/>
    </row>
    <row r="250" spans="1:6" ht="14.4">
      <c r="A250" s="271"/>
      <c r="D250" s="1005" t="s">
        <v>1110</v>
      </c>
      <c r="E250" s="1005"/>
      <c r="F250" s="1005"/>
    </row>
    <row r="251" spans="1:6" ht="14.4">
      <c r="A251" s="271"/>
      <c r="B251" s="271"/>
      <c r="D251" s="63" t="s">
        <v>1429</v>
      </c>
      <c r="E251" s="1035" t="s">
        <v>2070</v>
      </c>
      <c r="F251" s="1035"/>
    </row>
    <row r="252" spans="1:6" ht="13.2">
      <c r="D252" s="1028" t="s">
        <v>1930</v>
      </c>
      <c r="E252" s="1005"/>
      <c r="F252" s="1005"/>
    </row>
    <row r="253" spans="1:6" ht="13.2">
      <c r="D253" s="44"/>
    </row>
    <row r="254" spans="1:6" ht="14.4">
      <c r="A254" s="271"/>
      <c r="B254" s="608" t="s">
        <v>124</v>
      </c>
      <c r="D254" s="102" t="s">
        <v>1452</v>
      </c>
      <c r="E254" s="102"/>
      <c r="F254" s="102"/>
    </row>
    <row r="255" spans="1:6" ht="14.4">
      <c r="A255" s="271"/>
      <c r="B255"/>
      <c r="D255" s="968" t="s">
        <v>1753</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8" t="s">
        <v>124</v>
      </c>
      <c r="D259" s="1005" t="s">
        <v>1021</v>
      </c>
      <c r="E259" s="1005"/>
      <c r="F259" s="1005"/>
    </row>
    <row r="260" spans="1:7" ht="14.4">
      <c r="A260" s="271"/>
      <c r="D260" s="102"/>
      <c r="E260" s="102"/>
      <c r="F260" s="102"/>
    </row>
    <row r="261" spans="1:7" ht="13.2">
      <c r="A261" s="1029" t="s">
        <v>1386</v>
      </c>
      <c r="B261" s="1029"/>
      <c r="C261" s="1029"/>
      <c r="D261" s="1029"/>
      <c r="E261" s="1029"/>
      <c r="F261" s="1029"/>
      <c r="G261" s="1029"/>
    </row>
    <row r="262" spans="1:7" ht="13.2">
      <c r="D262" s="44"/>
    </row>
    <row r="263" spans="1:7" ht="13.2">
      <c r="C263" s="589"/>
      <c r="D263" s="996" t="s">
        <v>1385</v>
      </c>
      <c r="E263" s="996"/>
      <c r="F263" s="996"/>
    </row>
    <row r="264" spans="1:7" ht="13.2">
      <c r="A264" s="190"/>
      <c r="B264" s="190"/>
      <c r="C264" s="190"/>
      <c r="D264" s="995" t="s">
        <v>1416</v>
      </c>
      <c r="E264" s="995"/>
      <c r="F264" s="995"/>
    </row>
    <row r="265" spans="1:7" ht="13.2">
      <c r="A265" s="18"/>
      <c r="B265" s="18"/>
      <c r="C265" s="18"/>
      <c r="D265" s="3"/>
    </row>
    <row r="266" spans="1:7" ht="13.2">
      <c r="A266" s="18"/>
      <c r="C266" s="18"/>
      <c r="D266" s="996" t="s">
        <v>209</v>
      </c>
      <c r="E266" s="996"/>
      <c r="F266" s="996"/>
      <c r="G266"/>
    </row>
    <row r="267" spans="1:7" ht="14.4" customHeight="1">
      <c r="A267" s="271"/>
      <c r="B267" s="608" t="s">
        <v>1375</v>
      </c>
      <c r="C267" s="879"/>
      <c r="D267" s="1016" t="s">
        <v>2006</v>
      </c>
      <c r="E267" s="1016"/>
      <c r="F267" s="1016"/>
      <c r="G267"/>
    </row>
    <row r="268" spans="1:7" ht="14.4">
      <c r="A268" s="271"/>
      <c r="B268" s="880"/>
      <c r="C268" s="879"/>
      <c r="D268" s="1016"/>
      <c r="E268" s="1016"/>
      <c r="F268" s="1016"/>
      <c r="G268"/>
    </row>
    <row r="269" spans="1:7" ht="14.4">
      <c r="A269" s="271"/>
      <c r="B269" s="880"/>
      <c r="C269" s="879"/>
      <c r="D269" s="1016"/>
      <c r="E269" s="1016"/>
      <c r="F269" s="1016"/>
      <c r="G269"/>
    </row>
    <row r="270" spans="1:7" ht="14.4" customHeight="1">
      <c r="A270" s="271"/>
      <c r="B270" s="880"/>
      <c r="C270" s="879"/>
      <c r="D270" s="1016"/>
      <c r="E270" s="1016"/>
      <c r="F270" s="1016"/>
      <c r="G270"/>
    </row>
    <row r="271" spans="1:7" ht="14.4">
      <c r="A271" s="271"/>
      <c r="B271" s="880"/>
      <c r="C271" s="879"/>
      <c r="D271" s="881"/>
      <c r="E271" s="881"/>
      <c r="F271" s="881"/>
      <c r="G271"/>
    </row>
    <row r="272" spans="1:7" ht="14.4">
      <c r="A272" s="271"/>
      <c r="B272" s="608" t="s">
        <v>1375</v>
      </c>
      <c r="C272" s="879"/>
      <c r="D272" s="1016" t="s">
        <v>2007</v>
      </c>
      <c r="E272" s="1016"/>
      <c r="F272" s="1016"/>
      <c r="G272"/>
    </row>
    <row r="273" spans="1:7" ht="14.4">
      <c r="A273" s="271"/>
      <c r="B273" s="880"/>
      <c r="C273" s="879"/>
      <c r="D273" s="1016"/>
      <c r="E273" s="1016"/>
      <c r="F273" s="1016"/>
      <c r="G273"/>
    </row>
    <row r="274" spans="1:7" ht="14.4">
      <c r="A274" s="271"/>
      <c r="B274" s="880"/>
      <c r="C274" s="879"/>
      <c r="D274" s="1016"/>
      <c r="E274" s="1016"/>
      <c r="F274" s="1016"/>
      <c r="G274"/>
    </row>
    <row r="275" spans="1:7" ht="14.4">
      <c r="A275" s="271"/>
      <c r="B275" s="880"/>
      <c r="C275" s="879"/>
      <c r="D275" s="1016"/>
      <c r="E275" s="1016"/>
      <c r="F275" s="1016"/>
      <c r="G275"/>
    </row>
    <row r="276" spans="1:7" ht="14.4">
      <c r="A276" s="271"/>
      <c r="B276" s="880"/>
      <c r="C276" s="879"/>
      <c r="D276" s="1016"/>
      <c r="E276" s="1016"/>
      <c r="F276" s="1016"/>
      <c r="G276"/>
    </row>
    <row r="277" spans="1:7" ht="14.4">
      <c r="A277" s="271"/>
      <c r="B277" s="880"/>
      <c r="C277" s="879"/>
      <c r="D277" s="881"/>
      <c r="E277" s="881"/>
      <c r="F277" s="881"/>
      <c r="G277"/>
    </row>
    <row r="278" spans="1:7" ht="14.4">
      <c r="A278" s="271"/>
      <c r="B278" s="880"/>
      <c r="C278" s="879"/>
      <c r="D278" s="1016" t="s">
        <v>1558</v>
      </c>
      <c r="E278" s="1016"/>
      <c r="F278" s="1016"/>
      <c r="G278"/>
    </row>
    <row r="279" spans="1:7" ht="14.4">
      <c r="A279" s="271"/>
      <c r="B279" s="880"/>
      <c r="C279" s="879"/>
      <c r="D279" s="1016"/>
      <c r="E279" s="1016"/>
      <c r="F279" s="1016"/>
      <c r="G279"/>
    </row>
    <row r="280" spans="1:7" ht="14.4">
      <c r="A280" s="271"/>
      <c r="B280" s="880"/>
      <c r="C280" s="879"/>
      <c r="D280" s="1016"/>
      <c r="E280" s="1016"/>
      <c r="F280" s="1016"/>
      <c r="G280"/>
    </row>
    <row r="281" spans="1:7" ht="14.4">
      <c r="A281" s="271"/>
      <c r="B281" s="880"/>
      <c r="C281" s="879"/>
      <c r="D281" s="1016"/>
      <c r="E281" s="1016"/>
      <c r="F281" s="1016"/>
      <c r="G281"/>
    </row>
    <row r="282" spans="1:7" ht="14.4">
      <c r="A282" s="271"/>
      <c r="B282" s="880"/>
      <c r="C282" s="879"/>
      <c r="D282" s="1016"/>
      <c r="E282" s="1016"/>
      <c r="F282" s="1016"/>
      <c r="G282"/>
    </row>
    <row r="283" spans="1:7" ht="14.4">
      <c r="A283" s="271"/>
      <c r="B283" s="271"/>
      <c r="D283" s="209"/>
      <c r="E283" s="209"/>
      <c r="F283" s="209"/>
      <c r="G283"/>
    </row>
    <row r="284" spans="1:7" s="447" customFormat="1" ht="14.4" customHeight="1">
      <c r="A284" s="289"/>
      <c r="B284" s="608" t="s">
        <v>124</v>
      </c>
      <c r="C284" s="797"/>
      <c r="D284" s="1018" t="s">
        <v>1923</v>
      </c>
      <c r="E284" s="1018"/>
      <c r="F284" s="1018"/>
      <c r="G284" s="798"/>
    </row>
    <row r="285" spans="1:7" s="447" customFormat="1" ht="14.4">
      <c r="A285" s="289"/>
      <c r="B285" s="797"/>
      <c r="C285" s="797"/>
      <c r="D285" s="1018"/>
      <c r="E285" s="1018"/>
      <c r="F285" s="1018"/>
      <c r="G285" s="798"/>
    </row>
    <row r="286" spans="1:7" s="447" customFormat="1" ht="14.4">
      <c r="A286" s="289"/>
      <c r="B286" s="797"/>
      <c r="C286" s="797"/>
      <c r="D286" s="1018"/>
      <c r="E286" s="1018"/>
      <c r="F286" s="1018"/>
      <c r="G286" s="798"/>
    </row>
    <row r="287" spans="1:7" s="447" customFormat="1" ht="13.2">
      <c r="A287" s="797"/>
      <c r="B287" s="797"/>
      <c r="C287" s="797"/>
      <c r="D287" s="925"/>
      <c r="E287" s="926" t="s">
        <v>2071</v>
      </c>
      <c r="F287" s="925"/>
      <c r="G287" s="798"/>
    </row>
    <row r="288" spans="1:7" ht="14.4">
      <c r="A288" s="271"/>
      <c r="B288" s="271"/>
      <c r="D288" s="44"/>
      <c r="E288"/>
      <c r="F288"/>
      <c r="G288"/>
    </row>
    <row r="289" spans="1:7" ht="14.4">
      <c r="A289" s="271"/>
      <c r="B289" s="608" t="s">
        <v>1375</v>
      </c>
      <c r="D289" s="995" t="s">
        <v>1111</v>
      </c>
      <c r="E289" s="995"/>
      <c r="F289" s="995"/>
      <c r="G289"/>
    </row>
    <row r="290" spans="1:7" ht="14.4">
      <c r="A290" s="271"/>
      <c r="B290" s="271"/>
      <c r="D290" s="995" t="s">
        <v>1559</v>
      </c>
      <c r="E290" s="995"/>
      <c r="F290" s="995"/>
      <c r="G290"/>
    </row>
    <row r="291" spans="1:7" ht="14.4">
      <c r="A291" s="271"/>
      <c r="B291" s="271"/>
      <c r="D291" s="3" t="s">
        <v>1041</v>
      </c>
      <c r="E291" s="926" t="s">
        <v>2072</v>
      </c>
      <c r="F291" s="3"/>
    </row>
    <row r="292" spans="1:7" ht="13.2">
      <c r="D292" s="28"/>
    </row>
    <row r="293" spans="1:7" ht="14.4">
      <c r="A293" s="271"/>
      <c r="B293" s="608" t="s">
        <v>1375</v>
      </c>
      <c r="D293" s="975" t="s">
        <v>1560</v>
      </c>
      <c r="E293" s="975"/>
      <c r="F293" s="975"/>
    </row>
    <row r="294" spans="1:7" ht="14.4">
      <c r="A294" s="271"/>
      <c r="B294" s="271"/>
      <c r="D294" s="975"/>
      <c r="E294" s="975"/>
      <c r="F294" s="975"/>
    </row>
    <row r="295" spans="1:7" ht="13.2">
      <c r="D295" s="28"/>
    </row>
    <row r="296" spans="1:7" ht="13.2">
      <c r="A296" s="1029" t="s">
        <v>1388</v>
      </c>
      <c r="B296" s="1029"/>
      <c r="C296" s="1029"/>
      <c r="D296" s="1029"/>
      <c r="E296" s="1029"/>
      <c r="F296" s="1029"/>
      <c r="G296" s="1029"/>
    </row>
    <row r="297" spans="1:7" ht="13.2">
      <c r="D297" s="28"/>
    </row>
    <row r="298" spans="1:7" ht="13.2">
      <c r="C298" s="589"/>
      <c r="D298" s="996" t="s">
        <v>1387</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8" t="s">
        <v>124</v>
      </c>
      <c r="D301" s="968" t="s">
        <v>1880</v>
      </c>
      <c r="E301" s="975"/>
      <c r="F301" s="975"/>
    </row>
    <row r="302" spans="1:7" ht="13.2">
      <c r="D302" s="975"/>
      <c r="E302" s="975"/>
      <c r="F302" s="975"/>
    </row>
    <row r="303" spans="1:7" ht="13.2">
      <c r="D303" s="975"/>
      <c r="E303" s="975"/>
      <c r="F303" s="975"/>
    </row>
    <row r="304" spans="1:7" ht="13.2">
      <c r="D304" s="24"/>
      <c r="E304" s="24"/>
      <c r="F304" s="24"/>
    </row>
    <row r="305" spans="1:7" s="447" customFormat="1" ht="14.4" customHeight="1">
      <c r="A305" s="289"/>
      <c r="B305" s="608" t="s">
        <v>124</v>
      </c>
      <c r="C305" s="797"/>
      <c r="D305" s="1018" t="s">
        <v>1924</v>
      </c>
      <c r="E305" s="1018"/>
      <c r="F305" s="1018"/>
      <c r="G305" s="798"/>
    </row>
    <row r="306" spans="1:7" s="447" customFormat="1" ht="13.2">
      <c r="A306" s="797"/>
      <c r="B306" s="797"/>
      <c r="C306" s="797"/>
      <c r="D306" s="1018"/>
      <c r="E306" s="1018"/>
      <c r="F306" s="1018"/>
      <c r="G306" s="798"/>
    </row>
    <row r="307" spans="1:7" s="447" customFormat="1" ht="13.2">
      <c r="A307" s="797"/>
      <c r="B307" s="797"/>
      <c r="C307" s="797"/>
      <c r="D307" s="1018"/>
      <c r="E307" s="1018"/>
      <c r="F307" s="1018"/>
      <c r="G307" s="798"/>
    </row>
    <row r="308" spans="1:7" s="447" customFormat="1" ht="13.2">
      <c r="A308" s="797"/>
      <c r="B308" s="797"/>
      <c r="C308" s="797"/>
      <c r="E308" s="373" t="s">
        <v>2073</v>
      </c>
      <c r="F308" s="373"/>
      <c r="G308" s="798"/>
    </row>
    <row r="309" spans="1:7" ht="13.2">
      <c r="D309" s="212"/>
    </row>
    <row r="310" spans="1:7" ht="13.2">
      <c r="A310" s="1029" t="s">
        <v>1389</v>
      </c>
      <c r="B310" s="1029"/>
      <c r="C310" s="1029"/>
      <c r="D310" s="1029"/>
      <c r="E310" s="1029"/>
      <c r="F310" s="1029"/>
      <c r="G310" s="1029"/>
    </row>
    <row r="311" spans="1:7" ht="13.2">
      <c r="D311" s="212"/>
    </row>
    <row r="312" spans="1:7" ht="13.2">
      <c r="C312" s="190"/>
      <c r="D312" s="1002" t="s">
        <v>1561</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1562</v>
      </c>
      <c r="E316" s="1020"/>
      <c r="F316" s="1020"/>
    </row>
    <row r="317" spans="1:7" ht="12" customHeight="1"/>
    <row r="318" spans="1:7" ht="14.4" customHeight="1">
      <c r="A318" s="271"/>
      <c r="B318" s="608" t="s">
        <v>124</v>
      </c>
      <c r="D318" s="975" t="s">
        <v>1563</v>
      </c>
      <c r="E318" s="975"/>
      <c r="F318" s="975"/>
    </row>
    <row r="319" spans="1:7" ht="14.4">
      <c r="A319" s="271"/>
      <c r="B319" s="271"/>
      <c r="D319" s="975"/>
      <c r="E319" s="975"/>
      <c r="F319" s="975"/>
    </row>
    <row r="320" spans="1:7" ht="13.2"/>
    <row r="321" spans="1:7" ht="14.4" customHeight="1">
      <c r="A321" s="271"/>
      <c r="B321" s="608" t="s">
        <v>124</v>
      </c>
      <c r="D321" s="975" t="s">
        <v>1564</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8" t="s">
        <v>124</v>
      </c>
      <c r="D325" s="975" t="s">
        <v>1565</v>
      </c>
      <c r="E325" s="975"/>
      <c r="F325" s="975"/>
    </row>
    <row r="326" spans="1:7" ht="14.4">
      <c r="A326" s="271"/>
      <c r="B326" s="271"/>
      <c r="D326" s="975"/>
      <c r="E326" s="975"/>
      <c r="F326" s="975"/>
    </row>
    <row r="327" spans="1:7" ht="13.2">
      <c r="A327" s="18"/>
      <c r="B327" s="18"/>
      <c r="D327" s="44"/>
    </row>
    <row r="328" spans="1:7" ht="13.2">
      <c r="A328" s="1029" t="s">
        <v>1376</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1417</v>
      </c>
      <c r="E331" s="995"/>
      <c r="F331" s="995"/>
      <c r="G331"/>
    </row>
    <row r="332" spans="1:7" ht="13.2">
      <c r="C332" s="18"/>
      <c r="D332" s="182"/>
      <c r="G332"/>
    </row>
    <row r="333" spans="1:7" ht="13.2">
      <c r="B333" s="608" t="s">
        <v>124</v>
      </c>
      <c r="D333" s="995" t="s">
        <v>1566</v>
      </c>
      <c r="E333" s="995"/>
      <c r="F333" s="995"/>
      <c r="G333"/>
    </row>
    <row r="334" spans="1:7" ht="14.4">
      <c r="A334" s="271"/>
      <c r="B334" s="271"/>
      <c r="D334" s="419"/>
      <c r="G334"/>
    </row>
    <row r="335" spans="1:7" ht="14.4">
      <c r="A335" s="271"/>
      <c r="B335" s="608" t="s">
        <v>124</v>
      </c>
      <c r="D335" s="995" t="s">
        <v>1567</v>
      </c>
      <c r="E335" s="995"/>
      <c r="F335" s="995"/>
      <c r="G335"/>
    </row>
    <row r="336" spans="1:7" ht="13.2">
      <c r="G336"/>
    </row>
    <row r="337" spans="1:7" ht="14.4" customHeight="1">
      <c r="A337" s="271"/>
      <c r="B337" s="608" t="s">
        <v>124</v>
      </c>
      <c r="D337" s="975" t="s">
        <v>1573</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8" t="s">
        <v>124</v>
      </c>
      <c r="D353" s="975" t="s">
        <v>1568</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8" t="s">
        <v>124</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6"/>
      <c r="E369" s="98"/>
      <c r="F369" s="98"/>
    </row>
    <row r="370" spans="1:6" ht="14.4" thickTop="1" thickBot="1">
      <c r="D370" s="1044" t="s">
        <v>1265</v>
      </c>
      <c r="E370" s="1044"/>
      <c r="F370" s="1044"/>
    </row>
    <row r="371" spans="1:6" ht="13.8" thickTop="1">
      <c r="D371" s="1045" t="s">
        <v>1569</v>
      </c>
      <c r="E371" s="1045"/>
      <c r="F371" s="1045"/>
    </row>
    <row r="372" spans="1:6" ht="13.2">
      <c r="D372" s="44"/>
    </row>
    <row r="373" spans="1:6" ht="14.4">
      <c r="A373" s="271"/>
      <c r="B373" s="608" t="s">
        <v>124</v>
      </c>
      <c r="C373" s="361"/>
      <c r="D373" s="1012" t="s">
        <v>2138</v>
      </c>
      <c r="E373" s="1012"/>
      <c r="F373" s="1012"/>
    </row>
    <row r="374" spans="1:6" ht="14.4">
      <c r="A374" s="271"/>
      <c r="B374" s="271"/>
      <c r="C374" s="361"/>
      <c r="D374" s="419"/>
    </row>
    <row r="375" spans="1:6" ht="14.4">
      <c r="A375" s="271"/>
      <c r="B375" s="608" t="s">
        <v>124</v>
      </c>
      <c r="C375" s="361"/>
      <c r="D375" s="982" t="s">
        <v>2139</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6"/>
      <c r="E385" s="626"/>
      <c r="F385" s="626"/>
    </row>
    <row r="386" spans="1:6" ht="14.4">
      <c r="A386" s="271"/>
      <c r="B386" s="608" t="s">
        <v>124</v>
      </c>
      <c r="C386" s="361"/>
      <c r="D386" s="1032" t="s">
        <v>1570</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6"/>
      <c r="E390" s="626"/>
      <c r="F390" s="626"/>
    </row>
    <row r="391" spans="1:6" ht="13.2">
      <c r="A391" s="361"/>
      <c r="B391" s="361"/>
      <c r="C391" s="361"/>
      <c r="D391" s="1032" t="s">
        <v>1571</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1574</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19"/>
    </row>
    <row r="419" spans="1:6" ht="13.65" customHeight="1">
      <c r="A419" s="361"/>
      <c r="B419" s="608" t="s">
        <v>124</v>
      </c>
      <c r="C419" s="361"/>
      <c r="D419" s="1032" t="s">
        <v>1572</v>
      </c>
      <c r="E419" s="1032"/>
      <c r="F419" s="1032"/>
    </row>
    <row r="420" spans="1:6" ht="13.2">
      <c r="A420" s="361"/>
      <c r="B420" s="361"/>
      <c r="C420" s="361"/>
      <c r="D420" s="1032"/>
      <c r="E420" s="1032"/>
      <c r="F420" s="1032"/>
    </row>
    <row r="421" spans="1:6" ht="13.2">
      <c r="A421" s="361"/>
      <c r="B421" s="361"/>
      <c r="C421" s="361"/>
      <c r="D421" s="626"/>
      <c r="E421" s="626"/>
      <c r="F421" s="626"/>
    </row>
    <row r="422" spans="1:6" ht="13.2">
      <c r="A422" s="361"/>
      <c r="B422" s="608" t="s">
        <v>124</v>
      </c>
      <c r="C422" s="361"/>
      <c r="D422" s="1022" t="s">
        <v>1877</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8" t="s">
        <v>124</v>
      </c>
      <c r="C428" s="361"/>
      <c r="D428" s="1022" t="s">
        <v>1858</v>
      </c>
      <c r="E428" s="1022"/>
      <c r="F428" s="1022"/>
    </row>
    <row r="429" spans="1:6" ht="14.4">
      <c r="A429" s="499"/>
      <c r="B429" s="499"/>
      <c r="C429" s="361"/>
      <c r="D429" s="1022"/>
      <c r="E429" s="1022"/>
      <c r="F429" s="1022"/>
    </row>
    <row r="430" spans="1:6" ht="14.4">
      <c r="A430" s="499"/>
      <c r="B430" s="499"/>
      <c r="C430" s="361"/>
      <c r="D430" s="1022"/>
      <c r="E430" s="1022"/>
      <c r="F430" s="1022"/>
    </row>
    <row r="431" spans="1:6" ht="14.4">
      <c r="A431" s="499"/>
      <c r="B431" s="499"/>
      <c r="C431" s="361"/>
      <c r="D431" s="1022"/>
      <c r="E431" s="1022"/>
      <c r="F431" s="1022"/>
    </row>
    <row r="432" spans="1:6" ht="14.25" customHeight="1">
      <c r="A432" s="499"/>
      <c r="B432" s="499"/>
      <c r="C432" s="361"/>
      <c r="D432" s="1051" t="s">
        <v>1873</v>
      </c>
      <c r="E432" s="1051"/>
      <c r="F432" s="1051"/>
    </row>
    <row r="433" spans="1:6" ht="13.2">
      <c r="D433" s="44"/>
    </row>
    <row r="434" spans="1:6" ht="14.4" customHeight="1">
      <c r="A434" s="271"/>
      <c r="B434" s="608" t="s">
        <v>124</v>
      </c>
      <c r="C434" s="207"/>
      <c r="D434" s="975" t="s">
        <v>2140</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8" t="s">
        <v>124</v>
      </c>
      <c r="C466" s="207"/>
      <c r="D466" s="997" t="s">
        <v>2077</v>
      </c>
      <c r="E466" s="995"/>
      <c r="F466" s="995"/>
    </row>
    <row r="467" spans="1:6" ht="13.2">
      <c r="D467"/>
      <c r="E467" s="927" t="s">
        <v>2076</v>
      </c>
      <c r="F467" s="927"/>
    </row>
    <row r="468" spans="1:6" ht="13.65" customHeight="1">
      <c r="D468" s="968" t="s">
        <v>1855</v>
      </c>
      <c r="E468" s="975"/>
      <c r="F468" s="975"/>
    </row>
    <row r="469" spans="1:6" ht="13.65" customHeight="1">
      <c r="D469" s="975"/>
      <c r="E469" s="975"/>
      <c r="F469" s="975"/>
    </row>
    <row r="470" spans="1:6" ht="13.2">
      <c r="D470" s="44"/>
    </row>
    <row r="471" spans="1:6" ht="14.4" customHeight="1">
      <c r="A471" s="271"/>
      <c r="B471" s="608" t="s">
        <v>124</v>
      </c>
      <c r="C471" s="207"/>
      <c r="D471" s="975" t="s">
        <v>1575</v>
      </c>
      <c r="E471" s="975"/>
      <c r="F471" s="975"/>
    </row>
    <row r="472" spans="1:6" ht="13.2">
      <c r="D472" s="975"/>
      <c r="E472" s="975"/>
      <c r="F472" s="975"/>
    </row>
    <row r="473" spans="1:6" ht="13.2">
      <c r="D473" s="975"/>
      <c r="E473" s="975"/>
      <c r="F473" s="975"/>
    </row>
    <row r="474" spans="1:6" ht="13.2">
      <c r="D474" s="24"/>
      <c r="E474" s="24"/>
      <c r="F474" s="24"/>
    </row>
    <row r="475" spans="1:6" ht="14.4">
      <c r="B475" s="608" t="s">
        <v>124</v>
      </c>
      <c r="C475" s="271"/>
      <c r="D475" s="968" t="s">
        <v>1717</v>
      </c>
      <c r="E475" s="975"/>
      <c r="F475" s="975"/>
    </row>
    <row r="476" spans="1:6" ht="13.2">
      <c r="D476" s="975"/>
      <c r="E476" s="975"/>
      <c r="F476" s="975"/>
    </row>
    <row r="477" spans="1:6" ht="13.2">
      <c r="D477" s="44"/>
      <c r="E477" s="44"/>
    </row>
    <row r="478" spans="1:6" ht="14.4">
      <c r="B478" s="608" t="s">
        <v>124</v>
      </c>
      <c r="C478" s="271"/>
      <c r="D478" s="975" t="s">
        <v>1576</v>
      </c>
      <c r="E478" s="975"/>
      <c r="F478" s="975"/>
    </row>
    <row r="479" spans="1:6" ht="13.2">
      <c r="D479" s="975"/>
      <c r="E479" s="975"/>
      <c r="F479" s="975"/>
    </row>
    <row r="480" spans="1:6" ht="13.2">
      <c r="D480" s="975"/>
      <c r="E480" s="975"/>
      <c r="F480" s="975"/>
    </row>
    <row r="481" spans="2:6" ht="13.2">
      <c r="D481" s="975"/>
      <c r="E481" s="975"/>
      <c r="F481" s="975"/>
    </row>
    <row r="482" spans="2:6" ht="13.2">
      <c r="B482" s="608" t="s">
        <v>124</v>
      </c>
      <c r="D482" s="975"/>
      <c r="E482" s="975"/>
      <c r="F482" s="975"/>
    </row>
    <row r="483" spans="2:6" ht="13.2">
      <c r="D483" s="975"/>
      <c r="E483" s="975"/>
      <c r="F483" s="975"/>
    </row>
    <row r="484" spans="2:6" ht="13.2">
      <c r="D484" s="975"/>
      <c r="E484" s="975"/>
      <c r="F484" s="975"/>
    </row>
    <row r="485" spans="2:6" ht="13.2">
      <c r="B485" s="608"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8" t="s">
        <v>124</v>
      </c>
      <c r="D489" s="975"/>
      <c r="E489" s="975"/>
      <c r="F489" s="975"/>
    </row>
    <row r="490" spans="2:6" ht="13.2">
      <c r="D490" s="975"/>
      <c r="E490" s="975"/>
      <c r="F490" s="975"/>
    </row>
    <row r="491" spans="2:6" ht="13.2">
      <c r="B491" s="608" t="s">
        <v>124</v>
      </c>
      <c r="D491" s="975"/>
      <c r="E491" s="975"/>
      <c r="F491" s="975"/>
    </row>
    <row r="492" spans="2:6" ht="13.2">
      <c r="D492" s="975"/>
      <c r="E492" s="975"/>
      <c r="F492" s="975"/>
    </row>
    <row r="493" spans="2:6" ht="13.65" customHeight="1">
      <c r="B493" s="608" t="s">
        <v>124</v>
      </c>
      <c r="D493" s="975" t="s">
        <v>1577</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8" t="s">
        <v>124</v>
      </c>
      <c r="D499" s="995" t="s">
        <v>1418</v>
      </c>
      <c r="E499" s="995"/>
      <c r="F499" s="995"/>
    </row>
    <row r="500" spans="1:7" ht="13.2">
      <c r="A500" s="44"/>
      <c r="B500" s="44"/>
    </row>
    <row r="501" spans="1:7" ht="13.2">
      <c r="A501" s="1029" t="s">
        <v>1377</v>
      </c>
      <c r="B501" s="1029"/>
      <c r="C501" s="1029"/>
      <c r="D501" s="1029"/>
      <c r="E501" s="1029"/>
      <c r="F501" s="1029"/>
      <c r="G501" s="1029"/>
    </row>
    <row r="502" spans="1:7" ht="13.2">
      <c r="A502" s="44"/>
      <c r="B502" s="44"/>
    </row>
    <row r="503" spans="1:7" ht="13.2">
      <c r="D503" s="1046" t="s">
        <v>1117</v>
      </c>
      <c r="E503" s="1046"/>
      <c r="F503" s="1046"/>
    </row>
    <row r="504" spans="1:7" ht="13.2">
      <c r="D504" s="1012" t="s">
        <v>1411</v>
      </c>
      <c r="E504" s="1012"/>
      <c r="F504" s="1012"/>
    </row>
    <row r="505" spans="1:7" ht="14.4">
      <c r="A505" s="271"/>
      <c r="B505" s="271"/>
      <c r="D505" s="419"/>
    </row>
    <row r="506" spans="1:7" ht="14.4">
      <c r="A506" s="271"/>
      <c r="B506" s="608" t="s">
        <v>124</v>
      </c>
      <c r="D506" s="1032" t="s">
        <v>1578</v>
      </c>
      <c r="E506" s="1032"/>
      <c r="F506" s="1032"/>
    </row>
    <row r="507" spans="1:7" ht="14.4">
      <c r="A507" s="271"/>
      <c r="B507" s="271"/>
      <c r="D507" s="1032"/>
      <c r="E507" s="1032"/>
      <c r="F507" s="1032"/>
    </row>
    <row r="508" spans="1:7" ht="14.4">
      <c r="A508" s="271"/>
      <c r="B508" s="271"/>
      <c r="D508" s="44"/>
    </row>
    <row r="509" spans="1:7" ht="14.4">
      <c r="A509" s="271"/>
      <c r="B509" s="608" t="s">
        <v>124</v>
      </c>
      <c r="D509" s="1047" t="s">
        <v>1874</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8" t="s">
        <v>124</v>
      </c>
      <c r="D514" s="995" t="s">
        <v>1580</v>
      </c>
      <c r="E514" s="995"/>
      <c r="F514" s="995"/>
      <c r="G514"/>
    </row>
    <row r="515" spans="1:7" ht="13.2">
      <c r="D515" s="44"/>
      <c r="G515"/>
    </row>
    <row r="516" spans="1:7" ht="14.4">
      <c r="A516" s="271"/>
      <c r="B516" s="608" t="s">
        <v>124</v>
      </c>
      <c r="D516" s="975" t="s">
        <v>1581</v>
      </c>
      <c r="E516" s="975"/>
      <c r="F516" s="975"/>
      <c r="G516"/>
    </row>
    <row r="517" spans="1:7" ht="13.2">
      <c r="D517" s="975"/>
      <c r="E517" s="975"/>
      <c r="F517" s="975"/>
      <c r="G517"/>
    </row>
    <row r="518" spans="1:7" ht="13.2">
      <c r="D518" s="419"/>
      <c r="G518"/>
    </row>
    <row r="519" spans="1:7" ht="14.4">
      <c r="A519" s="271"/>
      <c r="B519" s="608" t="s">
        <v>124</v>
      </c>
      <c r="D519" s="995" t="s">
        <v>1579</v>
      </c>
      <c r="E519" s="995"/>
      <c r="F519" s="995"/>
    </row>
    <row r="520" spans="1:7" ht="14.4">
      <c r="A520" s="271"/>
      <c r="B520" s="271"/>
      <c r="D520" s="44"/>
    </row>
    <row r="521" spans="1:7" ht="13.2">
      <c r="A521" s="1029" t="s">
        <v>1378</v>
      </c>
      <c r="B521" s="1029"/>
      <c r="C521" s="1029"/>
      <c r="D521" s="1029"/>
      <c r="E521" s="1029"/>
      <c r="F521" s="1029"/>
      <c r="G521" s="1029"/>
    </row>
    <row r="522" spans="1:7" ht="12" customHeight="1">
      <c r="A522" s="271"/>
      <c r="B522" s="271"/>
      <c r="D522" s="44"/>
    </row>
    <row r="523" spans="1:7" ht="13.2">
      <c r="B523" s="608" t="s">
        <v>1375</v>
      </c>
      <c r="C523" s="190"/>
      <c r="D523" s="1003" t="s">
        <v>1524</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8" t="s">
        <v>1375</v>
      </c>
      <c r="C528" s="207"/>
      <c r="D528" s="975" t="s">
        <v>2141</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8" t="s">
        <v>1375</v>
      </c>
      <c r="C531" s="191"/>
      <c r="D531" s="928" t="s">
        <v>2078</v>
      </c>
      <c r="E531" s="929"/>
      <c r="G531"/>
    </row>
    <row r="532" spans="1:7" ht="13.2">
      <c r="A532" s="191"/>
      <c r="B532" s="191"/>
      <c r="C532" s="191"/>
      <c r="D532" s="929"/>
      <c r="E532" s="104" t="s">
        <v>2079</v>
      </c>
      <c r="G532"/>
    </row>
    <row r="533" spans="1:7" ht="14.4">
      <c r="A533" s="271"/>
      <c r="B533"/>
      <c r="D533" s="1032" t="s">
        <v>2142</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1390</v>
      </c>
      <c r="B537" s="1029"/>
      <c r="C537" s="1029"/>
      <c r="D537" s="1029"/>
      <c r="E537" s="1029"/>
      <c r="F537" s="1029"/>
      <c r="G537" s="1029"/>
    </row>
    <row r="538" spans="1:7" ht="12" customHeight="1">
      <c r="A538" s="44"/>
      <c r="B538" s="44"/>
      <c r="C538" s="207"/>
      <c r="E538" s="44"/>
    </row>
    <row r="539" spans="1:7" ht="13.2">
      <c r="C539" s="207"/>
      <c r="D539" s="996" t="s">
        <v>1419</v>
      </c>
      <c r="E539" s="996"/>
      <c r="F539" s="996"/>
    </row>
    <row r="540" spans="1:7" ht="13.2"/>
    <row r="541" spans="1:7" ht="13.2">
      <c r="B541" s="608" t="s">
        <v>124</v>
      </c>
      <c r="D541" s="975" t="s">
        <v>1550</v>
      </c>
      <c r="E541" s="975"/>
      <c r="F541" s="975"/>
    </row>
    <row r="542" spans="1:7" ht="13.2">
      <c r="D542" s="975"/>
      <c r="E542" s="975"/>
      <c r="F542" s="975"/>
    </row>
    <row r="543" spans="1:7" ht="12" customHeight="1">
      <c r="A543" s="207"/>
      <c r="B543" s="207"/>
      <c r="C543" s="207"/>
      <c r="D543" s="44"/>
    </row>
    <row r="544" spans="1:7" ht="14.4">
      <c r="A544" s="271"/>
      <c r="B544" s="608" t="s">
        <v>124</v>
      </c>
      <c r="C544" s="207"/>
      <c r="D544" s="975" t="s">
        <v>1551</v>
      </c>
      <c r="E544" s="975"/>
      <c r="F544" s="975"/>
    </row>
    <row r="545" spans="1:7" ht="13.2">
      <c r="A545" s="207"/>
      <c r="B545" s="207"/>
      <c r="C545" s="207"/>
      <c r="D545" s="975"/>
      <c r="E545" s="975"/>
      <c r="F545" s="975"/>
    </row>
    <row r="546" spans="1:7" ht="12" customHeight="1">
      <c r="A546" s="207"/>
      <c r="B546" s="207"/>
      <c r="C546" s="207"/>
      <c r="D546" s="44"/>
    </row>
    <row r="547" spans="1:7" ht="13.2">
      <c r="A547" s="1007" t="s">
        <v>1426</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1533</v>
      </c>
      <c r="E550" s="995"/>
      <c r="F550" s="995"/>
    </row>
    <row r="551" spans="1:7" ht="13.2">
      <c r="C551" s="207"/>
      <c r="D551" s="44"/>
      <c r="E551" s="44"/>
      <c r="F551" s="44"/>
    </row>
    <row r="552" spans="1:7" ht="14.4">
      <c r="A552" s="271"/>
      <c r="B552" s="608" t="s">
        <v>1375</v>
      </c>
      <c r="C552" s="207"/>
      <c r="D552" s="995" t="s">
        <v>1112</v>
      </c>
      <c r="E552" s="995"/>
      <c r="F552" s="995"/>
    </row>
    <row r="553" spans="1:7" ht="12" customHeight="1">
      <c r="A553" s="207"/>
      <c r="B553" s="207"/>
      <c r="C553" s="207"/>
      <c r="D553" s="44"/>
      <c r="E553"/>
      <c r="F553"/>
      <c r="G553"/>
    </row>
    <row r="554" spans="1:7" ht="14.4" customHeight="1">
      <c r="A554" s="271"/>
      <c r="B554" s="608" t="s">
        <v>1375</v>
      </c>
      <c r="C554" s="207"/>
      <c r="D554" s="975" t="s">
        <v>1532</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8" t="s">
        <v>1375</v>
      </c>
      <c r="C557" s="207"/>
      <c r="D557" s="975" t="s">
        <v>1534</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8" t="s">
        <v>1375</v>
      </c>
      <c r="C560" s="207"/>
      <c r="D560" s="975" t="s">
        <v>1535</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8" t="s">
        <v>1375</v>
      </c>
      <c r="C563" s="207"/>
      <c r="D563" s="975" t="s">
        <v>1536</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8" t="s">
        <v>124</v>
      </c>
      <c r="C567" s="207"/>
      <c r="D567" s="968" t="s">
        <v>1630</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8" t="s">
        <v>1375</v>
      </c>
      <c r="C570" s="207"/>
      <c r="D570" s="975" t="s">
        <v>1537</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8" t="s">
        <v>1375</v>
      </c>
      <c r="C573" s="207"/>
      <c r="D573" s="995" t="s">
        <v>1538</v>
      </c>
      <c r="E573" s="995"/>
      <c r="F573" s="995"/>
      <c r="G573"/>
    </row>
    <row r="574" spans="1:7" ht="14.4">
      <c r="A574" s="271"/>
      <c r="B574" s="271"/>
      <c r="C574" s="207"/>
      <c r="D574" s="1036" t="s">
        <v>2080</v>
      </c>
      <c r="E574" s="1036"/>
      <c r="F574" s="1036"/>
      <c r="G574"/>
    </row>
    <row r="575" spans="1:7" ht="13.2">
      <c r="A575" s="18"/>
      <c r="B575" s="18"/>
      <c r="C575" s="207"/>
      <c r="D575" s="930"/>
      <c r="E575" s="104" t="s">
        <v>2081</v>
      </c>
      <c r="F575" s="931"/>
      <c r="G575"/>
    </row>
    <row r="576" spans="1:7" ht="15" customHeight="1">
      <c r="A576" s="18"/>
      <c r="B576" s="18"/>
      <c r="C576" s="207"/>
      <c r="D576" s="968" t="s">
        <v>1751</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8" t="s">
        <v>1375</v>
      </c>
      <c r="C586" s="207"/>
      <c r="D586" s="995" t="s">
        <v>1539</v>
      </c>
      <c r="E586" s="995"/>
      <c r="F586" s="995"/>
      <c r="G586"/>
    </row>
    <row r="587" spans="1:7" ht="13.65" customHeight="1">
      <c r="C587" s="207"/>
      <c r="D587" s="975" t="s">
        <v>1540</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8" t="s">
        <v>1375</v>
      </c>
      <c r="C591" s="207"/>
      <c r="D591" s="975" t="s">
        <v>2143</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8" t="s">
        <v>124</v>
      </c>
      <c r="C596" s="191"/>
      <c r="D596" s="1028" t="s">
        <v>1812</v>
      </c>
      <c r="E596" s="1005"/>
      <c r="F596" s="1005"/>
    </row>
    <row r="597" spans="1:7" ht="13.2">
      <c r="A597" s="191"/>
      <c r="B597" s="191"/>
      <c r="C597" s="191"/>
    </row>
    <row r="598" spans="1:7" ht="13.2">
      <c r="A598" s="207"/>
      <c r="B598" s="207"/>
      <c r="C598" s="207"/>
      <c r="D598" s="24"/>
      <c r="E598" s="24"/>
      <c r="F598" s="24"/>
    </row>
    <row r="599" spans="1:7" ht="13.2">
      <c r="A599" s="1029" t="s">
        <v>1392</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1441</v>
      </c>
      <c r="E602" s="998"/>
      <c r="F602" s="998"/>
    </row>
    <row r="603" spans="1:7" ht="13.2">
      <c r="C603" s="190"/>
      <c r="D603" s="371"/>
    </row>
    <row r="604" spans="1:7" ht="14.4">
      <c r="A604" s="271"/>
      <c r="B604" s="608" t="s">
        <v>124</v>
      </c>
      <c r="D604" s="998" t="s">
        <v>1113</v>
      </c>
      <c r="E604" s="998"/>
      <c r="F604" s="998"/>
    </row>
    <row r="605" spans="1:7" ht="13.2">
      <c r="A605" s="18"/>
      <c r="B605" s="18"/>
      <c r="D605" s="361"/>
    </row>
    <row r="606" spans="1:7" ht="14.4" customHeight="1">
      <c r="A606" s="271"/>
      <c r="B606" s="608" t="s">
        <v>124</v>
      </c>
      <c r="D606" s="998" t="s">
        <v>2144</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2"/>
      <c r="E609" s="612"/>
      <c r="F609" s="612"/>
    </row>
    <row r="610" spans="1:7" ht="14.4">
      <c r="A610" s="271"/>
      <c r="B610" s="608" t="s">
        <v>124</v>
      </c>
      <c r="D610" s="998" t="s">
        <v>1442</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8" t="s">
        <v>1375</v>
      </c>
      <c r="D615" s="998" t="s">
        <v>2145</v>
      </c>
      <c r="E615" s="998"/>
      <c r="F615" s="998"/>
    </row>
    <row r="616" spans="1:7" ht="14.4">
      <c r="A616" s="271"/>
      <c r="B616" s="271"/>
      <c r="D616" s="998"/>
      <c r="E616" s="998"/>
      <c r="F616" s="998"/>
    </row>
    <row r="617" spans="1:7" ht="14.4">
      <c r="A617" s="271"/>
      <c r="B617" s="271"/>
      <c r="D617" s="371"/>
    </row>
    <row r="618" spans="1:7" ht="14.4" customHeight="1">
      <c r="A618" s="271"/>
      <c r="B618" s="608" t="s">
        <v>124</v>
      </c>
      <c r="D618" s="998" t="s">
        <v>1446</v>
      </c>
      <c r="E618" s="998"/>
      <c r="F618" s="998"/>
    </row>
    <row r="619" spans="1:7" ht="14.4">
      <c r="A619" s="271"/>
      <c r="B619" s="271"/>
      <c r="D619" s="998"/>
      <c r="E619" s="998"/>
      <c r="F619" s="998"/>
    </row>
    <row r="620" spans="1:7" ht="14.4">
      <c r="A620" s="271"/>
      <c r="B620" s="271"/>
      <c r="D620" s="371"/>
    </row>
    <row r="621" spans="1:7" ht="14.4">
      <c r="A621" s="271"/>
      <c r="B621" s="608" t="s">
        <v>1375</v>
      </c>
      <c r="D621" s="998" t="s">
        <v>1114</v>
      </c>
      <c r="E621" s="998"/>
      <c r="F621" s="998"/>
    </row>
    <row r="622" spans="1:7" ht="13.2">
      <c r="A622" s="18"/>
      <c r="B622" s="18"/>
    </row>
    <row r="623" spans="1:7" ht="13.2">
      <c r="A623" s="1029" t="s">
        <v>1394</v>
      </c>
      <c r="B623" s="1029"/>
      <c r="C623" s="1029"/>
      <c r="D623" s="1029"/>
      <c r="E623" s="1029"/>
      <c r="F623" s="1029"/>
      <c r="G623" s="1029"/>
    </row>
    <row r="624" spans="1:7" ht="13.2">
      <c r="A624" s="63"/>
      <c r="B624" s="63"/>
    </row>
    <row r="625" spans="1:7" ht="13.2">
      <c r="C625" s="191"/>
      <c r="D625" s="1025" t="s">
        <v>1393</v>
      </c>
      <c r="E625" s="1025"/>
      <c r="F625" s="1025"/>
    </row>
    <row r="626" spans="1:7" ht="13.2">
      <c r="C626" s="191"/>
      <c r="D626" s="1005" t="s">
        <v>1420</v>
      </c>
      <c r="E626" s="1005"/>
      <c r="F626" s="1005"/>
    </row>
    <row r="627" spans="1:7" ht="13.2">
      <c r="C627" s="191"/>
      <c r="D627" s="102"/>
      <c r="E627" s="102"/>
      <c r="F627" s="102"/>
    </row>
    <row r="628" spans="1:7" ht="14.25" customHeight="1">
      <c r="A628" s="271"/>
      <c r="B628" s="608" t="s">
        <v>1375</v>
      </c>
      <c r="D628" s="1048" t="s">
        <v>2083</v>
      </c>
      <c r="E628" s="1049"/>
      <c r="F628" s="1049"/>
    </row>
    <row r="629" spans="1:7" ht="13.2">
      <c r="D629" s="1049"/>
      <c r="E629" s="1049"/>
      <c r="F629" s="1049"/>
    </row>
    <row r="630" spans="1:7" ht="13.2">
      <c r="D630" s="932"/>
      <c r="E630" s="926" t="s">
        <v>2082</v>
      </c>
      <c r="F630" s="932"/>
    </row>
    <row r="631" spans="1:7" ht="13.2">
      <c r="A631" s="63"/>
      <c r="B631" s="63"/>
    </row>
    <row r="632" spans="1:7" ht="12" customHeight="1">
      <c r="A632" s="1029" t="s">
        <v>1396</v>
      </c>
      <c r="B632" s="1029"/>
      <c r="C632" s="1029"/>
      <c r="D632" s="1029"/>
      <c r="E632" s="1029"/>
      <c r="F632" s="1029"/>
      <c r="G632" s="1029"/>
    </row>
    <row r="633" spans="1:7" ht="13.2">
      <c r="A633" s="44"/>
      <c r="B633" s="44"/>
    </row>
    <row r="634" spans="1:7" ht="13.2">
      <c r="C634" s="190"/>
      <c r="D634" s="996" t="s">
        <v>1395</v>
      </c>
      <c r="E634" s="996"/>
      <c r="F634" s="996"/>
    </row>
    <row r="635" spans="1:7" ht="13.2">
      <c r="A635" s="191"/>
      <c r="B635" s="191"/>
      <c r="C635" s="191"/>
      <c r="D635" s="995" t="s">
        <v>1552</v>
      </c>
      <c r="E635" s="995"/>
      <c r="F635" s="995"/>
    </row>
    <row r="636" spans="1:7" ht="13.2">
      <c r="A636" s="191"/>
      <c r="B636" s="191"/>
      <c r="C636" s="191"/>
    </row>
    <row r="637" spans="1:7" ht="14.4">
      <c r="A637" s="271"/>
      <c r="B637" s="271"/>
      <c r="D637" s="1025" t="s">
        <v>869</v>
      </c>
      <c r="E637" s="1025"/>
      <c r="F637" s="1025"/>
    </row>
    <row r="638" spans="1:7" ht="14.4">
      <c r="A638" s="271"/>
      <c r="B638" s="608" t="s">
        <v>1375</v>
      </c>
      <c r="D638" s="1005" t="s">
        <v>1553</v>
      </c>
      <c r="E638" s="1005"/>
      <c r="F638" s="1005"/>
    </row>
    <row r="639" spans="1:7" ht="14.4">
      <c r="A639" s="271"/>
      <c r="B639" s="271"/>
      <c r="D639" s="44"/>
    </row>
    <row r="640" spans="1:7" ht="14.4">
      <c r="A640" s="271"/>
      <c r="B640" s="608" t="s">
        <v>124</v>
      </c>
      <c r="D640" s="975" t="s">
        <v>1554</v>
      </c>
      <c r="E640" s="975"/>
      <c r="F640" s="975"/>
    </row>
    <row r="641" spans="1:7" ht="14.4">
      <c r="A641" s="271"/>
      <c r="B641" s="271"/>
      <c r="D641" s="975"/>
      <c r="E641" s="975"/>
      <c r="F641" s="975"/>
    </row>
    <row r="642" spans="1:7" ht="14.4">
      <c r="A642" s="271"/>
      <c r="B642" s="271"/>
      <c r="D642" s="44"/>
    </row>
    <row r="643" spans="1:7" ht="14.4">
      <c r="A643" s="271"/>
      <c r="B643" s="608" t="s">
        <v>1375</v>
      </c>
      <c r="D643" s="968" t="s">
        <v>1920</v>
      </c>
      <c r="E643" s="968"/>
      <c r="F643" s="968"/>
    </row>
    <row r="644" spans="1:7" ht="13.65" customHeight="1">
      <c r="D644" s="968"/>
      <c r="E644" s="968"/>
      <c r="F644" s="968"/>
    </row>
    <row r="645" spans="1:7" ht="13.2"/>
    <row r="646" spans="1:7" ht="14.4">
      <c r="A646" s="271"/>
      <c r="B646" s="608" t="s">
        <v>124</v>
      </c>
      <c r="D646" s="1005" t="s">
        <v>1555</v>
      </c>
      <c r="E646" s="1005"/>
      <c r="F646" s="1005"/>
    </row>
    <row r="647" spans="1:7" ht="13.2">
      <c r="A647" s="190"/>
      <c r="B647" s="190"/>
      <c r="C647" s="190"/>
    </row>
    <row r="648" spans="1:7" ht="13.2">
      <c r="A648" s="1029" t="s">
        <v>1397</v>
      </c>
      <c r="B648" s="1029"/>
      <c r="C648" s="1029"/>
      <c r="D648" s="1029"/>
      <c r="E648" s="1029"/>
      <c r="F648" s="1029"/>
      <c r="G648" s="1029"/>
    </row>
    <row r="649" spans="1:7" ht="13.2">
      <c r="A649" s="190"/>
      <c r="B649" s="190"/>
      <c r="C649" s="190"/>
    </row>
    <row r="650" spans="1:7" ht="13.2">
      <c r="C650" s="18"/>
      <c r="D650" s="1013" t="s">
        <v>1421</v>
      </c>
      <c r="E650" s="1013"/>
      <c r="F650" s="1013"/>
    </row>
    <row r="651" spans="1:7" ht="13.2">
      <c r="A651" s="18"/>
      <c r="B651" s="18"/>
      <c r="D651" s="3"/>
    </row>
    <row r="652" spans="1:7" ht="14.25" customHeight="1">
      <c r="A652" s="271"/>
      <c r="B652" s="608" t="s">
        <v>1375</v>
      </c>
      <c r="D652" s="1048" t="s">
        <v>2146</v>
      </c>
      <c r="E652" s="1048"/>
      <c r="F652" s="1048"/>
    </row>
    <row r="653" spans="1:7" ht="14.4">
      <c r="A653" s="271"/>
      <c r="B653" s="271"/>
      <c r="D653" s="1048"/>
      <c r="E653" s="1048"/>
      <c r="F653" s="1048"/>
    </row>
    <row r="654" spans="1:7" ht="13.2">
      <c r="D654" s="932"/>
      <c r="E654" s="926" t="s">
        <v>2085</v>
      </c>
      <c r="F654" s="932"/>
    </row>
    <row r="655" spans="1:7" ht="13.2">
      <c r="D655" s="972" t="s">
        <v>2084</v>
      </c>
      <c r="E655" s="972"/>
      <c r="F655" s="972"/>
    </row>
    <row r="656" spans="1:7" ht="12.75" customHeight="1">
      <c r="D656" s="972"/>
      <c r="E656" s="972"/>
      <c r="F656" s="972"/>
    </row>
    <row r="657" spans="1:9" ht="13.2">
      <c r="B657"/>
      <c r="D657" s="972"/>
      <c r="E657" s="972"/>
      <c r="F657" s="972"/>
    </row>
    <row r="658" spans="1:9" ht="13.2"/>
    <row r="659" spans="1:9" ht="14.4">
      <c r="A659" s="303"/>
      <c r="B659" s="608" t="s">
        <v>124</v>
      </c>
      <c r="D659" s="1014" t="s">
        <v>1556</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8" t="s">
        <v>124</v>
      </c>
      <c r="D662" s="1016" t="s">
        <v>1813</v>
      </c>
      <c r="E662" s="1016"/>
      <c r="F662" s="1016"/>
      <c r="G662" s="44"/>
    </row>
    <row r="663" spans="1:9" ht="14.4">
      <c r="A663" s="303"/>
      <c r="B663" s="303"/>
      <c r="D663" s="1016"/>
      <c r="E663" s="1016"/>
      <c r="F663" s="1016"/>
      <c r="G663" s="44"/>
    </row>
    <row r="664" spans="1:9" ht="14.4">
      <c r="A664" s="271"/>
      <c r="B664" s="271"/>
      <c r="D664" s="625"/>
      <c r="E664" s="625"/>
      <c r="F664" s="625"/>
      <c r="G664" s="44"/>
    </row>
    <row r="665" spans="1:9" ht="14.4">
      <c r="A665" s="271"/>
      <c r="B665" s="608" t="s">
        <v>124</v>
      </c>
      <c r="C665" s="207"/>
      <c r="D665" s="1015" t="s">
        <v>1557</v>
      </c>
      <c r="E665" s="1015"/>
      <c r="F665" s="1015"/>
      <c r="G665" s="44"/>
    </row>
    <row r="666" spans="1:9" ht="13.2">
      <c r="A666" s="44"/>
      <c r="B666" s="44"/>
      <c r="C666" s="207"/>
      <c r="D666" s="44"/>
      <c r="E666" s="44"/>
      <c r="F666" s="44"/>
      <c r="G666" s="44"/>
      <c r="H666" s="267"/>
      <c r="I666" s="267"/>
    </row>
    <row r="667" spans="1:9" ht="13.2">
      <c r="A667" s="1029" t="s">
        <v>1399</v>
      </c>
      <c r="B667" s="1029"/>
      <c r="C667" s="1029"/>
      <c r="D667" s="1029"/>
      <c r="E667" s="1029"/>
      <c r="F667" s="1029"/>
      <c r="G667" s="1029"/>
    </row>
    <row r="668" spans="1:9" ht="13.2">
      <c r="A668" s="44"/>
      <c r="B668" s="44"/>
      <c r="C668" s="207"/>
      <c r="D668" s="44"/>
      <c r="E668" s="44"/>
      <c r="F668" s="44"/>
      <c r="G668" s="44"/>
    </row>
    <row r="669" spans="1:9" ht="13.2">
      <c r="C669" s="190"/>
      <c r="D669" s="996" t="s">
        <v>1398</v>
      </c>
      <c r="E669" s="996"/>
      <c r="F669" s="996"/>
      <c r="G669" s="44"/>
    </row>
    <row r="670" spans="1:9" ht="13.2">
      <c r="A670" s="191"/>
      <c r="B670" s="191"/>
      <c r="C670" s="191"/>
      <c r="D670" s="995" t="s">
        <v>1422</v>
      </c>
      <c r="E670" s="995"/>
      <c r="F670" s="995"/>
      <c r="G670" s="44"/>
    </row>
    <row r="671" spans="1:9" ht="13.2">
      <c r="A671" s="191"/>
      <c r="B671" s="191"/>
      <c r="C671" s="191"/>
      <c r="D671" s="44"/>
      <c r="E671" s="44"/>
      <c r="F671" s="44"/>
      <c r="G671" s="44"/>
    </row>
    <row r="672" spans="1:9" ht="14.4" customHeight="1">
      <c r="A672" s="271"/>
      <c r="B672" s="608" t="s">
        <v>1375</v>
      </c>
      <c r="C672" s="207"/>
      <c r="D672" s="968" t="s">
        <v>1876</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8" t="s">
        <v>79</v>
      </c>
      <c r="C679" s="207"/>
      <c r="D679" s="999" t="s">
        <v>1439</v>
      </c>
      <c r="E679" s="999"/>
      <c r="F679" s="999"/>
      <c r="G679" s="44"/>
    </row>
    <row r="680" spans="1:7" ht="14.4" hidden="1">
      <c r="A680" s="271"/>
      <c r="B680" s="271"/>
      <c r="C680" s="207"/>
      <c r="D680" s="993" t="s">
        <v>2147</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1875</v>
      </c>
      <c r="E685" s="1017"/>
      <c r="F685" s="1017"/>
      <c r="G685" s="44"/>
    </row>
    <row r="686" spans="1:7" ht="13.2">
      <c r="A686" s="44"/>
      <c r="B686" s="44"/>
      <c r="C686" s="207"/>
      <c r="D686" s="44"/>
      <c r="E686" s="44"/>
      <c r="F686" s="44"/>
      <c r="G686" s="44"/>
    </row>
    <row r="687" spans="1:7" ht="13.2">
      <c r="A687" s="1029" t="s">
        <v>1400</v>
      </c>
      <c r="B687" s="1029"/>
      <c r="C687" s="1029"/>
      <c r="D687" s="1029"/>
      <c r="E687" s="1029"/>
      <c r="F687" s="1029"/>
      <c r="G687" s="1029"/>
    </row>
    <row r="688" spans="1:7" ht="13.2">
      <c r="A688" s="44"/>
      <c r="B688" s="44"/>
      <c r="C688" s="207"/>
      <c r="D688" s="44"/>
      <c r="E688" s="44"/>
      <c r="F688" s="44"/>
      <c r="G688" s="44"/>
    </row>
    <row r="689" spans="1:7" ht="13.2">
      <c r="C689" s="190"/>
      <c r="D689" s="996" t="s">
        <v>782</v>
      </c>
      <c r="E689" s="996"/>
      <c r="F689" s="996"/>
      <c r="G689" s="44"/>
    </row>
    <row r="690" spans="1:7" ht="13.2">
      <c r="A690" s="190"/>
      <c r="B690" s="190"/>
      <c r="C690" s="190"/>
      <c r="D690" s="996" t="s">
        <v>870</v>
      </c>
      <c r="E690" s="996"/>
      <c r="F690" s="996"/>
      <c r="G690" s="44"/>
    </row>
    <row r="691" spans="1:7" ht="13.2">
      <c r="A691" s="191"/>
      <c r="B691" s="191"/>
      <c r="C691" s="191"/>
      <c r="D691" s="995" t="s">
        <v>1523</v>
      </c>
      <c r="E691" s="995"/>
      <c r="F691" s="995"/>
    </row>
    <row r="692" spans="1:7" ht="14.25" customHeight="1">
      <c r="A692" s="191"/>
      <c r="B692" s="191"/>
      <c r="C692" s="191"/>
    </row>
    <row r="693" spans="1:7" ht="14.4">
      <c r="A693" s="271"/>
      <c r="B693" s="608" t="s">
        <v>1375</v>
      </c>
      <c r="C693" s="191"/>
      <c r="D693" s="995" t="s">
        <v>1115</v>
      </c>
      <c r="E693" s="995"/>
      <c r="F693" s="995"/>
    </row>
    <row r="694" spans="1:7" ht="13.2">
      <c r="A694" s="191"/>
      <c r="B694" s="191"/>
      <c r="C694" s="191"/>
      <c r="D694" s="995" t="s">
        <v>1132</v>
      </c>
      <c r="E694" s="995"/>
      <c r="F694" s="995"/>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8" t="s">
        <v>1375</v>
      </c>
      <c r="C698" s="191"/>
      <c r="D698" s="975" t="s">
        <v>2148</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8" t="s">
        <v>1375</v>
      </c>
      <c r="C702" s="191"/>
      <c r="D702" s="995" t="s">
        <v>1173</v>
      </c>
      <c r="E702" s="995"/>
      <c r="F702" s="995"/>
    </row>
    <row r="703" spans="1:7" ht="14.4">
      <c r="A703" s="271"/>
      <c r="B703" s="271"/>
      <c r="C703" s="191"/>
      <c r="D703" s="995" t="s">
        <v>1132</v>
      </c>
      <c r="E703" s="995"/>
      <c r="F703" s="995"/>
    </row>
    <row r="704" spans="1:7" ht="13.2">
      <c r="A704" s="191"/>
      <c r="B704" s="191"/>
      <c r="C704" s="191"/>
      <c r="E704" s="1020" t="s">
        <v>2088</v>
      </c>
      <c r="F704" s="1020"/>
    </row>
    <row r="705" spans="1:6" ht="13.2">
      <c r="A705" s="191"/>
      <c r="B705" s="191"/>
      <c r="C705" s="191"/>
      <c r="D705" s="3"/>
    </row>
    <row r="706" spans="1:6" ht="14.4">
      <c r="A706" s="271"/>
      <c r="B706" s="608" t="s">
        <v>124</v>
      </c>
      <c r="C706" s="191"/>
      <c r="D706" s="975" t="s">
        <v>1525</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8" t="s">
        <v>124</v>
      </c>
      <c r="C713" s="191"/>
      <c r="D713" s="968" t="s">
        <v>1731</v>
      </c>
      <c r="E713" s="975"/>
      <c r="F713" s="975"/>
    </row>
    <row r="714" spans="1:6" ht="13.2">
      <c r="A714" s="191"/>
      <c r="B714" s="191"/>
      <c r="C714" s="191"/>
      <c r="D714" s="975"/>
      <c r="E714" s="975"/>
      <c r="F714" s="975"/>
    </row>
    <row r="715" spans="1:6" ht="13.2">
      <c r="A715" s="191"/>
      <c r="B715" s="191"/>
      <c r="C715" s="191"/>
    </row>
    <row r="716" spans="1:6" ht="14.4" customHeight="1">
      <c r="A716" s="271"/>
      <c r="B716" s="608" t="s">
        <v>124</v>
      </c>
      <c r="C716" s="191"/>
      <c r="D716" s="975" t="s">
        <v>1526</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8" t="s">
        <v>124</v>
      </c>
      <c r="C729" s="191"/>
      <c r="D729" s="975" t="s">
        <v>1530</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8" t="s">
        <v>124</v>
      </c>
      <c r="C732" s="191"/>
      <c r="D732" s="975" t="s">
        <v>1531</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8" t="s">
        <v>124</v>
      </c>
      <c r="C736" s="191"/>
      <c r="D736" s="968" t="s">
        <v>1921</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8" t="s">
        <v>124</v>
      </c>
      <c r="C740" s="191"/>
      <c r="D740" s="975" t="s">
        <v>1527</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8" t="s">
        <v>124</v>
      </c>
      <c r="C744" s="191"/>
      <c r="D744" s="975" t="s">
        <v>1529</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8" t="s">
        <v>124</v>
      </c>
      <c r="C749" s="191"/>
      <c r="D749" s="968" t="s">
        <v>2214</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1528</v>
      </c>
      <c r="E756" s="1019"/>
      <c r="F756" s="1019"/>
      <c r="H756" s="267"/>
      <c r="I756" s="267"/>
    </row>
    <row r="757" spans="1:9" ht="13.2">
      <c r="A757" s="191"/>
      <c r="B757" s="191"/>
      <c r="C757" s="191"/>
      <c r="D757" s="559"/>
      <c r="H757" s="267"/>
      <c r="I757" s="267"/>
    </row>
    <row r="758" spans="1:9" ht="13.2">
      <c r="A758" s="1007" t="s">
        <v>1427</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1447</v>
      </c>
      <c r="E760" s="1002"/>
      <c r="F760" s="1002"/>
      <c r="H760" s="267"/>
      <c r="I760" s="267"/>
    </row>
    <row r="761" spans="1:9" ht="13.2">
      <c r="A761" s="190"/>
      <c r="B761" s="190"/>
      <c r="C761" s="190"/>
      <c r="D761" s="1005" t="s">
        <v>1450</v>
      </c>
      <c r="E761" s="1005"/>
      <c r="F761" s="1005"/>
      <c r="H761" s="267"/>
      <c r="I761" s="267"/>
    </row>
    <row r="762" spans="1:9" ht="13.2">
      <c r="A762" s="191"/>
      <c r="B762" s="191"/>
      <c r="C762" s="191"/>
      <c r="H762" s="267"/>
      <c r="I762" s="267"/>
    </row>
    <row r="763" spans="1:9" ht="14.25" customHeight="1">
      <c r="A763" s="271"/>
      <c r="B763" s="608" t="s">
        <v>1375</v>
      </c>
      <c r="D763" s="975" t="s">
        <v>1448</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8" t="s">
        <v>1375</v>
      </c>
      <c r="D770" s="1016" t="s">
        <v>1862</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8" t="s">
        <v>124</v>
      </c>
      <c r="C775" s="432"/>
      <c r="D775" s="1018" t="s">
        <v>1863</v>
      </c>
      <c r="E775" s="993"/>
      <c r="F775" s="993"/>
      <c r="G775" s="372"/>
      <c r="H775" s="267"/>
      <c r="I775" s="267"/>
    </row>
    <row r="776" spans="1:9" ht="13.2">
      <c r="A776" s="432"/>
      <c r="B776" s="432"/>
      <c r="C776" s="432"/>
      <c r="D776" s="993"/>
      <c r="E776" s="993"/>
      <c r="F776" s="993"/>
      <c r="G776" s="372"/>
      <c r="H776" s="267"/>
      <c r="I776" s="267"/>
    </row>
    <row r="777" spans="1:9" ht="13.2">
      <c r="A777" s="432"/>
      <c r="B777" s="432"/>
      <c r="C777" s="432"/>
      <c r="D777" s="993"/>
      <c r="E777" s="993"/>
      <c r="F777" s="993"/>
      <c r="G777" s="372"/>
      <c r="H777" s="267"/>
      <c r="I777" s="267"/>
    </row>
    <row r="778" spans="1:9" ht="13.2">
      <c r="D778" s="44"/>
      <c r="E778" s="44"/>
      <c r="F778" s="44"/>
      <c r="H778" s="267"/>
      <c r="I778" s="267"/>
    </row>
    <row r="779" spans="1:9" ht="13.2">
      <c r="B779" s="608" t="s">
        <v>124</v>
      </c>
      <c r="D779" s="975" t="s">
        <v>1449</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8" t="s">
        <v>124</v>
      </c>
      <c r="D782" s="968" t="s">
        <v>1754</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1591</v>
      </c>
      <c r="B786" s="1007"/>
      <c r="C786" s="1007"/>
      <c r="D786" s="1007"/>
      <c r="E786" s="1007"/>
      <c r="F786" s="1007"/>
      <c r="G786" s="1007"/>
      <c r="H786" s="267"/>
      <c r="I786" s="267"/>
    </row>
    <row r="787" spans="1:9" ht="13.2">
      <c r="A787" s="63"/>
      <c r="B787" s="63"/>
      <c r="H787" s="267"/>
      <c r="I787" s="267"/>
    </row>
    <row r="788" spans="1:9" ht="13.65" customHeight="1">
      <c r="A788" s="63"/>
      <c r="B788" s="63"/>
      <c r="D788" s="1011" t="s">
        <v>1592</v>
      </c>
      <c r="E788" s="1011"/>
      <c r="F788" s="1011"/>
      <c r="H788" s="267"/>
      <c r="I788" s="267"/>
    </row>
    <row r="789" spans="1:9" ht="13.2">
      <c r="A789" s="63"/>
      <c r="B789" s="63"/>
      <c r="D789" s="1012" t="s">
        <v>1593</v>
      </c>
      <c r="E789" s="1012"/>
      <c r="F789" s="1012"/>
      <c r="H789" s="267"/>
      <c r="I789" s="267"/>
    </row>
    <row r="790" spans="1:9" ht="13.2">
      <c r="A790" s="63"/>
      <c r="B790" s="63"/>
      <c r="D790" s="419"/>
      <c r="E790" s="419"/>
      <c r="F790" s="419"/>
      <c r="H790" s="267"/>
      <c r="I790" s="267"/>
    </row>
    <row r="791" spans="1:9" ht="13.2">
      <c r="A791" s="63"/>
      <c r="B791" s="608" t="s">
        <v>1375</v>
      </c>
      <c r="D791" s="993" t="s">
        <v>1594</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8" t="s">
        <v>124</v>
      </c>
      <c r="C795" s="190"/>
      <c r="D795" s="1018" t="s">
        <v>2209</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8" t="s">
        <v>1375</v>
      </c>
      <c r="C799" s="207"/>
      <c r="D799" s="1018" t="s">
        <v>1696</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8" t="s">
        <v>124</v>
      </c>
      <c r="C803" s="207"/>
      <c r="D803" s="993" t="s">
        <v>1595</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2008</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2"/>
      <c r="E811" s="792"/>
      <c r="F811" s="792"/>
      <c r="G811" s="188"/>
      <c r="H811" s="267"/>
      <c r="I811" s="267"/>
    </row>
    <row r="812" spans="1:9" ht="14.4">
      <c r="A812" s="271"/>
      <c r="B812" s="608" t="s">
        <v>124</v>
      </c>
      <c r="C812" s="207"/>
      <c r="D812" s="993" t="s">
        <v>1597</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3"/>
      <c r="E818" s="653"/>
      <c r="F818" s="653"/>
      <c r="G818" s="188"/>
      <c r="H818" s="267"/>
      <c r="I818" s="267"/>
    </row>
    <row r="819" spans="1:9" ht="14.4">
      <c r="A819" s="271"/>
      <c r="B819" s="608" t="s">
        <v>124</v>
      </c>
      <c r="C819" s="207"/>
      <c r="D819" s="1018" t="s">
        <v>1864</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3"/>
      <c r="E824" s="653"/>
      <c r="F824" s="653"/>
      <c r="G824" s="188"/>
      <c r="H824" s="267"/>
      <c r="I824" s="267"/>
    </row>
    <row r="825" spans="1:9" ht="14.4">
      <c r="A825" s="271"/>
      <c r="B825" s="608" t="s">
        <v>124</v>
      </c>
      <c r="C825" s="207"/>
      <c r="D825" s="993" t="s">
        <v>1596</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8" t="s">
        <v>124</v>
      </c>
      <c r="C830" s="207"/>
      <c r="D830" s="1001" t="s">
        <v>1599</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2"/>
      <c r="E836" s="652"/>
      <c r="F836" s="652"/>
      <c r="G836" s="188"/>
      <c r="H836" s="267"/>
      <c r="I836" s="267"/>
    </row>
    <row r="837" spans="1:9" ht="14.4">
      <c r="A837" s="271"/>
      <c r="B837" s="608" t="s">
        <v>124</v>
      </c>
      <c r="C837" s="207"/>
      <c r="D837" s="993" t="s">
        <v>1598</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8" t="s">
        <v>124</v>
      </c>
      <c r="C840" s="207"/>
      <c r="D840" s="1001" t="s">
        <v>1600</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1881</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1516</v>
      </c>
      <c r="E845" s="1002"/>
      <c r="F845" s="1002"/>
      <c r="H845" s="267"/>
      <c r="I845" s="267"/>
    </row>
    <row r="846" spans="1:9" ht="14.4">
      <c r="A846" s="271"/>
      <c r="B846" s="271"/>
      <c r="D846" s="968" t="s">
        <v>1878</v>
      </c>
      <c r="E846" s="968"/>
      <c r="F846" s="968"/>
      <c r="H846" s="267"/>
      <c r="I846" s="267"/>
    </row>
    <row r="847" spans="1:9" ht="14.4">
      <c r="A847" s="271"/>
      <c r="B847" s="271"/>
      <c r="D847" s="24"/>
      <c r="E847" s="210"/>
      <c r="F847" s="210"/>
      <c r="H847" s="267"/>
      <c r="I847" s="267"/>
    </row>
    <row r="848" spans="1:9" ht="13.2">
      <c r="B848" s="608" t="s">
        <v>1375</v>
      </c>
      <c r="C848" s="207"/>
      <c r="D848" s="975" t="s">
        <v>1453</v>
      </c>
      <c r="E848" s="975"/>
      <c r="F848" s="975"/>
      <c r="H848" s="267"/>
      <c r="I848" s="267"/>
    </row>
    <row r="849" spans="1:9" ht="13.2">
      <c r="A849" s="18"/>
      <c r="B849" s="18"/>
      <c r="C849" s="207"/>
      <c r="D849" s="3" t="s">
        <v>1430</v>
      </c>
      <c r="E849" s="976" t="s">
        <v>2071</v>
      </c>
      <c r="F849" s="976"/>
      <c r="H849" s="267"/>
      <c r="I849" s="267"/>
    </row>
    <row r="850" spans="1:9" ht="13.2">
      <c r="A850" s="18"/>
      <c r="B850" s="18"/>
      <c r="C850" s="207"/>
      <c r="D850" s="213"/>
      <c r="H850" s="267"/>
      <c r="I850" s="267"/>
    </row>
    <row r="851" spans="1:9" ht="13.2">
      <c r="A851" s="18"/>
      <c r="B851" s="608" t="s">
        <v>124</v>
      </c>
      <c r="C851" s="207"/>
      <c r="D851" s="1021" t="s">
        <v>1677</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8" t="s">
        <v>1375</v>
      </c>
      <c r="C861" s="207"/>
      <c r="D861" s="975" t="s">
        <v>1454</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8"/>
      <c r="B865" s="608" t="s">
        <v>124</v>
      </c>
      <c r="C865" s="207"/>
      <c r="D865" s="1002" t="s">
        <v>1455</v>
      </c>
      <c r="E865" s="1002"/>
      <c r="F865" s="1002"/>
      <c r="H865" s="267"/>
      <c r="I865" s="267"/>
    </row>
    <row r="866" spans="1:9" ht="13.2">
      <c r="B866" s="418"/>
      <c r="C866" s="207"/>
      <c r="D866" s="1002"/>
      <c r="E866" s="1002"/>
      <c r="F866" s="1002"/>
      <c r="H866" s="267"/>
      <c r="I866" s="267"/>
    </row>
    <row r="867" spans="1:9" ht="14.25" customHeight="1">
      <c r="A867" s="271"/>
      <c r="C867" s="207"/>
      <c r="D867" s="975" t="s">
        <v>2149</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8" t="s">
        <v>1375</v>
      </c>
      <c r="C874" s="207"/>
      <c r="D874" s="975" t="s">
        <v>1174</v>
      </c>
      <c r="E874" s="975"/>
      <c r="F874" s="975"/>
      <c r="H874" s="267"/>
      <c r="I874" s="267"/>
    </row>
    <row r="875" spans="1:9" ht="14.4">
      <c r="A875" s="271"/>
      <c r="B875" s="271"/>
      <c r="C875" s="207"/>
      <c r="D875" s="975" t="s">
        <v>1175</v>
      </c>
      <c r="E875" s="975"/>
      <c r="F875" s="975"/>
      <c r="H875" s="267"/>
      <c r="I875" s="267"/>
    </row>
    <row r="876" spans="1:9" ht="14.4">
      <c r="A876" s="271"/>
      <c r="B876" s="271"/>
      <c r="C876" s="207"/>
      <c r="D876" s="3" t="s">
        <v>1429</v>
      </c>
      <c r="E876" s="976" t="s">
        <v>2073</v>
      </c>
      <c r="F876" s="976"/>
      <c r="H876" s="267"/>
      <c r="I876" s="267"/>
    </row>
    <row r="877" spans="1:9" ht="14.4">
      <c r="A877" s="271"/>
      <c r="B877" s="271"/>
      <c r="C877" s="207"/>
      <c r="D877" s="44"/>
      <c r="H877" s="267"/>
      <c r="I877" s="267"/>
    </row>
    <row r="878" spans="1:9" ht="14.4">
      <c r="A878" s="271"/>
      <c r="B878" s="608" t="s">
        <v>124</v>
      </c>
      <c r="C878" s="207"/>
      <c r="D878" s="975" t="s">
        <v>1456</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1401</v>
      </c>
      <c r="B883" s="272"/>
      <c r="C883" s="610"/>
      <c r="D883" s="610"/>
      <c r="E883" s="610"/>
      <c r="F883" s="610"/>
      <c r="G883" s="610"/>
      <c r="H883" s="267"/>
      <c r="I883" s="267"/>
    </row>
    <row r="884" spans="1:9" ht="13.2">
      <c r="A884" s="190"/>
      <c r="B884" s="190"/>
      <c r="C884" s="190"/>
      <c r="D884" s="212"/>
      <c r="H884" s="267"/>
      <c r="I884" s="267"/>
    </row>
    <row r="885" spans="1:9" ht="13.2">
      <c r="C885" s="191"/>
      <c r="D885" s="996" t="s">
        <v>1515</v>
      </c>
      <c r="E885" s="996"/>
      <c r="F885" s="996"/>
      <c r="G885" s="188"/>
      <c r="H885" s="267"/>
      <c r="I885" s="267"/>
    </row>
    <row r="886" spans="1:9" ht="13.2">
      <c r="C886" s="191"/>
      <c r="D886" s="1009" t="s">
        <v>1879</v>
      </c>
      <c r="E886" s="1010"/>
      <c r="F886" s="1010"/>
      <c r="G886" s="188"/>
      <c r="H886" s="267"/>
      <c r="I886" s="267"/>
    </row>
    <row r="887" spans="1:9" ht="13.2">
      <c r="C887" s="191"/>
      <c r="D887" s="639"/>
      <c r="E887" s="639"/>
      <c r="F887" s="639"/>
      <c r="G887" s="188"/>
      <c r="H887" s="267"/>
      <c r="I887" s="267"/>
    </row>
    <row r="888" spans="1:9" ht="14.4">
      <c r="A888" s="271"/>
      <c r="B888" s="608" t="s">
        <v>1375</v>
      </c>
      <c r="D888" s="995" t="s">
        <v>1475</v>
      </c>
      <c r="E888" s="995"/>
      <c r="F888" s="995"/>
      <c r="G888" s="188"/>
      <c r="H888" s="267"/>
      <c r="I888" s="267"/>
    </row>
    <row r="889" spans="1:9" ht="13.2">
      <c r="D889" s="3" t="s">
        <v>1429</v>
      </c>
      <c r="E889" s="1008" t="s">
        <v>2073</v>
      </c>
      <c r="F889" s="1008"/>
      <c r="G889" s="188"/>
    </row>
    <row r="890" spans="1:9" ht="13.2">
      <c r="D890" s="44"/>
      <c r="E890" s="188"/>
      <c r="F890" s="188"/>
      <c r="G890" s="188"/>
      <c r="H890" s="267"/>
      <c r="I890" s="267"/>
    </row>
    <row r="891" spans="1:9" ht="14.4">
      <c r="A891" s="271"/>
      <c r="B891" s="608" t="s">
        <v>1375</v>
      </c>
      <c r="D891" s="968" t="s">
        <v>1882</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8" t="s">
        <v>124</v>
      </c>
      <c r="D894" s="1004" t="s">
        <v>1679</v>
      </c>
      <c r="E894" s="1004"/>
      <c r="F894" s="1004"/>
      <c r="G894" s="188"/>
      <c r="H894" s="267"/>
      <c r="I894" s="267"/>
    </row>
    <row r="895" spans="1:9" ht="29.4" customHeight="1">
      <c r="B895" s="564"/>
      <c r="D895" s="1004"/>
      <c r="E895" s="1004"/>
      <c r="F895" s="1004"/>
      <c r="G895" s="188"/>
      <c r="H895" s="267"/>
      <c r="I895" s="267"/>
    </row>
    <row r="896" spans="1:9" ht="14.4">
      <c r="A896" s="271"/>
      <c r="B896"/>
      <c r="D896" s="975" t="s">
        <v>2149</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8" t="s">
        <v>124</v>
      </c>
      <c r="D903" s="1005" t="s">
        <v>1174</v>
      </c>
      <c r="E903" s="1005"/>
      <c r="F903" s="1005"/>
      <c r="G903" s="188"/>
      <c r="H903" s="267"/>
      <c r="I903" s="267"/>
    </row>
    <row r="904" spans="1:9" ht="14.4">
      <c r="A904" s="271"/>
      <c r="B904" s="271"/>
      <c r="D904" s="1005" t="s">
        <v>1175</v>
      </c>
      <c r="E904" s="1005"/>
      <c r="F904" s="1005"/>
      <c r="G904" s="188"/>
      <c r="H904" s="267"/>
      <c r="I904" s="267"/>
    </row>
    <row r="905" spans="1:9" ht="14.4">
      <c r="A905" s="271"/>
      <c r="B905" s="271"/>
      <c r="D905" s="3" t="s">
        <v>1476</v>
      </c>
      <c r="E905" s="1006" t="s">
        <v>2073</v>
      </c>
      <c r="F905" s="1006"/>
      <c r="G905" s="188"/>
      <c r="H905" s="267"/>
      <c r="I905" s="267"/>
    </row>
    <row r="906" spans="1:9" ht="14.4">
      <c r="A906" s="271"/>
      <c r="B906" s="271"/>
      <c r="D906" s="44"/>
      <c r="E906" s="188"/>
      <c r="F906" s="188"/>
      <c r="G906" s="188"/>
      <c r="H906" s="267"/>
      <c r="I906" s="267"/>
    </row>
    <row r="907" spans="1:9" ht="14.4">
      <c r="A907" s="271"/>
      <c r="B907" s="608" t="s">
        <v>124</v>
      </c>
      <c r="D907" s="975" t="s">
        <v>1456</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1402</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1633</v>
      </c>
      <c r="E914" s="999"/>
      <c r="F914" s="999"/>
      <c r="G914" s="188"/>
      <c r="H914" s="267"/>
      <c r="I914" s="267"/>
    </row>
    <row r="915" spans="1:9" ht="13.2">
      <c r="A915" s="190"/>
      <c r="B915" s="190"/>
      <c r="C915" s="190"/>
      <c r="D915" s="995" t="s">
        <v>1474</v>
      </c>
      <c r="E915" s="995"/>
      <c r="F915" s="995"/>
      <c r="G915" s="188"/>
      <c r="H915" s="267"/>
      <c r="I915" s="267"/>
    </row>
    <row r="916" spans="1:9" ht="13.2">
      <c r="A916" s="190"/>
      <c r="B916" s="190"/>
      <c r="C916" s="190"/>
      <c r="F916" s="188"/>
      <c r="G916" s="188"/>
      <c r="H916" s="267"/>
      <c r="I916" s="267"/>
    </row>
    <row r="917" spans="1:9" ht="13.65" customHeight="1">
      <c r="A917" s="190"/>
      <c r="B917" s="608" t="s">
        <v>124</v>
      </c>
      <c r="C917" s="190"/>
      <c r="D917" s="1002" t="s">
        <v>1643</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8" t="s">
        <v>1375</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8" t="s">
        <v>124</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8"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7" customFormat="1" ht="14.4">
      <c r="A949" s="271"/>
      <c r="B949" s="608" t="s">
        <v>124</v>
      </c>
      <c r="C949" s="191"/>
      <c r="D949" s="976" t="s">
        <v>1645</v>
      </c>
      <c r="E949" s="976"/>
      <c r="F949" s="976"/>
      <c r="G949" s="188"/>
    </row>
    <row r="950" spans="1:9" s="447" customFormat="1" ht="14.4">
      <c r="A950" s="271"/>
      <c r="B950" s="271"/>
      <c r="C950" s="191"/>
      <c r="D950" s="976"/>
      <c r="E950" s="976"/>
      <c r="F950" s="976"/>
      <c r="G950" s="188"/>
    </row>
    <row r="951" spans="1:9" s="447" customFormat="1" ht="14.4">
      <c r="A951" s="271"/>
      <c r="B951" s="271"/>
      <c r="C951" s="191"/>
      <c r="D951" s="976"/>
      <c r="E951" s="976"/>
      <c r="F951" s="976"/>
      <c r="G951" s="188"/>
    </row>
    <row r="952" spans="1:9" s="447" customFormat="1" ht="14.4">
      <c r="A952" s="271"/>
      <c r="B952" s="271"/>
      <c r="C952" s="191"/>
      <c r="D952" s="976"/>
      <c r="E952" s="976"/>
      <c r="F952" s="976"/>
      <c r="G952" s="188"/>
    </row>
    <row r="953" spans="1:9" s="447" customFormat="1" ht="14.4">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8" t="s">
        <v>1375</v>
      </c>
      <c r="D957" s="975" t="s">
        <v>1647</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8" t="s">
        <v>1375</v>
      </c>
      <c r="C962" s="207"/>
      <c r="D962" s="998" t="s">
        <v>1635</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2"/>
      <c r="E968" s="612"/>
      <c r="F968" s="612"/>
      <c r="G968" s="188"/>
      <c r="H968" s="267"/>
      <c r="I968" s="267"/>
    </row>
    <row r="969" spans="1:9" ht="14.4" customHeight="1">
      <c r="A969" s="271"/>
      <c r="B969" s="608" t="s">
        <v>124</v>
      </c>
      <c r="C969" s="207"/>
      <c r="D969" s="998" t="s">
        <v>1634</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8" t="s">
        <v>124</v>
      </c>
      <c r="C975" s="207"/>
      <c r="D975" s="998" t="s">
        <v>1637</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8" t="s">
        <v>124</v>
      </c>
      <c r="C981" s="207"/>
      <c r="D981" s="998" t="s">
        <v>1638</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2"/>
      <c r="E984" s="612"/>
      <c r="F984" s="612"/>
      <c r="G984" s="188"/>
      <c r="H984" s="267"/>
      <c r="I984" s="267"/>
    </row>
    <row r="985" spans="1:9" ht="14.4">
      <c r="A985" s="271"/>
      <c r="B985" s="608" t="s">
        <v>124</v>
      </c>
      <c r="C985" s="207"/>
      <c r="D985" s="998" t="s">
        <v>1639</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8" t="s">
        <v>124</v>
      </c>
      <c r="C988" s="207"/>
      <c r="D988" s="975" t="s">
        <v>1640</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8" t="s">
        <v>124</v>
      </c>
      <c r="C991" s="207"/>
      <c r="D991" s="1000" t="s">
        <v>1769</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8" t="s">
        <v>124</v>
      </c>
      <c r="C996" s="207"/>
      <c r="D996" s="995" t="s">
        <v>2150</v>
      </c>
      <c r="E996" s="995"/>
      <c r="F996" s="995"/>
      <c r="G996" s="188"/>
      <c r="H996" s="267"/>
      <c r="I996" s="267"/>
    </row>
    <row r="997" spans="1:9" ht="13.2">
      <c r="A997" s="207"/>
      <c r="B997" s="207"/>
      <c r="C997" s="207"/>
      <c r="D997" s="44"/>
      <c r="E997" s="188"/>
      <c r="F997" s="188"/>
      <c r="G997" s="188"/>
      <c r="H997" s="267"/>
      <c r="I997" s="267"/>
    </row>
    <row r="998" spans="1:9" ht="13.2">
      <c r="A998" s="207"/>
      <c r="B998" s="608" t="s">
        <v>124</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1477</v>
      </c>
      <c r="E1000" s="996"/>
      <c r="F1000" s="996"/>
      <c r="G1000" s="188"/>
      <c r="H1000" s="267"/>
      <c r="I1000" s="267"/>
    </row>
    <row r="1001" spans="1:9" ht="13.2">
      <c r="A1001" s="207"/>
      <c r="C1001" s="207"/>
      <c r="D1001" s="192"/>
      <c r="E1001" s="188"/>
      <c r="F1001" s="188"/>
      <c r="G1001" s="188"/>
      <c r="H1001" s="267"/>
      <c r="I1001" s="267"/>
    </row>
    <row r="1002" spans="1:9" ht="14.4">
      <c r="A1002" s="271"/>
      <c r="B1002" s="608" t="s">
        <v>124</v>
      </c>
      <c r="C1002" s="207"/>
      <c r="D1002" s="975" t="s">
        <v>1641</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8" t="s">
        <v>1375</v>
      </c>
      <c r="C1008" s="207"/>
      <c r="D1008" s="975" t="s">
        <v>1642</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1478</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8" t="s">
        <v>124</v>
      </c>
      <c r="C1016" s="207"/>
      <c r="D1016" s="975" t="s">
        <v>1648</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8" t="s">
        <v>124</v>
      </c>
      <c r="C1020" s="207"/>
      <c r="D1020" s="975" t="s">
        <v>1649</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1479</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8" t="s">
        <v>1375</v>
      </c>
      <c r="C1026" s="207"/>
      <c r="D1026" s="975" t="s">
        <v>1651</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8" t="s">
        <v>124</v>
      </c>
      <c r="C1030" s="207"/>
      <c r="D1030" s="975" t="s">
        <v>1650</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8" t="s">
        <v>124</v>
      </c>
      <c r="C1034" s="207"/>
      <c r="D1034" s="973" t="s">
        <v>1652</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8" t="s">
        <v>124</v>
      </c>
      <c r="C1038" s="207"/>
      <c r="D1038" s="975" t="s">
        <v>1653</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8" t="s">
        <v>124</v>
      </c>
      <c r="C1042" s="207"/>
      <c r="D1042" s="975" t="s">
        <v>1654</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8" t="s">
        <v>124</v>
      </c>
      <c r="C1046" s="207"/>
      <c r="D1046" s="975" t="s">
        <v>1480</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8" t="s">
        <v>124</v>
      </c>
      <c r="C1050" s="207"/>
      <c r="D1050" s="975" t="s">
        <v>1481</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8" t="s">
        <v>1375</v>
      </c>
      <c r="C1054" s="207"/>
      <c r="D1054" s="1037" t="s">
        <v>1124</v>
      </c>
      <c r="E1054" s="1037"/>
      <c r="F1054" s="1037"/>
      <c r="G1054" s="607"/>
      <c r="H1054" s="267"/>
      <c r="I1054" s="267"/>
    </row>
    <row r="1055" spans="1:9" ht="13.2">
      <c r="A1055" s="207"/>
      <c r="B1055" s="207"/>
      <c r="C1055" s="207"/>
      <c r="D1055" s="1037"/>
      <c r="E1055" s="1037"/>
      <c r="F1055" s="1037"/>
      <c r="G1055" s="607"/>
      <c r="H1055" s="267"/>
      <c r="I1055" s="267"/>
    </row>
    <row r="1056" spans="1:9" ht="13.2">
      <c r="A1056" s="207"/>
      <c r="B1056" s="207"/>
      <c r="C1056" s="207"/>
      <c r="D1056" s="1037"/>
      <c r="E1056" s="1037"/>
      <c r="F1056" s="1037"/>
      <c r="G1056" s="607"/>
      <c r="H1056" s="267"/>
      <c r="I1056" s="267"/>
    </row>
    <row r="1057" spans="1:9" ht="13.2">
      <c r="A1057" s="207"/>
      <c r="B1057" s="207"/>
      <c r="C1057" s="207"/>
      <c r="D1057" s="1037"/>
      <c r="E1057" s="1037"/>
      <c r="F1057" s="1037"/>
      <c r="G1057" s="607"/>
      <c r="H1057" s="267"/>
      <c r="I1057" s="267"/>
    </row>
    <row r="1058" spans="1:9" ht="13.2">
      <c r="A1058" s="207"/>
      <c r="B1058" s="207"/>
      <c r="C1058" s="207"/>
      <c r="D1058" s="1037"/>
      <c r="E1058" s="1037"/>
      <c r="F1058" s="1037"/>
      <c r="G1058" s="607"/>
      <c r="H1058" s="267"/>
      <c r="I1058" s="267"/>
    </row>
    <row r="1059" spans="1:9" ht="13.2">
      <c r="A1059" s="207"/>
      <c r="B1059" s="207"/>
      <c r="C1059" s="207"/>
      <c r="D1059" s="1037"/>
      <c r="E1059" s="1037"/>
      <c r="F1059" s="1037"/>
      <c r="G1059" s="607"/>
      <c r="H1059" s="267"/>
      <c r="I1059" s="267"/>
    </row>
    <row r="1060" spans="1:9" ht="13.2">
      <c r="A1060" s="207"/>
      <c r="B1060" s="207"/>
      <c r="C1060" s="207"/>
      <c r="D1060" s="1037"/>
      <c r="E1060" s="1037"/>
      <c r="F1060" s="1037"/>
      <c r="G1060" s="607"/>
      <c r="H1060" s="267"/>
      <c r="I1060" s="267"/>
    </row>
    <row r="1061" spans="1:9" ht="13.2">
      <c r="A1061" s="207"/>
      <c r="B1061" s="207"/>
      <c r="C1061" s="207"/>
      <c r="D1061" s="1037"/>
      <c r="E1061" s="1037"/>
      <c r="F1061" s="1037"/>
      <c r="G1061" s="607"/>
      <c r="H1061" s="267"/>
      <c r="I1061" s="267"/>
    </row>
    <row r="1062" spans="1:9" ht="13.2">
      <c r="A1062" s="207"/>
      <c r="B1062" s="207"/>
      <c r="C1062" s="207"/>
      <c r="D1062" s="1037"/>
      <c r="E1062" s="1037"/>
      <c r="F1062" s="1037"/>
      <c r="G1062" s="607"/>
      <c r="H1062" s="267"/>
      <c r="I1062" s="267"/>
    </row>
    <row r="1063" spans="1:9" ht="13.2">
      <c r="A1063" s="207"/>
      <c r="B1063" s="207"/>
      <c r="C1063" s="207"/>
      <c r="D1063" s="1037"/>
      <c r="E1063" s="1037"/>
      <c r="F1063" s="1037"/>
      <c r="G1063" s="607"/>
      <c r="H1063" s="267"/>
      <c r="I1063" s="267"/>
    </row>
    <row r="1064" spans="1:9" ht="27.6" customHeight="1">
      <c r="A1064" s="207"/>
      <c r="B1064" s="207"/>
      <c r="C1064" s="207"/>
      <c r="D1064" s="1037"/>
      <c r="E1064" s="1037"/>
      <c r="F1064" s="1037"/>
      <c r="G1064" s="607"/>
      <c r="H1064" s="267"/>
      <c r="I1064" s="267"/>
    </row>
    <row r="1065" spans="1:9" ht="13.2">
      <c r="A1065" s="207"/>
      <c r="B1065" s="207"/>
      <c r="C1065" s="207"/>
      <c r="D1065" s="417"/>
      <c r="E1065" s="417"/>
      <c r="F1065" s="417"/>
      <c r="G1065" s="417"/>
      <c r="H1065" s="267"/>
      <c r="I1065" s="267"/>
    </row>
    <row r="1066" spans="1:9" ht="12.75" customHeight="1">
      <c r="A1066" s="207"/>
      <c r="B1066" s="207"/>
      <c r="C1066" s="207"/>
      <c r="D1066" s="996" t="s">
        <v>1482</v>
      </c>
      <c r="E1066" s="996"/>
      <c r="F1066" s="996"/>
      <c r="G1066" s="417"/>
      <c r="H1066" s="267"/>
      <c r="I1066" s="267"/>
    </row>
    <row r="1067" spans="1:9" ht="12.75" customHeight="1">
      <c r="A1067" s="207"/>
      <c r="B1067" s="207"/>
      <c r="C1067" s="207"/>
      <c r="D1067" s="192"/>
      <c r="E1067" s="417"/>
      <c r="F1067" s="417"/>
      <c r="G1067" s="417"/>
      <c r="H1067" s="267"/>
      <c r="I1067" s="267"/>
    </row>
    <row r="1068" spans="1:9" ht="14.4">
      <c r="A1068" s="271"/>
      <c r="B1068" s="608" t="s">
        <v>124</v>
      </c>
      <c r="C1068" s="207"/>
      <c r="D1068" s="968" t="s">
        <v>2201</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8" t="s">
        <v>124</v>
      </c>
      <c r="C1073" s="207"/>
      <c r="D1073" s="968" t="s">
        <v>2202</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8" t="s">
        <v>124</v>
      </c>
      <c r="C1078" s="207"/>
      <c r="D1078" s="1001" t="s">
        <v>1655</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8" t="s">
        <v>124</v>
      </c>
      <c r="C1082" s="428"/>
      <c r="D1082" s="1031" t="s">
        <v>2152</v>
      </c>
      <c r="E1082" s="1031"/>
      <c r="F1082" s="1031"/>
      <c r="G1082" s="448"/>
    </row>
    <row r="1083" spans="1:9" ht="13.2">
      <c r="A1083" s="428"/>
      <c r="B1083" s="428"/>
      <c r="C1083" s="428"/>
      <c r="D1083" s="1031"/>
      <c r="E1083" s="1031"/>
      <c r="F1083" s="1031"/>
      <c r="G1083" s="448"/>
    </row>
    <row r="1084" spans="1:9" ht="13.2">
      <c r="A1084" s="428"/>
      <c r="B1084" s="428"/>
      <c r="C1084" s="428"/>
      <c r="D1084" s="1031"/>
      <c r="E1084" s="1031"/>
      <c r="F1084" s="1031"/>
      <c r="G1084" s="448"/>
    </row>
    <row r="1085" spans="1:9" ht="13.2">
      <c r="A1085" s="207"/>
      <c r="B1085" s="207"/>
      <c r="C1085" s="207"/>
      <c r="D1085" s="188"/>
      <c r="E1085" s="188"/>
      <c r="F1085" s="188"/>
      <c r="G1085" s="188"/>
    </row>
    <row r="1086" spans="1:9" ht="13.2">
      <c r="C1086" s="207"/>
      <c r="D1086" s="996" t="s">
        <v>1483</v>
      </c>
      <c r="E1086" s="996"/>
      <c r="F1086" s="996"/>
      <c r="G1086" s="188"/>
    </row>
    <row r="1087" spans="1:9" ht="13.2">
      <c r="C1087" s="207"/>
      <c r="D1087" s="192"/>
      <c r="E1087" s="188"/>
      <c r="F1087" s="188"/>
      <c r="G1087" s="188"/>
    </row>
    <row r="1088" spans="1:9" ht="13.2">
      <c r="A1088" s="207"/>
      <c r="B1088" s="608" t="s">
        <v>124</v>
      </c>
      <c r="C1088" s="207"/>
      <c r="D1088" s="975" t="s">
        <v>1656</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8" t="s">
        <v>124</v>
      </c>
      <c r="C1092" s="207"/>
      <c r="D1092" s="975" t="s">
        <v>1657</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1116</v>
      </c>
      <c r="E1096" s="996"/>
      <c r="F1096" s="996"/>
      <c r="G1096" s="188"/>
    </row>
    <row r="1097" spans="1:7" ht="13.2">
      <c r="A1097" s="207"/>
      <c r="B1097" s="207"/>
      <c r="C1097" s="207"/>
      <c r="D1097" s="995" t="s">
        <v>1484</v>
      </c>
      <c r="E1097" s="995"/>
      <c r="F1097" s="995"/>
      <c r="G1097" s="188"/>
    </row>
    <row r="1098" spans="1:7" ht="13.2">
      <c r="A1098" s="207"/>
      <c r="B1098" s="207"/>
      <c r="C1098" s="207"/>
      <c r="D1098" s="418"/>
      <c r="E1098" s="188"/>
      <c r="F1098" s="188"/>
      <c r="G1098" s="188"/>
    </row>
    <row r="1099" spans="1:7" ht="14.4">
      <c r="A1099" s="271"/>
      <c r="B1099" s="608" t="s">
        <v>124</v>
      </c>
      <c r="C1099" s="207"/>
      <c r="D1099" s="975" t="s">
        <v>1658</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8" t="s">
        <v>124</v>
      </c>
      <c r="C1102" s="207"/>
      <c r="D1102" s="975" t="s">
        <v>1659</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1485</v>
      </c>
      <c r="E1105" s="996"/>
      <c r="F1105" s="996"/>
      <c r="G1105" s="188"/>
    </row>
    <row r="1106" spans="1:7" ht="13.2">
      <c r="A1106" s="207"/>
      <c r="B1106" s="207"/>
      <c r="C1106" s="207"/>
      <c r="D1106" s="192"/>
      <c r="E1106" s="188"/>
      <c r="F1106" s="188"/>
      <c r="G1106" s="188"/>
    </row>
    <row r="1107" spans="1:7" ht="14.4">
      <c r="A1107" s="271"/>
      <c r="B1107" s="608" t="s">
        <v>1375</v>
      </c>
      <c r="C1107" s="207"/>
      <c r="D1107" s="975" t="s">
        <v>1660</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8" t="s">
        <v>124</v>
      </c>
      <c r="C1115" s="207"/>
      <c r="D1115" s="975" t="s">
        <v>1661</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8" t="s">
        <v>124</v>
      </c>
      <c r="C1123" s="207"/>
      <c r="D1123" s="1000" t="s">
        <v>1770</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2"/>
      <c r="E1126" s="652"/>
      <c r="F1126" s="652"/>
      <c r="G1126" s="188"/>
    </row>
    <row r="1127" spans="1:7" ht="13.2">
      <c r="D1127" s="996" t="s">
        <v>1486</v>
      </c>
      <c r="E1127" s="996"/>
      <c r="F1127" s="996"/>
    </row>
    <row r="1128" spans="1:7" ht="13.2">
      <c r="D1128" s="192"/>
    </row>
    <row r="1129" spans="1:7" ht="14.4">
      <c r="A1129" s="271"/>
      <c r="B1129" s="608" t="s">
        <v>1375</v>
      </c>
      <c r="D1129" s="975" t="s">
        <v>1662</v>
      </c>
      <c r="E1129" s="975"/>
      <c r="F1129" s="975"/>
    </row>
    <row r="1130" spans="1:7" ht="13.2">
      <c r="D1130" s="975"/>
      <c r="E1130" s="975"/>
      <c r="F1130" s="975"/>
    </row>
    <row r="1131" spans="1:7" ht="13.2"/>
    <row r="1132" spans="1:7" ht="14.4">
      <c r="A1132" s="271"/>
      <c r="B1132" s="608" t="s">
        <v>124</v>
      </c>
      <c r="D1132" s="975" t="s">
        <v>1663</v>
      </c>
      <c r="E1132" s="975"/>
      <c r="F1132" s="975"/>
    </row>
    <row r="1133" spans="1:7" ht="13.2">
      <c r="D1133" s="975"/>
      <c r="E1133" s="975"/>
      <c r="F1133" s="975"/>
    </row>
    <row r="1134" spans="1:7" ht="13.2"/>
    <row r="1135" spans="1:7" ht="13.2">
      <c r="D1135" s="996" t="s">
        <v>1487</v>
      </c>
      <c r="E1135" s="996"/>
      <c r="F1135" s="996"/>
    </row>
    <row r="1136" spans="1:7" ht="13.2">
      <c r="D1136" s="192"/>
    </row>
    <row r="1137" spans="1:7" ht="14.4">
      <c r="A1137" s="271"/>
      <c r="B1137" s="608" t="s">
        <v>124</v>
      </c>
      <c r="D1137" s="995" t="s">
        <v>1664</v>
      </c>
      <c r="E1137" s="995"/>
      <c r="F1137" s="995"/>
    </row>
    <row r="1138" spans="1:7" ht="13.2"/>
    <row r="1139" spans="1:7" ht="14.4">
      <c r="A1139" s="271"/>
      <c r="B1139" s="608" t="s">
        <v>124</v>
      </c>
      <c r="D1139" s="975" t="s">
        <v>1665</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1675</v>
      </c>
      <c r="E1142" s="996"/>
      <c r="F1142" s="996"/>
      <c r="G1142"/>
    </row>
    <row r="1143" spans="1:7" ht="13.2">
      <c r="D1143" s="192"/>
      <c r="G1143"/>
    </row>
    <row r="1144" spans="1:7" ht="14.4" customHeight="1">
      <c r="A1144" s="271"/>
      <c r="B1144" s="608" t="s">
        <v>124</v>
      </c>
      <c r="D1144" s="968" t="s">
        <v>2203</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1403</v>
      </c>
      <c r="B1159" s="1029"/>
      <c r="C1159" s="1029"/>
      <c r="D1159" s="1029"/>
      <c r="E1159" s="1029"/>
      <c r="F1159" s="1029"/>
      <c r="G1159" s="1029"/>
    </row>
    <row r="1160" spans="1:7" ht="13.2">
      <c r="A1160" s="44"/>
      <c r="B1160" s="44"/>
    </row>
    <row r="1161" spans="1:7" ht="13.2">
      <c r="C1161" s="207"/>
      <c r="D1161" s="996" t="s">
        <v>1666</v>
      </c>
      <c r="E1161" s="996"/>
      <c r="F1161" s="996"/>
    </row>
    <row r="1162" spans="1:7" ht="13.2">
      <c r="A1162" s="190"/>
      <c r="B1162" s="190"/>
      <c r="C1162" s="190"/>
      <c r="D1162" s="997" t="s">
        <v>1491</v>
      </c>
      <c r="E1162" s="995"/>
      <c r="F1162" s="995"/>
    </row>
    <row r="1163" spans="1:7" ht="13.2">
      <c r="A1163" s="190"/>
      <c r="B1163" s="190"/>
      <c r="C1163" s="190"/>
      <c r="F1163" s="188"/>
      <c r="G1163"/>
    </row>
    <row r="1164" spans="1:7" ht="13.65" customHeight="1">
      <c r="B1164" s="608" t="s">
        <v>1375</v>
      </c>
      <c r="D1164" s="1050" t="s">
        <v>2090</v>
      </c>
      <c r="E1164" s="1050"/>
      <c r="F1164" s="1050"/>
      <c r="G1164"/>
    </row>
    <row r="1165" spans="1:7" ht="13.2">
      <c r="D1165" s="1050"/>
      <c r="E1165" s="1050"/>
      <c r="F1165" s="1050"/>
      <c r="G1165"/>
    </row>
    <row r="1166" spans="1:7" ht="13.2">
      <c r="D1166" s="15"/>
      <c r="E1166" s="926"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8" t="s">
        <v>124</v>
      </c>
      <c r="C1172" s="191"/>
      <c r="D1172" s="975" t="s">
        <v>1676</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8" t="s">
        <v>124</v>
      </c>
      <c r="C1177" s="191"/>
      <c r="D1177" s="968" t="s">
        <v>1755</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8" t="s">
        <v>124</v>
      </c>
      <c r="D1180" s="995" t="s">
        <v>1667</v>
      </c>
      <c r="E1180" s="995"/>
      <c r="F1180" s="995"/>
      <c r="G1180"/>
    </row>
    <row r="1181" spans="1:7" ht="13.2">
      <c r="G1181"/>
    </row>
    <row r="1182" spans="1:7" ht="14.4">
      <c r="A1182" s="271"/>
      <c r="B1182" s="608" t="s">
        <v>124</v>
      </c>
      <c r="D1182" s="995" t="s">
        <v>1668</v>
      </c>
      <c r="E1182" s="995"/>
      <c r="F1182" s="995"/>
      <c r="G1182"/>
    </row>
    <row r="1183" spans="1:7" ht="13.2">
      <c r="D1183" s="44"/>
      <c r="G1183"/>
    </row>
    <row r="1184" spans="1:7" ht="14.4">
      <c r="A1184" s="271"/>
      <c r="B1184" s="608" t="s">
        <v>1375</v>
      </c>
      <c r="D1184" s="995" t="s">
        <v>1669</v>
      </c>
      <c r="E1184" s="995"/>
      <c r="F1184" s="995"/>
      <c r="G1184"/>
    </row>
    <row r="1185" spans="1:7" ht="13.2">
      <c r="D1185" s="44"/>
      <c r="G1185"/>
    </row>
    <row r="1186" spans="1:7" ht="14.4">
      <c r="A1186" s="271"/>
      <c r="B1186" s="608" t="s">
        <v>1375</v>
      </c>
      <c r="D1186" s="975" t="s">
        <v>1670</v>
      </c>
      <c r="E1186" s="975"/>
      <c r="F1186" s="975"/>
      <c r="G1186"/>
    </row>
    <row r="1187" spans="1:7" ht="14.4">
      <c r="A1187" s="271"/>
      <c r="B1187" s="271"/>
      <c r="D1187" s="975"/>
      <c r="E1187" s="975"/>
      <c r="F1187" s="975"/>
      <c r="G1187"/>
    </row>
    <row r="1188" spans="1:7" ht="14.4">
      <c r="A1188" s="271"/>
      <c r="B1188" s="271"/>
      <c r="D1188" s="44"/>
    </row>
    <row r="1189" spans="1:7" s="447" customFormat="1" ht="14.4">
      <c r="A1189" s="289"/>
      <c r="B1189" s="608" t="s">
        <v>124</v>
      </c>
      <c r="C1189" s="290"/>
      <c r="D1189" s="993" t="s">
        <v>1671</v>
      </c>
      <c r="E1189" s="993"/>
      <c r="F1189" s="993"/>
      <c r="G1189" s="292"/>
    </row>
    <row r="1190" spans="1:7" s="447" customFormat="1" ht="13.2">
      <c r="A1190" s="290"/>
      <c r="B1190" s="290"/>
      <c r="C1190" s="290"/>
      <c r="D1190" s="993"/>
      <c r="E1190" s="993"/>
      <c r="F1190" s="993"/>
      <c r="G1190" s="292"/>
    </row>
    <row r="1191" spans="1:7" s="447" customFormat="1" ht="13.2">
      <c r="A1191" s="290"/>
      <c r="B1191" s="290"/>
      <c r="C1191" s="290"/>
      <c r="D1191" s="291"/>
      <c r="E1191" s="292"/>
      <c r="F1191" s="292"/>
      <c r="G1191" s="292"/>
    </row>
    <row r="1192" spans="1:7" s="447" customFormat="1" ht="14.4">
      <c r="A1192" s="289"/>
      <c r="B1192" s="608" t="s">
        <v>124</v>
      </c>
      <c r="C1192" s="290"/>
      <c r="D1192" s="994" t="s">
        <v>1672</v>
      </c>
      <c r="E1192" s="994"/>
      <c r="F1192" s="994"/>
      <c r="G1192" s="292"/>
    </row>
    <row r="1193" spans="1:7" s="447" customFormat="1" ht="13.2">
      <c r="A1193" s="290"/>
      <c r="B1193" s="290"/>
      <c r="C1193" s="290"/>
      <c r="D1193" s="291"/>
      <c r="E1193" s="292"/>
      <c r="F1193" s="292"/>
      <c r="G1193" s="292"/>
    </row>
    <row r="1194" spans="1:7" ht="14.4">
      <c r="A1194" s="271"/>
      <c r="B1194" s="608" t="s">
        <v>1375</v>
      </c>
      <c r="D1194" s="995" t="s">
        <v>1673</v>
      </c>
      <c r="E1194" s="995"/>
      <c r="F1194" s="995"/>
    </row>
    <row r="1195" spans="1:7" ht="14.4">
      <c r="A1195" s="271"/>
      <c r="B1195" s="271"/>
      <c r="D1195" s="44"/>
    </row>
    <row r="1196" spans="1:7" ht="14.4">
      <c r="A1196" s="271"/>
      <c r="B1196" s="608" t="s">
        <v>124</v>
      </c>
      <c r="D1196" s="975" t="s">
        <v>1674</v>
      </c>
      <c r="E1196" s="975"/>
      <c r="F1196" s="975"/>
    </row>
    <row r="1197" spans="1:7" ht="14.4">
      <c r="A1197" s="271"/>
      <c r="B1197" s="271"/>
      <c r="D1197" s="975"/>
      <c r="E1197" s="975"/>
      <c r="F1197" s="975"/>
    </row>
    <row r="1198" spans="1:7" ht="13.2"/>
    <row r="1199" spans="1:7" ht="13.2">
      <c r="A1199" s="1029" t="s">
        <v>2009</v>
      </c>
      <c r="B1199" s="1029"/>
      <c r="C1199" s="1029"/>
      <c r="D1199" s="1029"/>
      <c r="E1199" s="1029"/>
      <c r="F1199" s="1029"/>
      <c r="G1199" s="1029"/>
    </row>
    <row r="1200" spans="1:7" ht="13.2"/>
    <row r="1201" spans="1:7" ht="13.2">
      <c r="A1201" s="1029" t="s">
        <v>1404</v>
      </c>
      <c r="B1201" s="1029"/>
      <c r="C1201" s="1029"/>
      <c r="D1201" s="1029"/>
      <c r="E1201" s="1029"/>
      <c r="F1201" s="1029"/>
      <c r="G1201" s="1029"/>
    </row>
    <row r="1202" spans="1:7" ht="13.2"/>
    <row r="1203" spans="1:7" ht="13.2">
      <c r="D1203" s="999" t="s">
        <v>1510</v>
      </c>
      <c r="E1203" s="999"/>
      <c r="F1203" s="999"/>
    </row>
    <row r="1204" spans="1:7" ht="13.2">
      <c r="D1204" s="1034" t="s">
        <v>1915</v>
      </c>
      <c r="E1204" s="1034"/>
      <c r="F1204" s="1034"/>
    </row>
    <row r="1205" spans="1:7" ht="13.2">
      <c r="A1205" s="190"/>
      <c r="B1205" s="190"/>
      <c r="C1205" s="190"/>
    </row>
    <row r="1206" spans="1:7" ht="14.4">
      <c r="A1206" s="271"/>
      <c r="B1206" s="271"/>
      <c r="C1206" s="191"/>
      <c r="D1206" s="999" t="s">
        <v>1511</v>
      </c>
      <c r="E1206" s="999"/>
      <c r="F1206" s="999"/>
    </row>
    <row r="1207" spans="1:7" ht="13.2">
      <c r="B1207" s="608" t="s">
        <v>1375</v>
      </c>
      <c r="D1207" s="994" t="s">
        <v>1512</v>
      </c>
      <c r="E1207" s="994"/>
      <c r="F1207" s="994"/>
    </row>
    <row r="1208" spans="1:7" ht="13.2">
      <c r="D1208" s="1034" t="s">
        <v>1916</v>
      </c>
      <c r="E1208" s="1034"/>
      <c r="F1208" s="1034"/>
    </row>
    <row r="1209" spans="1:7" ht="13.2">
      <c r="G1209"/>
    </row>
    <row r="1210" spans="1:7" ht="12.75" customHeight="1">
      <c r="B1210" s="608" t="s">
        <v>124</v>
      </c>
      <c r="D1210" s="1018" t="s">
        <v>1833</v>
      </c>
      <c r="E1210" s="1018"/>
      <c r="F1210" s="1018"/>
      <c r="G1210"/>
    </row>
    <row r="1211" spans="1:7" ht="13.2">
      <c r="D1211" s="1018"/>
      <c r="E1211" s="1018"/>
      <c r="F1211" s="1018"/>
      <c r="G1211"/>
    </row>
    <row r="1212" spans="1:7" ht="13.2">
      <c r="G1212"/>
    </row>
    <row r="1213" spans="1:7" ht="12.75" customHeight="1"/>
    <row r="1214" spans="1:7" ht="13.2">
      <c r="A1214" s="1029" t="s">
        <v>1406</v>
      </c>
      <c r="B1214" s="1029"/>
      <c r="C1214" s="1029"/>
      <c r="D1214" s="1029"/>
      <c r="E1214" s="1029"/>
      <c r="F1214" s="1029"/>
      <c r="G1214" s="1029"/>
    </row>
    <row r="1215" spans="1:7" ht="13.2">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4.4">
      <c r="A1219" s="271"/>
      <c r="B1219" s="608" t="s">
        <v>124</v>
      </c>
      <c r="D1219" s="1005" t="s">
        <v>1012</v>
      </c>
      <c r="E1219" s="1005"/>
      <c r="F1219" s="1005"/>
    </row>
    <row r="1220" spans="1:7" ht="13.2">
      <c r="D1220" s="995" t="s">
        <v>1132</v>
      </c>
      <c r="E1220" s="995"/>
      <c r="F1220" s="995"/>
    </row>
    <row r="1221" spans="1:7" ht="13.2">
      <c r="E1221" s="1020" t="s">
        <v>2092</v>
      </c>
      <c r="F1221" s="1020"/>
    </row>
    <row r="1222" spans="1:7" ht="13.2">
      <c r="D1222" s="3"/>
    </row>
    <row r="1223" spans="1:7" ht="13.2">
      <c r="D1223" s="1033" t="s">
        <v>1272</v>
      </c>
      <c r="E1223" s="1033"/>
      <c r="F1223" s="1033"/>
    </row>
    <row r="1224" spans="1:7" ht="13.2">
      <c r="B1224" s="608" t="s">
        <v>124</v>
      </c>
      <c r="D1224" s="968" t="s">
        <v>2093</v>
      </c>
      <c r="E1224" s="975"/>
      <c r="F1224" s="975"/>
      <c r="G1224"/>
    </row>
    <row r="1225" spans="1:7" ht="13.2">
      <c r="D1225" s="975"/>
      <c r="E1225" s="975"/>
      <c r="F1225" s="975"/>
      <c r="G1225"/>
    </row>
    <row r="1226" spans="1:7" ht="13.2">
      <c r="D1226" s="500" t="s">
        <v>1275</v>
      </c>
      <c r="E1226"/>
      <c r="F1226"/>
      <c r="G1226"/>
    </row>
    <row r="1227" spans="1:7" ht="13.65" customHeight="1">
      <c r="D1227" s="968" t="s">
        <v>2094</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1015</v>
      </c>
      <c r="E1231" s="1020"/>
      <c r="F1231" s="1020"/>
      <c r="G1231"/>
    </row>
    <row r="1232" spans="1:7" ht="13.2">
      <c r="B1232" s="608" t="s">
        <v>124</v>
      </c>
      <c r="D1232" s="1005" t="s">
        <v>1273</v>
      </c>
      <c r="E1232" s="1005"/>
      <c r="F1232" s="1005"/>
      <c r="G1232"/>
    </row>
    <row r="1233" spans="1:7" ht="13.2">
      <c r="E1233"/>
      <c r="F1233"/>
      <c r="G1233"/>
    </row>
    <row r="1234" spans="1:7" ht="13.2">
      <c r="D1234" s="1035" t="s">
        <v>1274</v>
      </c>
      <c r="E1234" s="1035"/>
      <c r="F1234" s="1035"/>
      <c r="G1234"/>
    </row>
    <row r="1235" spans="1:7" ht="13.2">
      <c r="D1235" s="3" t="s">
        <v>1013</v>
      </c>
      <c r="E1235"/>
      <c r="F1235"/>
      <c r="G1235"/>
    </row>
    <row r="1236" spans="1:7" ht="14.4" customHeight="1">
      <c r="A1236" s="271"/>
      <c r="B1236" s="608" t="s">
        <v>124</v>
      </c>
      <c r="D1236" s="975" t="s">
        <v>1513</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8" t="s">
        <v>1131</v>
      </c>
      <c r="E1240" s="418"/>
      <c r="F1240" s="418"/>
    </row>
    <row r="1241" spans="1:7" ht="14.4">
      <c r="A1241" s="271"/>
      <c r="B1241" s="608" t="s">
        <v>124</v>
      </c>
      <c r="D1241" s="975" t="s">
        <v>1514</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1437</v>
      </c>
      <c r="B1247" s="1029"/>
      <c r="C1247" s="1029"/>
      <c r="D1247" s="1029"/>
      <c r="E1247" s="1029"/>
      <c r="F1247" s="1029"/>
      <c r="G1247" s="1029"/>
    </row>
    <row r="1248" spans="1:7" ht="13.2">
      <c r="A1248" s="44"/>
      <c r="B1248" s="44"/>
    </row>
    <row r="1249" spans="1:7" ht="13.2">
      <c r="A1249" s="44"/>
      <c r="B1249" s="44"/>
      <c r="D1249" s="1025" t="s">
        <v>1438</v>
      </c>
      <c r="E1249" s="1025"/>
      <c r="F1249" s="1025"/>
    </row>
    <row r="1250" spans="1:7" ht="13.2">
      <c r="A1250" s="268"/>
      <c r="B1250" s="268"/>
      <c r="C1250" s="268"/>
      <c r="D1250" s="1005" t="s">
        <v>1451</v>
      </c>
      <c r="E1250" s="1005"/>
      <c r="F1250" s="1005"/>
      <c r="G1250" s="269"/>
    </row>
    <row r="1251" spans="1:7" ht="10.5" customHeight="1"/>
    <row r="1252" spans="1:7" ht="14.4">
      <c r="A1252" s="271"/>
      <c r="B1252" s="608" t="s">
        <v>124</v>
      </c>
      <c r="D1252" s="1005" t="s">
        <v>1133</v>
      </c>
      <c r="E1252" s="1005"/>
      <c r="F1252" s="1005"/>
    </row>
    <row r="1253" spans="1:7" ht="13.2">
      <c r="E1253" s="1020" t="s">
        <v>2095</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75" zoomScaleNormal="100" workbookViewId="0">
      <selection activeCell="AM689" sqref="AM689"/>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576" t="s">
        <v>791</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8" customFormat="1" ht="12.9" customHeight="1">
      <c r="A10" s="1577" t="s">
        <v>2299</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2.9" customHeight="1">
      <c r="A11" s="1578" t="s">
        <v>2319</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2.9"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0" t="s">
        <v>2320</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2.9" customHeight="1"/>
    <row r="17" spans="1:46" ht="12.9" customHeight="1">
      <c r="A17" s="63" t="s">
        <v>792</v>
      </c>
      <c r="C17" s="5"/>
      <c r="D17" s="5"/>
      <c r="E17" s="5"/>
      <c r="F17" s="5"/>
      <c r="G17" s="5"/>
      <c r="H17" s="1103" t="s">
        <v>2321</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3" t="s">
        <v>1351</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6">
        <f>ROUND('Basis &amp; Credits'!AB55,0)</f>
        <v>1619769</v>
      </c>
      <c r="N25" s="1406"/>
      <c r="O25" s="1406"/>
      <c r="P25" s="1406"/>
      <c r="Q25" s="1406"/>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6">
        <f>'Basis &amp; Credits'!AB76</f>
        <v>0</v>
      </c>
      <c r="N27" s="1406"/>
      <c r="O27" s="1406"/>
      <c r="P27" s="1406"/>
      <c r="Q27" s="140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5"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5"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5"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2248</v>
      </c>
      <c r="B33"/>
      <c r="C33" s="102"/>
      <c r="D33" s="102"/>
      <c r="E33" s="102"/>
      <c r="F33" s="102"/>
      <c r="G33" s="102"/>
      <c r="H33" s="102"/>
      <c r="I33" s="102"/>
      <c r="J33" s="102"/>
      <c r="K33" s="102"/>
      <c r="L33" s="102"/>
      <c r="M33" s="102"/>
      <c r="N33" s="102"/>
      <c r="O33" s="1098" t="s">
        <v>482</v>
      </c>
      <c r="P33" s="1098"/>
      <c r="Q33" s="1579" t="s">
        <v>2251</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5"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5"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5"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5"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5"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5"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5"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5"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5"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5"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5"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5"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5"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5"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0" t="s">
        <v>2269</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2.9"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1">
        <v>10</v>
      </c>
      <c r="H115" s="1101"/>
      <c r="I115" s="41" t="s">
        <v>412</v>
      </c>
      <c r="J115" s="41"/>
      <c r="L115" s="1401" t="s">
        <v>2429</v>
      </c>
      <c r="M115" s="1402"/>
      <c r="N115" s="1402"/>
      <c r="O115" s="41" t="s">
        <v>2259</v>
      </c>
      <c r="P115" s="41"/>
      <c r="Q115" s="41"/>
      <c r="R115" s="41"/>
      <c r="S115" s="102"/>
      <c r="T115" s="102"/>
      <c r="U115" s="102"/>
      <c r="V115" s="102"/>
      <c r="W115" s="102"/>
      <c r="X115" s="41" t="s">
        <v>414</v>
      </c>
      <c r="Y115" s="409"/>
      <c r="Z115" s="409"/>
      <c r="AA115" s="409"/>
      <c r="AB115" s="409"/>
      <c r="AC115" s="409"/>
      <c r="AD115" s="409"/>
      <c r="AE115" s="409"/>
      <c r="AF115" s="409"/>
      <c r="AG115" s="409"/>
      <c r="AH115" s="409"/>
      <c r="AI115" s="409"/>
      <c r="AJ115" s="409"/>
      <c r="AK115" s="409"/>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01" t="s">
        <v>109</v>
      </c>
      <c r="D117" s="1402"/>
      <c r="E117" s="1402"/>
      <c r="F117" s="1402"/>
      <c r="G117" s="1402"/>
      <c r="H117" s="1402"/>
      <c r="I117" s="1402"/>
      <c r="J117" s="1402"/>
      <c r="K117" s="140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2322</v>
      </c>
      <c r="Z118" s="1393"/>
      <c r="AA118" s="1393"/>
      <c r="AB118" s="1393"/>
      <c r="AC118" s="1393"/>
      <c r="AD118" s="1393"/>
      <c r="AE118" s="1393"/>
      <c r="AF118" s="1393"/>
      <c r="AG118" s="1393"/>
      <c r="AH118" s="1393"/>
      <c r="AI118" s="1393"/>
      <c r="AJ118" s="1393"/>
      <c r="AK118" s="139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2469</v>
      </c>
      <c r="Z121" s="1393"/>
      <c r="AA121" s="1393"/>
      <c r="AB121" s="1393"/>
      <c r="AC121" s="1393"/>
      <c r="AD121" s="1393"/>
      <c r="AE121" s="1393"/>
      <c r="AF121" s="1393"/>
      <c r="AG121" s="1393"/>
      <c r="AH121" s="1393"/>
      <c r="AI121" s="1393"/>
      <c r="AJ121" s="1393"/>
      <c r="AK121" s="139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8"/>
      <c r="C135" s="41"/>
      <c r="D135" s="41"/>
      <c r="E135" s="41"/>
      <c r="F135" s="41"/>
      <c r="G135" s="41"/>
      <c r="H135" s="41"/>
      <c r="I135" s="41"/>
      <c r="J135" s="41"/>
      <c r="K135" s="41"/>
      <c r="L135" s="41"/>
      <c r="M135" s="41"/>
      <c r="N135" s="41"/>
      <c r="O135" s="41"/>
      <c r="P135" s="41"/>
      <c r="Q135" s="41"/>
      <c r="R135" s="41"/>
      <c r="S135" s="41"/>
      <c r="T135" s="41"/>
      <c r="U135" s="41"/>
      <c r="V135" s="41"/>
      <c r="W135" s="41"/>
      <c r="AL135" s="488"/>
    </row>
    <row r="136" spans="1:56" ht="12.9" hidden="1" customHeight="1">
      <c r="A136" s="488"/>
      <c r="B136" s="5"/>
      <c r="AL136" s="488"/>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3" t="s">
        <v>2323</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2.9" customHeight="1">
      <c r="D157" s="339" t="s">
        <v>543</v>
      </c>
      <c r="O157" s="1266" t="s">
        <v>2324</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708</v>
      </c>
      <c r="BN157" s="30" t="s">
        <v>422</v>
      </c>
      <c r="BT157" t="s">
        <v>28</v>
      </c>
    </row>
    <row r="158" spans="1:72" ht="12.9" customHeight="1">
      <c r="D158" s="12" t="s">
        <v>544</v>
      </c>
      <c r="F158" s="12"/>
      <c r="G158" s="12"/>
      <c r="H158" s="12"/>
      <c r="I158" s="12"/>
      <c r="J158" s="12"/>
      <c r="K158" s="12"/>
      <c r="L158" s="12"/>
      <c r="M158" s="12"/>
      <c r="N158" s="12"/>
      <c r="O158" s="1476" t="s">
        <v>2325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423</v>
      </c>
      <c r="BT158" t="s">
        <v>29</v>
      </c>
    </row>
    <row r="159" spans="1:72" ht="12.9" customHeight="1">
      <c r="D159" t="s">
        <v>646</v>
      </c>
      <c r="O159" s="1107" t="s">
        <v>2326</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647</v>
      </c>
      <c r="O160" s="1103" t="s">
        <v>2327</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2.9" customHeight="1">
      <c r="D161" t="s">
        <v>648</v>
      </c>
      <c r="O161" s="1479">
        <v>92522</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481">
        <v>9514133453</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2.9" customHeight="1">
      <c r="D163" t="s">
        <v>650</v>
      </c>
      <c r="O163" s="1481">
        <v>9514133459</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2.9" customHeight="1">
      <c r="D164" t="s">
        <v>651</v>
      </c>
      <c r="O164" s="1473" t="s">
        <v>2328</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1" t="s">
        <v>2304</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59"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2.9" customHeight="1">
      <c r="C174" s="31"/>
      <c r="D174" t="s">
        <v>438</v>
      </c>
      <c r="U174" s="1098" t="s">
        <v>482</v>
      </c>
      <c r="V174" s="1098"/>
      <c r="BN174" s="30" t="s">
        <v>593</v>
      </c>
      <c r="BT174" t="s">
        <v>399</v>
      </c>
    </row>
    <row r="175" spans="1:72" ht="12.9" customHeight="1">
      <c r="C175" s="12"/>
      <c r="D175" s="33"/>
      <c r="E175" t="s">
        <v>230</v>
      </c>
      <c r="O175" s="34"/>
      <c r="P175" t="s">
        <v>2103</v>
      </c>
      <c r="T175" s="34" t="s">
        <v>231</v>
      </c>
      <c r="U175" s="1283"/>
      <c r="V175" s="1283"/>
      <c r="W175" s="1" t="s">
        <v>232</v>
      </c>
      <c r="X175" s="1478"/>
      <c r="Y175" s="1478"/>
      <c r="BN175" s="30" t="s">
        <v>594</v>
      </c>
      <c r="BT175" t="s">
        <v>400</v>
      </c>
    </row>
    <row r="176" spans="1:72" ht="12.9" customHeight="1">
      <c r="C176" s="31"/>
      <c r="D176" t="s">
        <v>279</v>
      </c>
      <c r="U176" s="1098"/>
      <c r="V176" s="1098"/>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39" t="s">
        <v>231</v>
      </c>
      <c r="J178" s="1484"/>
      <c r="K178" s="1484"/>
      <c r="L178" s="370" t="s">
        <v>232</v>
      </c>
      <c r="M178" s="1332"/>
      <c r="N178" s="1332"/>
      <c r="O178" s="361"/>
      <c r="P178" s="361"/>
      <c r="Q178" s="361"/>
      <c r="R178" s="361"/>
      <c r="U178" s="361" t="s">
        <v>1232</v>
      </c>
      <c r="V178" s="361"/>
      <c r="W178" s="361"/>
      <c r="X178" s="361"/>
      <c r="Y178" s="361"/>
      <c r="Z178" s="361"/>
      <c r="AA178" s="361"/>
      <c r="AB178" s="361"/>
      <c r="AD178" s="1485"/>
      <c r="AE178" s="1485"/>
      <c r="AF178" s="1485"/>
      <c r="AG178" s="1485"/>
      <c r="AH178" s="1485"/>
      <c r="BN178" s="30" t="s">
        <v>598</v>
      </c>
      <c r="BT178" t="s">
        <v>403</v>
      </c>
    </row>
    <row r="179" spans="1:72" ht="12.9" customHeight="1">
      <c r="C179" s="31"/>
      <c r="BN179" s="30" t="s">
        <v>599</v>
      </c>
      <c r="BT179" t="s">
        <v>404</v>
      </c>
    </row>
    <row r="180" spans="1:72" ht="12.9" customHeight="1">
      <c r="C180" s="12"/>
      <c r="D180" t="s">
        <v>2104</v>
      </c>
      <c r="O180" s="361"/>
      <c r="P180" s="361"/>
      <c r="Q180" s="361"/>
      <c r="R180" s="361"/>
      <c r="Y180" s="1098"/>
      <c r="Z180" s="1458"/>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61" t="str">
        <f>H17</f>
        <v>The Linwood Rose</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573</v>
      </c>
      <c r="BT184" t="s">
        <v>409</v>
      </c>
    </row>
    <row r="185" spans="1:72" ht="12.9" customHeight="1">
      <c r="C185" s="29"/>
      <c r="D185" t="s">
        <v>429</v>
      </c>
      <c r="I185" s="1259" t="s">
        <v>2329</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574</v>
      </c>
      <c r="BT185" t="s">
        <v>838</v>
      </c>
    </row>
    <row r="186" spans="1:72" ht="12.9" customHeight="1">
      <c r="C186" s="29"/>
      <c r="E186" t="s">
        <v>62</v>
      </c>
      <c r="BN186" s="30" t="s">
        <v>575</v>
      </c>
      <c r="BT186" t="s">
        <v>839</v>
      </c>
    </row>
    <row r="187" spans="1:72" ht="12.9"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576</v>
      </c>
      <c r="BT187" t="s">
        <v>840</v>
      </c>
    </row>
    <row r="188" spans="1:72" ht="12.9"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578</v>
      </c>
      <c r="BT188" t="s">
        <v>841</v>
      </c>
    </row>
    <row r="189" spans="1:72" ht="12.9" customHeight="1">
      <c r="C189" s="29"/>
      <c r="D189" t="s">
        <v>430</v>
      </c>
      <c r="I189" s="1107" t="s">
        <v>2330</v>
      </c>
      <c r="J189" s="1107"/>
      <c r="K189" s="1107"/>
      <c r="L189" s="1107"/>
      <c r="M189" s="1107"/>
      <c r="N189" s="1107"/>
      <c r="O189" s="1107"/>
      <c r="P189" s="1107"/>
      <c r="Q189" t="s">
        <v>432</v>
      </c>
      <c r="T189" s="1107" t="s">
        <v>109</v>
      </c>
      <c r="U189" s="1107"/>
      <c r="V189" s="1107"/>
      <c r="W189" s="1107"/>
      <c r="X189" s="1107"/>
      <c r="Y189" s="1107"/>
      <c r="Z189" s="1107"/>
      <c r="AA189" s="1107"/>
      <c r="AB189" s="1107"/>
      <c r="AC189" s="1107"/>
      <c r="AD189" s="1107"/>
      <c r="AE189" s="1107"/>
      <c r="BC189" t="s">
        <v>79</v>
      </c>
      <c r="BH189" s="41" t="s">
        <v>124</v>
      </c>
      <c r="BN189" s="30" t="s">
        <v>579</v>
      </c>
      <c r="BT189" t="s">
        <v>109</v>
      </c>
    </row>
    <row r="190" spans="1:72" ht="12.9" customHeight="1">
      <c r="C190" s="29"/>
      <c r="D190" t="s">
        <v>433</v>
      </c>
      <c r="I190" s="1259">
        <v>92553</v>
      </c>
      <c r="J190" s="1259"/>
      <c r="K190" s="1259"/>
      <c r="L190" s="1259"/>
      <c r="M190" s="1259"/>
      <c r="N190" s="1259"/>
      <c r="O190" t="s">
        <v>435</v>
      </c>
      <c r="T190" s="1482" t="str">
        <f>"06065042515"</f>
        <v>06065042515</v>
      </c>
      <c r="U190" s="1482"/>
      <c r="V190" s="1482"/>
      <c r="W190" s="1482"/>
      <c r="X190" s="1482"/>
      <c r="Y190" s="1482"/>
      <c r="Z190" s="1482"/>
      <c r="AA190" s="1482"/>
      <c r="AB190" s="1482"/>
      <c r="AC190" s="1482"/>
      <c r="AD190" s="1482"/>
      <c r="AE190" s="1482"/>
      <c r="BC190" t="s">
        <v>662</v>
      </c>
      <c r="BH190" t="s">
        <v>662</v>
      </c>
      <c r="BN190" s="30" t="s">
        <v>421</v>
      </c>
      <c r="BT190" t="s">
        <v>110</v>
      </c>
    </row>
    <row r="191" spans="1:72" ht="12.9" customHeight="1">
      <c r="C191" s="29"/>
      <c r="D191" t="s">
        <v>81</v>
      </c>
      <c r="N191" s="1355" t="s">
        <v>2331</v>
      </c>
      <c r="O191" s="1355"/>
      <c r="P191" s="1355"/>
      <c r="Q191" s="1355"/>
      <c r="R191" s="1355"/>
      <c r="S191" s="1355"/>
      <c r="T191" s="1355"/>
      <c r="U191" s="1355"/>
      <c r="V191" s="1355"/>
      <c r="W191" s="1355"/>
      <c r="X191" s="1355"/>
      <c r="Y191" s="1355"/>
      <c r="Z191" s="1355"/>
      <c r="AA191" s="1355"/>
      <c r="AB191" s="1355"/>
      <c r="AC191" s="1355"/>
      <c r="AD191" s="1355"/>
      <c r="AE191" s="1355"/>
      <c r="BC191" t="s">
        <v>1423</v>
      </c>
      <c r="BH191" t="s">
        <v>1423</v>
      </c>
      <c r="BN191" s="30" t="s">
        <v>581</v>
      </c>
      <c r="BT191" t="s">
        <v>111</v>
      </c>
    </row>
    <row r="192" spans="1:72" ht="12.9"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663</v>
      </c>
      <c r="BH192" t="s">
        <v>614</v>
      </c>
      <c r="BN192" s="30" t="s">
        <v>582</v>
      </c>
      <c r="BT192" t="s">
        <v>112</v>
      </c>
    </row>
    <row r="193" spans="1:73" ht="12.9" customHeight="1">
      <c r="C193" s="29"/>
      <c r="D193" t="s">
        <v>436</v>
      </c>
      <c r="T193" s="1098" t="s">
        <v>108</v>
      </c>
      <c r="U193" s="1098"/>
      <c r="W193" s="41" t="s">
        <v>1885</v>
      </c>
      <c r="AA193" s="1488">
        <v>2024</v>
      </c>
      <c r="AB193" s="1488"/>
      <c r="AC193" s="1488"/>
      <c r="BC193" t="s">
        <v>563</v>
      </c>
      <c r="BH193" s="5" t="s">
        <v>1428</v>
      </c>
      <c r="BN193" s="30" t="s">
        <v>583</v>
      </c>
      <c r="BT193" t="s">
        <v>113</v>
      </c>
    </row>
    <row r="194" spans="1:73" ht="12.9" customHeight="1">
      <c r="C194" s="29"/>
      <c r="D194" t="s">
        <v>118</v>
      </c>
      <c r="T194" s="1056" t="s">
        <v>108</v>
      </c>
      <c r="U194" s="1056"/>
      <c r="W194" t="s">
        <v>63</v>
      </c>
      <c r="AI194" s="1098" t="s">
        <v>482</v>
      </c>
      <c r="AJ194" s="1098"/>
      <c r="AX194" s="5" t="s">
        <v>124</v>
      </c>
      <c r="BC194" t="s">
        <v>614</v>
      </c>
      <c r="BN194" s="30" t="s">
        <v>752</v>
      </c>
      <c r="BT194" t="s">
        <v>114</v>
      </c>
    </row>
    <row r="195" spans="1:73" ht="12.9" customHeight="1">
      <c r="C195" s="29"/>
      <c r="D195" s="41" t="s">
        <v>1733</v>
      </c>
      <c r="T195" s="1056" t="s">
        <v>482</v>
      </c>
      <c r="U195" s="1056"/>
      <c r="X195" s="796" t="s">
        <v>2105</v>
      </c>
      <c r="AX195" s="5" t="s">
        <v>1149</v>
      </c>
      <c r="BN195" s="30" t="s">
        <v>753</v>
      </c>
      <c r="BT195" t="s">
        <v>115</v>
      </c>
    </row>
    <row r="196" spans="1:73" ht="12.9" customHeight="1">
      <c r="C196" s="29"/>
      <c r="D196" s="5" t="s">
        <v>1154</v>
      </c>
      <c r="T196" s="1056" t="s">
        <v>108</v>
      </c>
      <c r="U196" s="1056"/>
      <c r="AK196" s="1487"/>
      <c r="AL196" s="1487"/>
      <c r="AX196" s="41" t="s">
        <v>2198</v>
      </c>
      <c r="BN196" s="30" t="s">
        <v>754</v>
      </c>
      <c r="BT196" t="s">
        <v>116</v>
      </c>
    </row>
    <row r="197" spans="1:73" ht="12.9" customHeight="1">
      <c r="C197" s="29"/>
      <c r="D197" s="41" t="s">
        <v>1886</v>
      </c>
      <c r="T197" s="1098" t="s">
        <v>482</v>
      </c>
      <c r="U197" s="1098"/>
      <c r="AX197" s="5" t="s">
        <v>1150</v>
      </c>
      <c r="BC197" t="s">
        <v>79</v>
      </c>
      <c r="BN197" s="30" t="s">
        <v>755</v>
      </c>
      <c r="BT197" t="s">
        <v>117</v>
      </c>
    </row>
    <row r="198" spans="1:73" ht="12.9" customHeight="1">
      <c r="C198" s="29"/>
      <c r="D198" s="41" t="s">
        <v>1914</v>
      </c>
      <c r="W198" s="1397" t="s">
        <v>482</v>
      </c>
      <c r="X198" s="1098"/>
      <c r="AX198" s="5" t="s">
        <v>1151</v>
      </c>
      <c r="BC198" t="s">
        <v>1102</v>
      </c>
      <c r="BN198" s="30" t="s">
        <v>756</v>
      </c>
      <c r="BT198" t="s">
        <v>802</v>
      </c>
    </row>
    <row r="199" spans="1:73" ht="12.9" customHeight="1">
      <c r="C199" s="29"/>
      <c r="L199" s="309"/>
      <c r="M199" s="309"/>
      <c r="N199" s="309"/>
      <c r="O199" s="309"/>
      <c r="P199" s="309"/>
      <c r="Q199" s="921" t="s">
        <v>2106</v>
      </c>
      <c r="R199" s="1103" t="s">
        <v>2020</v>
      </c>
      <c r="S199" s="1103"/>
      <c r="T199" s="1103"/>
      <c r="U199" s="1103"/>
      <c r="V199" s="1103"/>
      <c r="W199" s="1103"/>
      <c r="X199" s="1103"/>
      <c r="Y199" s="1103"/>
      <c r="Z199" s="1103"/>
      <c r="AA199" s="1103"/>
      <c r="AB199" s="1103"/>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4"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261" t="str">
        <f>IF(AND(M25&gt;0,M27&gt;0),"Federal and State","Federal Only")</f>
        <v>Federal Only</v>
      </c>
      <c r="E203" s="1261"/>
      <c r="F203" s="1261"/>
      <c r="G203" s="1261"/>
      <c r="H203" s="1261"/>
      <c r="I203" s="1261"/>
      <c r="J203" s="1261"/>
      <c r="K203" s="1261"/>
      <c r="L203" s="1261"/>
      <c r="M203" s="1261"/>
      <c r="P203" s="1492">
        <f>M25</f>
        <v>1619769</v>
      </c>
      <c r="Q203" s="1492"/>
      <c r="R203" s="1492"/>
      <c r="S203" s="1492"/>
      <c r="T203" s="1492"/>
      <c r="U203" s="1492"/>
      <c r="W203" s="1492">
        <f>M27</f>
        <v>0</v>
      </c>
      <c r="X203" s="1492"/>
      <c r="Y203" s="1492"/>
      <c r="Z203" s="1492"/>
      <c r="AA203" s="1492"/>
      <c r="AB203" s="1492"/>
      <c r="AV203" t="s">
        <v>124</v>
      </c>
      <c r="AX203" s="5" t="s">
        <v>563</v>
      </c>
      <c r="BC203" t="s">
        <v>1433</v>
      </c>
      <c r="BN203" s="30" t="s">
        <v>660</v>
      </c>
      <c r="BT203" s="40" t="s">
        <v>807</v>
      </c>
      <c r="BU203" s="21"/>
    </row>
    <row r="204" spans="1:73" ht="12.9" customHeight="1">
      <c r="C204" s="29"/>
      <c r="P204" s="1408" t="s">
        <v>175</v>
      </c>
      <c r="Q204" s="1408"/>
      <c r="R204" s="1408"/>
      <c r="S204" s="1408"/>
      <c r="T204" s="1408"/>
      <c r="U204" s="1408"/>
      <c r="V204" s="36"/>
      <c r="W204" s="1408" t="s">
        <v>176</v>
      </c>
      <c r="X204" s="1408"/>
      <c r="Y204" s="1408"/>
      <c r="Z204" s="1408"/>
      <c r="AA204" s="1408"/>
      <c r="AB204" s="1408"/>
      <c r="AV204" t="s">
        <v>108</v>
      </c>
      <c r="AX204" s="5" t="s">
        <v>663</v>
      </c>
      <c r="BC204" t="s">
        <v>859</v>
      </c>
      <c r="BN204" s="30" t="s">
        <v>661</v>
      </c>
      <c r="BT204" s="40" t="s">
        <v>808</v>
      </c>
      <c r="BU204" s="21"/>
    </row>
    <row r="205" spans="1:73" ht="12.9" customHeight="1" thickBot="1">
      <c r="D205" s="464"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799"/>
      <c r="Y206" s="800"/>
      <c r="Z206" s="800"/>
      <c r="AA206" s="800"/>
      <c r="AB206" s="800"/>
      <c r="AC206" s="800"/>
      <c r="AD206" s="800"/>
      <c r="AE206" s="800"/>
      <c r="AF206" s="800"/>
      <c r="AG206" s="800"/>
      <c r="AH206" s="800"/>
      <c r="AI206" s="800"/>
      <c r="AJ206" s="800"/>
      <c r="AK206" s="801"/>
      <c r="BC206" s="180" t="s">
        <v>1436</v>
      </c>
      <c r="BN206" s="30" t="s">
        <v>897</v>
      </c>
      <c r="BT206" s="40" t="s">
        <v>809</v>
      </c>
    </row>
    <row r="207" spans="1:73" ht="12.9" customHeight="1">
      <c r="A207" s="3" t="s">
        <v>122</v>
      </c>
      <c r="C207" s="3" t="s">
        <v>801</v>
      </c>
      <c r="X207" s="802"/>
      <c r="Y207" s="913"/>
      <c r="Z207" s="803"/>
      <c r="AA207" s="803"/>
      <c r="AB207" s="803"/>
      <c r="AC207" s="803"/>
      <c r="AD207" s="803"/>
      <c r="AE207" s="803"/>
      <c r="AF207" s="803"/>
      <c r="AG207" s="803"/>
      <c r="AH207" s="803"/>
      <c r="AI207" s="803"/>
      <c r="AJ207" s="803"/>
      <c r="AK207" s="804"/>
      <c r="BC207" t="s">
        <v>2290</v>
      </c>
      <c r="BN207" s="30" t="s">
        <v>1</v>
      </c>
      <c r="BT207" s="40" t="s">
        <v>810</v>
      </c>
    </row>
    <row r="208" spans="1:73" ht="12.9" customHeight="1">
      <c r="C208" s="29"/>
      <c r="D208" s="1393" t="s">
        <v>2332</v>
      </c>
      <c r="E208" s="1393"/>
      <c r="F208" s="1393"/>
      <c r="G208" s="1393"/>
      <c r="H208" s="1393"/>
      <c r="I208" s="1393"/>
      <c r="J208" s="1393"/>
      <c r="K208" s="1393"/>
      <c r="L208" s="1393"/>
      <c r="M208" s="1393"/>
      <c r="X208" s="802"/>
      <c r="Y208" s="914"/>
      <c r="Z208" s="803"/>
      <c r="AA208" s="803"/>
      <c r="AB208" s="803"/>
      <c r="AC208" s="803"/>
      <c r="AD208" s="803"/>
      <c r="AE208" s="803"/>
      <c r="AF208" s="803"/>
      <c r="AG208" s="803"/>
      <c r="AH208" s="803"/>
      <c r="AI208" s="803"/>
      <c r="AJ208" s="803"/>
      <c r="AK208" s="804"/>
      <c r="BC208" t="s">
        <v>1434</v>
      </c>
      <c r="BN208" s="30" t="s">
        <v>2</v>
      </c>
      <c r="BT208" s="40" t="s">
        <v>811</v>
      </c>
    </row>
    <row r="209" spans="1:72" ht="12.9" customHeight="1">
      <c r="C209" s="12"/>
      <c r="X209" s="802"/>
      <c r="Y209" s="914"/>
      <c r="Z209" s="803"/>
      <c r="AA209" s="803"/>
      <c r="AB209" s="803"/>
      <c r="AC209" s="803"/>
      <c r="AD209" s="803"/>
      <c r="AE209" s="803"/>
      <c r="AF209" s="803"/>
      <c r="AG209" s="803"/>
      <c r="AH209" s="803"/>
      <c r="AI209" s="803"/>
      <c r="AJ209" s="803"/>
      <c r="AK209" s="804"/>
      <c r="BC209" t="s">
        <v>74</v>
      </c>
      <c r="BN209" s="30" t="s">
        <v>3</v>
      </c>
      <c r="BT209" s="40" t="s">
        <v>812</v>
      </c>
    </row>
    <row r="210" spans="1:72" ht="12.9" customHeight="1">
      <c r="A210" s="3" t="s">
        <v>123</v>
      </c>
      <c r="C210" s="3" t="s">
        <v>1147</v>
      </c>
      <c r="X210" s="802"/>
      <c r="Y210" s="914"/>
      <c r="Z210" s="803"/>
      <c r="AA210" s="803"/>
      <c r="AB210" s="803"/>
      <c r="AC210" s="803"/>
      <c r="AD210" s="803"/>
      <c r="AE210" s="803"/>
      <c r="AF210" s="803"/>
      <c r="AG210" s="803"/>
      <c r="AH210" s="803"/>
      <c r="AI210" s="803"/>
      <c r="AJ210" s="803"/>
      <c r="AK210" s="804"/>
      <c r="BN210" s="30" t="s">
        <v>4</v>
      </c>
      <c r="BT210" s="40" t="s">
        <v>813</v>
      </c>
    </row>
    <row r="211" spans="1:72" ht="12.9" customHeight="1">
      <c r="C211" s="29"/>
      <c r="D211" s="1103" t="s">
        <v>663</v>
      </c>
      <c r="E211" s="1393"/>
      <c r="F211" s="1393"/>
      <c r="G211" s="1393"/>
      <c r="H211" s="1393"/>
      <c r="I211" s="1393"/>
      <c r="J211" s="1393"/>
      <c r="K211" s="1393"/>
      <c r="L211" s="1393"/>
      <c r="M211" s="1393"/>
      <c r="N211" s="1393"/>
      <c r="O211" s="1393"/>
      <c r="P211" s="1393"/>
      <c r="X211" s="802"/>
      <c r="Y211" s="1483" t="s">
        <v>482</v>
      </c>
      <c r="Z211" s="1483"/>
      <c r="AA211" s="803"/>
      <c r="AB211" s="803"/>
      <c r="AC211" s="803"/>
      <c r="AD211" s="803"/>
      <c r="AE211" s="803"/>
      <c r="AF211" s="803"/>
      <c r="AG211" s="803"/>
      <c r="AH211" s="803"/>
      <c r="AI211" s="803"/>
      <c r="AJ211" s="803"/>
      <c r="AK211" s="804"/>
      <c r="BN211" s="30" t="s">
        <v>21</v>
      </c>
      <c r="BT211" s="40" t="s">
        <v>22</v>
      </c>
    </row>
    <row r="212" spans="1:72" ht="12.9" customHeight="1" thickBot="1">
      <c r="X212" s="807"/>
      <c r="Y212" s="805"/>
      <c r="Z212" s="805"/>
      <c r="AA212" s="805"/>
      <c r="AB212" s="805"/>
      <c r="AC212" s="805"/>
      <c r="AD212" s="805"/>
      <c r="AE212" s="805"/>
      <c r="AF212" s="805"/>
      <c r="AG212" s="805"/>
      <c r="AH212" s="805"/>
      <c r="AI212" s="805"/>
      <c r="AJ212" s="805"/>
      <c r="AK212" s="806"/>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393" t="s">
        <v>663</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2018</v>
      </c>
      <c r="BC214" t="s">
        <v>629</v>
      </c>
      <c r="BN214" s="30" t="s">
        <v>443</v>
      </c>
      <c r="BT214" s="40" t="s">
        <v>816</v>
      </c>
    </row>
    <row r="215" spans="1:72" ht="12.9" customHeight="1">
      <c r="D215" s="35"/>
      <c r="E215" s="41" t="s">
        <v>2101</v>
      </c>
      <c r="AC215" s="1490">
        <v>35</v>
      </c>
      <c r="AD215" s="1490"/>
      <c r="AF215" s="1486">
        <f>IFERROR(AC215/AG433,"")</f>
        <v>1</v>
      </c>
      <c r="AG215" s="1486"/>
      <c r="AX215" t="s">
        <v>2019</v>
      </c>
      <c r="BC215" t="s">
        <v>626</v>
      </c>
    </row>
    <row r="216" spans="1:72" ht="12.9" customHeight="1">
      <c r="D216" s="35"/>
      <c r="E216" s="937" t="s">
        <v>1431</v>
      </c>
      <c r="AX216" t="s">
        <v>2020</v>
      </c>
      <c r="BC216" t="s">
        <v>743</v>
      </c>
    </row>
    <row r="217" spans="1:72" ht="12.9"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2022</v>
      </c>
      <c r="BC217" t="s">
        <v>627</v>
      </c>
    </row>
    <row r="218" spans="1:72" ht="12.9" customHeight="1">
      <c r="E218" s="41" t="s">
        <v>1958</v>
      </c>
      <c r="AA218" s="49"/>
      <c r="AC218" s="1362"/>
      <c r="AD218" s="1362"/>
      <c r="AE218" s="1362"/>
      <c r="AF218" s="1362"/>
      <c r="AG218" s="1362"/>
      <c r="AH218" s="1362"/>
      <c r="AI218" s="1362"/>
      <c r="AJ218" s="1362"/>
      <c r="AK218" s="1362"/>
      <c r="AL218" s="1362"/>
      <c r="AM218" s="1362"/>
      <c r="BC218" t="s">
        <v>628</v>
      </c>
      <c r="BI218" s="39"/>
    </row>
    <row r="219" spans="1:72" ht="12.9" customHeight="1">
      <c r="E219" s="41" t="s">
        <v>1959</v>
      </c>
      <c r="AA219" s="49"/>
      <c r="AC219" s="1362"/>
      <c r="AD219" s="1362"/>
      <c r="AE219" s="1362"/>
      <c r="AF219" s="1362"/>
      <c r="AG219" s="1362"/>
      <c r="AH219" s="1362"/>
      <c r="AI219" s="1362"/>
      <c r="AJ219" s="1362"/>
      <c r="AK219" s="1362"/>
      <c r="AL219" s="1362"/>
      <c r="AM219" s="1362"/>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1435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556</v>
      </c>
      <c r="O225" s="1098">
        <v>39</v>
      </c>
      <c r="P225" s="1098"/>
    </row>
    <row r="226" spans="1:59" ht="12.9" customHeight="1">
      <c r="D226" t="s">
        <v>557</v>
      </c>
      <c r="O226" s="1098">
        <v>60</v>
      </c>
      <c r="P226" s="1098"/>
      <c r="BB226" s="5" t="s">
        <v>637</v>
      </c>
      <c r="BG226" s="409">
        <f>IF(AND(AND($M$251="for profit",$M$259="for profit",$M$267="nonprofit")),2,0)</f>
        <v>0</v>
      </c>
    </row>
    <row r="227" spans="1:59" ht="12.9" customHeight="1">
      <c r="D227" t="s">
        <v>558</v>
      </c>
      <c r="O227" s="1098">
        <v>31</v>
      </c>
      <c r="P227" s="1098"/>
      <c r="BB227" s="5" t="s">
        <v>637</v>
      </c>
      <c r="BG227" s="409">
        <f>IF(AND(AND($M$251="for profit",$M$259="nonprofit",$M$267="for profit")),2,0)</f>
        <v>0</v>
      </c>
    </row>
    <row r="228" spans="1:59" ht="12.9" customHeight="1">
      <c r="D228" t="s">
        <v>559</v>
      </c>
      <c r="BB228" t="s">
        <v>637</v>
      </c>
      <c r="BG228" s="409">
        <f>IF(AND(AND($M$251="nonprofit",$M$259="for profit",$M$267="for profit")),2,0)</f>
        <v>0</v>
      </c>
    </row>
    <row r="229" spans="1:59" ht="12.9" customHeight="1">
      <c r="D229" s="360" t="s">
        <v>1177</v>
      </c>
      <c r="U229" s="360" t="s">
        <v>1178</v>
      </c>
      <c r="BB229" t="s">
        <v>637</v>
      </c>
      <c r="BG229" s="409">
        <f>IF(AND(AND($M$251="for profit",$M$259="nonprofit",$M$267="(select one)")),2,0)</f>
        <v>2</v>
      </c>
    </row>
    <row r="230" spans="1:59" ht="12.9" customHeight="1">
      <c r="BB230" t="s">
        <v>637</v>
      </c>
      <c r="BG230" s="410">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07" t="str">
        <f>H15</f>
        <v>Linwood Rose,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 customHeight="1">
      <c r="D236" s="5" t="s">
        <v>372</v>
      </c>
      <c r="E236" s="5"/>
      <c r="F236" s="5"/>
      <c r="G236" s="5"/>
      <c r="H236" s="5"/>
      <c r="I236" s="5"/>
      <c r="J236" s="5"/>
      <c r="K236" s="5"/>
      <c r="M236" s="1393" t="s">
        <v>2333</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636</v>
      </c>
      <c r="BG236" s="409">
        <f>IF(AND(AND($M$251="nonprofit",$M$259="nonprofit",$M$267="nonprofit")),1,0)</f>
        <v>0</v>
      </c>
    </row>
    <row r="237" spans="1:59" ht="12.9" customHeight="1">
      <c r="D237" s="5" t="s">
        <v>430</v>
      </c>
      <c r="E237" s="5"/>
      <c r="M237" s="1393" t="s">
        <v>109</v>
      </c>
      <c r="N237" s="1393"/>
      <c r="O237" s="1393"/>
      <c r="P237" s="1393"/>
      <c r="Q237" s="1393"/>
      <c r="R237" s="1393"/>
      <c r="S237" s="1393"/>
      <c r="T237" s="1393"/>
      <c r="V237" s="42" t="s">
        <v>373</v>
      </c>
      <c r="W237" s="1260"/>
      <c r="X237" s="1260"/>
      <c r="Y237" s="5" t="s">
        <v>433</v>
      </c>
      <c r="AC237" s="1393"/>
      <c r="AD237" s="1393"/>
      <c r="AE237" s="1393"/>
      <c r="AN237" s="41"/>
      <c r="BB237" t="s">
        <v>636</v>
      </c>
      <c r="BG237" s="409">
        <f>IF(AND(AND($M$251="nonprofit",$M$259="nonprofit",$M$267="(select one)")),1,0)</f>
        <v>0</v>
      </c>
    </row>
    <row r="238" spans="1:59" ht="12.9" customHeight="1">
      <c r="D238" s="5" t="s">
        <v>374</v>
      </c>
      <c r="E238" s="5"/>
      <c r="F238" s="5"/>
      <c r="G238" s="5"/>
      <c r="H238" s="5"/>
      <c r="I238" s="5"/>
      <c r="J238" s="5"/>
      <c r="K238" s="28"/>
      <c r="M238" s="1393" t="s">
        <v>2322</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636</v>
      </c>
      <c r="BG238" s="409">
        <f>IF(AND(AND($M$251="nonprofit",$M$259="(select one)",$M$267="(select one)")),1,0)</f>
        <v>0</v>
      </c>
    </row>
    <row r="239" spans="1:59" ht="12.9" customHeight="1">
      <c r="D239" s="5" t="s">
        <v>375</v>
      </c>
      <c r="E239" s="5"/>
      <c r="F239" s="5"/>
      <c r="M239" s="1265">
        <v>9515386244</v>
      </c>
      <c r="N239" s="1265"/>
      <c r="O239" s="1265"/>
      <c r="P239" s="1265"/>
      <c r="Q239" s="1265"/>
      <c r="R239" s="1265"/>
      <c r="S239" s="5" t="s">
        <v>817</v>
      </c>
      <c r="T239" s="5"/>
      <c r="U239" s="1260"/>
      <c r="V239" s="1260"/>
      <c r="W239" s="1260"/>
      <c r="X239" s="5" t="s">
        <v>376</v>
      </c>
      <c r="Z239" s="1265"/>
      <c r="AA239" s="1265"/>
      <c r="AB239" s="1265"/>
      <c r="AC239" s="1265"/>
      <c r="AD239" s="1265"/>
      <c r="AE239" s="1265"/>
      <c r="AM239" s="41"/>
      <c r="AN239" s="41"/>
      <c r="BB239" t="s">
        <v>1008</v>
      </c>
      <c r="BG239" s="409">
        <f>IF(AND(AND($M$251="for profit",$M$259="for profit",$M$267="for profit")),3,0)</f>
        <v>0</v>
      </c>
    </row>
    <row r="240" spans="1:59" ht="12.9" customHeight="1">
      <c r="D240" s="5" t="s">
        <v>377</v>
      </c>
      <c r="E240" s="5"/>
      <c r="F240" s="5"/>
      <c r="M240" s="1473" t="s">
        <v>2334</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1008</v>
      </c>
      <c r="BG240" s="410">
        <f>IF(AND(AND($M$251="for profit",$M$259="for profit",$M$267="(select one)")),3,0)</f>
        <v>0</v>
      </c>
    </row>
    <row r="241" spans="1:67" ht="12.9" customHeight="1">
      <c r="A241" s="3" t="s">
        <v>8</v>
      </c>
      <c r="C241" s="3" t="s">
        <v>624</v>
      </c>
      <c r="M241" s="1259" t="s">
        <v>629</v>
      </c>
      <c r="N241" s="1259"/>
      <c r="O241" s="1259"/>
      <c r="P241" s="1259"/>
      <c r="Q241" s="1259"/>
      <c r="R241" s="1259"/>
      <c r="S241" s="1259"/>
      <c r="T241" s="1259"/>
      <c r="U241" s="5" t="s">
        <v>1143</v>
      </c>
      <c r="AA241" s="1404"/>
      <c r="AB241" s="1404"/>
      <c r="AC241" s="1404"/>
      <c r="AD241" s="1404"/>
      <c r="AE241" s="1404"/>
      <c r="AF241" s="1404"/>
      <c r="AG241" s="1404"/>
      <c r="AH241" s="1404"/>
      <c r="AI241" s="1404"/>
      <c r="AJ241" s="1404"/>
      <c r="AK241" s="1404"/>
      <c r="AL241" s="41"/>
      <c r="AM241" s="5"/>
      <c r="AN241" s="41"/>
      <c r="AO241" s="41"/>
      <c r="BB241" t="s">
        <v>1008</v>
      </c>
      <c r="BG241" s="410">
        <f>IF(AND(AND($M$251="for profit",$M$259="(select one)",$M$267="(select one)")),3,0)</f>
        <v>0</v>
      </c>
    </row>
    <row r="242" spans="1:67" ht="12.9" customHeight="1">
      <c r="D242" t="s">
        <v>630</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8" t="str">
        <f>IF(AND(M241="other",M242=""),"!","")</f>
        <v/>
      </c>
      <c r="AG242" s="938"/>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400" t="s">
        <v>2337</v>
      </c>
      <c r="N245" s="1400"/>
      <c r="O245" s="1400"/>
      <c r="P245" s="1400"/>
      <c r="Q245" s="1400"/>
      <c r="R245" s="1400"/>
      <c r="S245" s="1400"/>
      <c r="T245" s="1400"/>
      <c r="U245" s="1400"/>
      <c r="V245" s="1400"/>
      <c r="W245" s="1400"/>
      <c r="X245" s="1400"/>
      <c r="Y245" s="1400"/>
      <c r="Z245" s="1400"/>
      <c r="AA245" s="1400"/>
      <c r="AB245" s="1400"/>
      <c r="AC245" s="1400"/>
      <c r="AD245" s="1400"/>
      <c r="AE245" s="1400"/>
      <c r="AF245" s="1472" t="s">
        <v>2338</v>
      </c>
      <c r="AG245" s="1472"/>
      <c r="AH245" s="1472"/>
      <c r="AI245" s="1472"/>
      <c r="AJ245" s="1472"/>
      <c r="AK245" s="1472"/>
      <c r="AM245" s="5"/>
      <c r="AN245" s="41"/>
      <c r="BB245" s="5" t="s">
        <v>891</v>
      </c>
      <c r="BH245">
        <v>2</v>
      </c>
      <c r="BI245" t="s">
        <v>743</v>
      </c>
      <c r="BO245" s="411" t="str">
        <f>IFERROR(VLOOKUP(AZ260,BH244:BI246,2,FALSE),"")</f>
        <v>Joint Venture</v>
      </c>
    </row>
    <row r="246" spans="1:67" ht="12.9" customHeight="1">
      <c r="A246" s="28"/>
      <c r="B246" s="5"/>
      <c r="C246" s="5"/>
      <c r="D246" s="5" t="s">
        <v>372</v>
      </c>
      <c r="E246" s="5"/>
      <c r="F246" s="5"/>
      <c r="G246" s="5"/>
      <c r="H246" s="5"/>
      <c r="I246" s="5"/>
      <c r="J246" s="5"/>
      <c r="K246" s="5"/>
      <c r="L246" s="5"/>
      <c r="M246" s="1393" t="s">
        <v>2340</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635</v>
      </c>
    </row>
    <row r="247" spans="1:67" ht="12.9" customHeight="1">
      <c r="A247" s="28"/>
      <c r="B247" s="5"/>
      <c r="C247" s="5"/>
      <c r="D247" s="5" t="s">
        <v>430</v>
      </c>
      <c r="E247" s="5"/>
      <c r="M247" s="1103" t="s">
        <v>2330</v>
      </c>
      <c r="N247" s="1393"/>
      <c r="O247" s="1393"/>
      <c r="P247" s="1393"/>
      <c r="Q247" s="1393"/>
      <c r="R247" s="1393"/>
      <c r="S247" s="1393"/>
      <c r="T247" s="1393"/>
      <c r="V247" s="42" t="s">
        <v>373</v>
      </c>
      <c r="W247" s="1266" t="s">
        <v>2341</v>
      </c>
      <c r="X247" s="1260"/>
      <c r="Y247" s="5" t="s">
        <v>433</v>
      </c>
      <c r="AC247" s="1393">
        <v>92555</v>
      </c>
      <c r="AD247" s="1393"/>
      <c r="AE247" s="1393"/>
      <c r="AN247" s="41"/>
    </row>
    <row r="248" spans="1:67" ht="12.9" customHeight="1">
      <c r="A248" s="28"/>
      <c r="B248" s="5"/>
      <c r="C248" s="5"/>
      <c r="D248" s="5" t="s">
        <v>374</v>
      </c>
      <c r="E248" s="5"/>
      <c r="F248" s="5"/>
      <c r="G248" s="5"/>
      <c r="H248" s="5"/>
      <c r="I248" s="5"/>
      <c r="J248" s="5"/>
      <c r="K248" s="5"/>
      <c r="L248" s="28"/>
      <c r="M248" s="1103" t="s">
        <v>2342</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 customHeight="1">
      <c r="A249" s="28"/>
      <c r="B249" s="5"/>
      <c r="C249" s="5"/>
      <c r="D249" s="5" t="s">
        <v>375</v>
      </c>
      <c r="E249" s="5"/>
      <c r="F249" s="5"/>
      <c r="M249" s="1418" t="s">
        <v>2466</v>
      </c>
      <c r="N249" s="1265"/>
      <c r="O249" s="1265"/>
      <c r="P249" s="1265"/>
      <c r="Q249" s="1265"/>
      <c r="R249" s="1265"/>
      <c r="S249" s="5" t="s">
        <v>817</v>
      </c>
      <c r="T249" s="5"/>
      <c r="U249" s="1260"/>
      <c r="V249" s="1260"/>
      <c r="W249" s="1260"/>
      <c r="X249" s="5" t="s">
        <v>376</v>
      </c>
      <c r="Z249" s="1265"/>
      <c r="AA249" s="1265"/>
      <c r="AB249" s="1265"/>
      <c r="AC249" s="1265"/>
      <c r="AD249" s="1265"/>
      <c r="AE249" s="1265"/>
      <c r="AM249" s="5"/>
      <c r="AN249" s="41"/>
    </row>
    <row r="250" spans="1:67" ht="12.9" customHeight="1">
      <c r="A250" s="28"/>
      <c r="B250" s="5"/>
      <c r="C250" s="5"/>
      <c r="D250" s="5" t="s">
        <v>377</v>
      </c>
      <c r="E250" s="5"/>
      <c r="F250" s="5"/>
      <c r="M250" s="1473" t="s">
        <v>2467</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2.9" customHeight="1">
      <c r="A251" s="18"/>
      <c r="B251" s="5"/>
      <c r="C251" s="62"/>
      <c r="D251" s="5" t="s">
        <v>634</v>
      </c>
      <c r="E251" s="5"/>
      <c r="F251" s="5"/>
      <c r="G251" s="5"/>
      <c r="H251" s="5"/>
      <c r="I251" s="5"/>
      <c r="J251" s="5"/>
      <c r="K251" s="5"/>
      <c r="L251" s="5"/>
      <c r="M251" s="1259" t="s">
        <v>635</v>
      </c>
      <c r="N251" s="1259"/>
      <c r="O251" s="1259"/>
      <c r="P251" s="1259"/>
      <c r="Q251" s="1259"/>
      <c r="R251" s="1259"/>
      <c r="S251" s="1259"/>
      <c r="T251" s="1259"/>
      <c r="U251" s="5" t="s">
        <v>1143</v>
      </c>
      <c r="AA251" s="1474" t="s">
        <v>2343</v>
      </c>
      <c r="AB251" s="1404"/>
      <c r="AC251" s="1404"/>
      <c r="AD251" s="1404"/>
      <c r="AE251" s="1404"/>
      <c r="AF251" s="1404"/>
      <c r="AG251" s="1404"/>
      <c r="AH251" s="1404"/>
      <c r="AI251" s="1404"/>
      <c r="AJ251" s="1404"/>
      <c r="AK251" s="140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0" t="s">
        <v>2335</v>
      </c>
      <c r="N253" s="1400"/>
      <c r="O253" s="1400"/>
      <c r="P253" s="1400"/>
      <c r="Q253" s="1400"/>
      <c r="R253" s="1400"/>
      <c r="S253" s="1400"/>
      <c r="T253" s="1400"/>
      <c r="U253" s="1400"/>
      <c r="V253" s="1400"/>
      <c r="W253" s="1400"/>
      <c r="X253" s="1400"/>
      <c r="Y253" s="1400"/>
      <c r="Z253" s="1400"/>
      <c r="AA253" s="1400"/>
      <c r="AB253" s="1400"/>
      <c r="AC253" s="1400"/>
      <c r="AD253" s="1400"/>
      <c r="AE253" s="1400"/>
      <c r="AF253" s="1472" t="s">
        <v>2336</v>
      </c>
      <c r="AG253" s="1472"/>
      <c r="AH253" s="1472"/>
      <c r="AI253" s="1472"/>
      <c r="AJ253" s="1472"/>
      <c r="AK253" s="1472"/>
      <c r="AM253" s="5"/>
    </row>
    <row r="254" spans="1:67" ht="12.9" customHeight="1">
      <c r="A254" s="28"/>
      <c r="B254" s="5"/>
      <c r="C254" s="5"/>
      <c r="D254" s="5" t="s">
        <v>372</v>
      </c>
      <c r="E254" s="5"/>
      <c r="F254" s="5"/>
      <c r="G254" s="5"/>
      <c r="H254" s="5"/>
      <c r="I254" s="5"/>
      <c r="J254" s="5"/>
      <c r="K254" s="5"/>
      <c r="L254" s="5"/>
      <c r="M254" s="1393" t="s">
        <v>2333</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 customHeight="1">
      <c r="A255" s="28"/>
      <c r="B255" s="5"/>
      <c r="C255" s="5"/>
      <c r="D255" s="5" t="s">
        <v>430</v>
      </c>
      <c r="E255" s="5"/>
      <c r="M255" s="1393" t="s">
        <v>109</v>
      </c>
      <c r="N255" s="1393"/>
      <c r="O255" s="1393"/>
      <c r="P255" s="1393"/>
      <c r="Q255" s="1393"/>
      <c r="R255" s="1393"/>
      <c r="S255" s="1393"/>
      <c r="T255" s="1393"/>
      <c r="V255" s="42" t="s">
        <v>373</v>
      </c>
      <c r="W255" s="1266" t="s">
        <v>2341</v>
      </c>
      <c r="X255" s="1260"/>
      <c r="Y255" s="5" t="s">
        <v>433</v>
      </c>
      <c r="AC255" s="1393">
        <v>92507</v>
      </c>
      <c r="AD255" s="1393"/>
      <c r="AE255" s="1393"/>
    </row>
    <row r="256" spans="1:67" ht="12.9" customHeight="1">
      <c r="A256" s="28"/>
      <c r="B256" s="5"/>
      <c r="C256" s="5"/>
      <c r="D256" s="5" t="s">
        <v>374</v>
      </c>
      <c r="E256" s="5"/>
      <c r="F256" s="5"/>
      <c r="G256" s="5"/>
      <c r="H256" s="5"/>
      <c r="I256" s="5"/>
      <c r="J256" s="5"/>
      <c r="K256" s="5"/>
      <c r="L256" s="28"/>
      <c r="M256" s="1393" t="s">
        <v>2322</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 customHeight="1">
      <c r="A257" s="28"/>
      <c r="B257" s="5"/>
      <c r="C257" s="5"/>
      <c r="D257" s="5" t="s">
        <v>375</v>
      </c>
      <c r="E257" s="5"/>
      <c r="F257" s="5"/>
      <c r="M257" s="1265">
        <v>9515386244</v>
      </c>
      <c r="N257" s="1265"/>
      <c r="O257" s="1265"/>
      <c r="P257" s="1265"/>
      <c r="Q257" s="1265"/>
      <c r="R257" s="1265"/>
      <c r="S257" s="5" t="s">
        <v>817</v>
      </c>
      <c r="T257" s="5"/>
      <c r="U257" s="1260"/>
      <c r="V257" s="1260"/>
      <c r="W257" s="1260"/>
      <c r="X257" s="5" t="s">
        <v>376</v>
      </c>
      <c r="Z257" s="1265"/>
      <c r="AA257" s="1265"/>
      <c r="AB257" s="1265"/>
      <c r="AC257" s="1265"/>
      <c r="AD257" s="1265"/>
      <c r="AE257" s="1265"/>
      <c r="BA257" s="43"/>
    </row>
    <row r="258" spans="1:53" ht="12.9" customHeight="1">
      <c r="A258" s="28"/>
      <c r="B258" s="5"/>
      <c r="C258" s="5"/>
      <c r="D258" s="5" t="s">
        <v>377</v>
      </c>
      <c r="E258" s="5"/>
      <c r="F258" s="5"/>
      <c r="M258" s="1473" t="s">
        <v>2334</v>
      </c>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2.9" customHeight="1">
      <c r="A259" s="18"/>
      <c r="B259" s="5"/>
      <c r="C259" s="62"/>
      <c r="D259" s="5" t="s">
        <v>634</v>
      </c>
      <c r="E259" s="5"/>
      <c r="F259" s="5"/>
      <c r="G259" s="5"/>
      <c r="H259" s="5"/>
      <c r="I259" s="5"/>
      <c r="J259" s="5"/>
      <c r="K259" s="5"/>
      <c r="L259" s="5"/>
      <c r="M259" s="1259" t="s">
        <v>633</v>
      </c>
      <c r="N259" s="1259"/>
      <c r="O259" s="1259"/>
      <c r="P259" s="1259"/>
      <c r="Q259" s="1259"/>
      <c r="R259" s="1259"/>
      <c r="S259" s="1259"/>
      <c r="T259" s="1259"/>
      <c r="U259" s="5" t="s">
        <v>1143</v>
      </c>
      <c r="AA259" s="1474" t="s">
        <v>2339</v>
      </c>
      <c r="AB259" s="1404"/>
      <c r="AC259" s="1404"/>
      <c r="AD259" s="1404"/>
      <c r="AE259" s="1404"/>
      <c r="AF259" s="1404"/>
      <c r="AG259" s="1404"/>
      <c r="AH259" s="1404"/>
      <c r="AI259" s="1404"/>
      <c r="AJ259" s="1404"/>
      <c r="AK259" s="140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2.9"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 customHeight="1">
      <c r="A263" s="18"/>
      <c r="B263" s="5"/>
      <c r="C263" s="5"/>
      <c r="D263" s="5" t="s">
        <v>430</v>
      </c>
      <c r="E263" s="5"/>
      <c r="M263" s="1393"/>
      <c r="N263" s="1393"/>
      <c r="O263" s="1393"/>
      <c r="P263" s="1393"/>
      <c r="Q263" s="1393"/>
      <c r="R263" s="1393"/>
      <c r="S263" s="1393"/>
      <c r="T263" s="1393"/>
      <c r="V263" s="42" t="s">
        <v>373</v>
      </c>
      <c r="W263" s="1260"/>
      <c r="X263" s="1260"/>
      <c r="Y263" s="5" t="s">
        <v>433</v>
      </c>
      <c r="AC263" s="1393"/>
      <c r="AD263" s="1393"/>
      <c r="AE263" s="1393"/>
      <c r="AL263" s="41"/>
      <c r="BA263" s="43"/>
    </row>
    <row r="264" spans="1:53" ht="12.9"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 customHeight="1">
      <c r="A265" s="18"/>
      <c r="B265" s="5"/>
      <c r="C265" s="5"/>
      <c r="D265" s="5" t="s">
        <v>375</v>
      </c>
      <c r="E265" s="5"/>
      <c r="F265" s="5"/>
      <c r="M265" s="1265"/>
      <c r="N265" s="1265"/>
      <c r="O265" s="1265"/>
      <c r="P265" s="1265"/>
      <c r="Q265" s="1265"/>
      <c r="R265" s="1265"/>
      <c r="S265" s="5" t="s">
        <v>817</v>
      </c>
      <c r="T265" s="5"/>
      <c r="U265" s="1260"/>
      <c r="V265" s="1260"/>
      <c r="W265" s="1260"/>
      <c r="X265" s="5" t="s">
        <v>376</v>
      </c>
      <c r="Z265" s="1265"/>
      <c r="AA265" s="1265"/>
      <c r="AB265" s="1265"/>
      <c r="AC265" s="1265"/>
      <c r="AD265" s="1265"/>
      <c r="AE265" s="1265"/>
      <c r="AL265" s="41"/>
      <c r="BA265" s="43"/>
    </row>
    <row r="266" spans="1:53" ht="12.9"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59" t="s">
        <v>79</v>
      </c>
      <c r="N267" s="1259"/>
      <c r="O267" s="1259"/>
      <c r="P267" s="1259"/>
      <c r="Q267" s="1259"/>
      <c r="R267" s="1259"/>
      <c r="S267" s="1259"/>
      <c r="T267" s="1259"/>
      <c r="U267" s="5" t="s">
        <v>1143</v>
      </c>
      <c r="AA267" s="1404"/>
      <c r="AB267" s="1404"/>
      <c r="AC267" s="1404"/>
      <c r="AD267" s="1404"/>
      <c r="AE267" s="1404"/>
      <c r="AF267" s="1404"/>
      <c r="AG267" s="1404"/>
      <c r="AH267" s="1404"/>
      <c r="AI267" s="1404"/>
      <c r="AJ267" s="1404"/>
      <c r="AK267" s="1404"/>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3"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4"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5" t="s">
        <v>1210</v>
      </c>
      <c r="AA271" s="54"/>
      <c r="AB271" s="54"/>
      <c r="AC271" s="54"/>
      <c r="AD271" s="193"/>
      <c r="AE271" s="193"/>
      <c r="AF271" s="193"/>
      <c r="AG271" s="193"/>
      <c r="AH271" s="193"/>
      <c r="AI271" s="193"/>
      <c r="AJ271" s="193"/>
      <c r="AK271" s="409"/>
      <c r="AL271" s="476"/>
    </row>
    <row r="272" spans="1:53" ht="12.9" customHeight="1">
      <c r="A272" s="5"/>
      <c r="B272" s="45">
        <v>0</v>
      </c>
      <c r="D272" s="1393" t="s">
        <v>891</v>
      </c>
      <c r="E272" s="1393"/>
      <c r="F272" s="1393"/>
      <c r="G272" s="1393"/>
      <c r="H272" s="1393"/>
      <c r="J272" t="s">
        <v>890</v>
      </c>
      <c r="X272" s="1475"/>
      <c r="Y272" s="1475"/>
      <c r="Z272" s="1475"/>
      <c r="AA272" s="1475"/>
      <c r="AB272" s="1475"/>
      <c r="AC272" s="1475"/>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89" t="str">
        <f>AA259</f>
        <v>Kingdom Development, Inc.</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2.9" customHeight="1">
      <c r="D277" s="5" t="s">
        <v>372</v>
      </c>
      <c r="E277" s="5"/>
      <c r="F277" s="5"/>
      <c r="G277" s="5"/>
      <c r="H277" s="5"/>
      <c r="I277" s="5"/>
      <c r="J277" s="5"/>
      <c r="K277" s="5"/>
      <c r="L277" s="1393" t="str">
        <f>M254</f>
        <v>6451 Box Springs Blvd.</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 customHeight="1">
      <c r="D278" s="5" t="s">
        <v>430</v>
      </c>
      <c r="E278" s="5"/>
      <c r="L278" s="1393" t="str">
        <f>M255</f>
        <v>Riverside</v>
      </c>
      <c r="M278" s="1393"/>
      <c r="N278" s="1393"/>
      <c r="O278" s="1393"/>
      <c r="P278" s="1393"/>
      <c r="Q278" s="1393"/>
      <c r="R278" s="1393"/>
      <c r="S278" s="1393"/>
      <c r="U278" s="42" t="s">
        <v>373</v>
      </c>
      <c r="V278" s="1260" t="str">
        <f>W255</f>
        <v>CA</v>
      </c>
      <c r="W278" s="1260"/>
      <c r="X278" s="5" t="s">
        <v>433</v>
      </c>
      <c r="AB278" s="1393">
        <f>AC255</f>
        <v>92507</v>
      </c>
      <c r="AC278" s="1393"/>
      <c r="AD278" s="1393"/>
      <c r="AK278" s="41"/>
      <c r="AL278" s="41"/>
      <c r="BA278" s="43"/>
    </row>
    <row r="279" spans="1:53" ht="12.9" customHeight="1">
      <c r="D279" s="5" t="s">
        <v>374</v>
      </c>
      <c r="E279" s="5"/>
      <c r="F279" s="5"/>
      <c r="G279" s="5"/>
      <c r="H279" s="5"/>
      <c r="I279" s="5"/>
      <c r="J279" s="5"/>
      <c r="K279" s="28"/>
      <c r="L279" s="1393" t="str">
        <f>M256</f>
        <v>William Leach</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 customHeight="1">
      <c r="D280" s="5" t="s">
        <v>375</v>
      </c>
      <c r="E280" s="5"/>
      <c r="F280" s="5"/>
      <c r="L280" s="1265">
        <f>M257</f>
        <v>9515386244</v>
      </c>
      <c r="M280" s="1265"/>
      <c r="N280" s="1265"/>
      <c r="O280" s="1265"/>
      <c r="P280" s="1265"/>
      <c r="Q280" s="1265"/>
      <c r="R280" s="5" t="s">
        <v>817</v>
      </c>
      <c r="S280" s="5"/>
      <c r="T280" s="1260"/>
      <c r="U280" s="1260"/>
      <c r="V280" s="1260"/>
      <c r="W280" s="5" t="s">
        <v>376</v>
      </c>
      <c r="Y280" s="1265"/>
      <c r="Z280" s="1265"/>
      <c r="AA280" s="1265"/>
      <c r="AB280" s="1265"/>
      <c r="AC280" s="1265"/>
      <c r="AD280" s="1265"/>
      <c r="BA280" s="43"/>
    </row>
    <row r="281" spans="1:53" ht="12.9" customHeight="1">
      <c r="D281" s="5" t="s">
        <v>377</v>
      </c>
      <c r="E281" s="5"/>
      <c r="F281" s="5"/>
      <c r="L281" s="1473" t="str">
        <f>M258</f>
        <v>william@kingdomdevelopment.net</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2.9" customHeight="1">
      <c r="D282" s="41" t="s">
        <v>186</v>
      </c>
      <c r="E282" s="41"/>
      <c r="F282" s="41"/>
      <c r="G282" s="41"/>
      <c r="H282" s="41"/>
      <c r="I282" s="41"/>
      <c r="L282" s="1266" t="s">
        <v>2344</v>
      </c>
      <c r="M282" s="1266"/>
      <c r="N282" s="1266"/>
      <c r="O282" s="1266"/>
      <c r="P282" s="1266"/>
      <c r="Q282" s="1266"/>
      <c r="R282" s="1266"/>
      <c r="S282" s="1266"/>
      <c r="T282" s="1266"/>
      <c r="U282" s="1266"/>
      <c r="V282" s="1266"/>
      <c r="W282" s="1266"/>
      <c r="X282" s="1266"/>
      <c r="Y282" s="1266"/>
      <c r="Z282" s="1266"/>
      <c r="AA282" s="1266"/>
      <c r="AB282" s="1266"/>
      <c r="AC282" s="1266"/>
      <c r="AD282" s="1266"/>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481" t="str">
        <f>AA251</f>
        <v>Rancho Belago Developers</v>
      </c>
      <c r="I289" s="1107"/>
      <c r="J289" s="1107"/>
      <c r="K289" s="1107"/>
      <c r="L289" s="1107"/>
      <c r="M289" s="1107"/>
      <c r="N289" s="1107"/>
      <c r="O289" s="1107"/>
      <c r="P289" s="1107"/>
      <c r="Q289" s="1107"/>
      <c r="R289" s="1107"/>
      <c r="T289" s="41" t="s">
        <v>744</v>
      </c>
      <c r="V289" s="41"/>
      <c r="W289" s="41"/>
      <c r="X289" s="41"/>
      <c r="Y289" s="41"/>
      <c r="AA289" s="1107" t="s">
        <v>2346</v>
      </c>
      <c r="AB289" s="1107"/>
      <c r="AC289" s="1107"/>
      <c r="AD289" s="1107"/>
      <c r="AE289" s="1107"/>
      <c r="AF289" s="1107"/>
      <c r="AG289" s="1107"/>
      <c r="AH289" s="1107"/>
      <c r="AI289" s="1107"/>
      <c r="AJ289" s="1107"/>
      <c r="AK289" s="1107"/>
      <c r="BA289" s="43"/>
    </row>
    <row r="290" spans="2:53" ht="12.9" customHeight="1">
      <c r="B290" s="41" t="s">
        <v>698</v>
      </c>
      <c r="C290" s="41"/>
      <c r="D290" s="41"/>
      <c r="E290" s="41"/>
      <c r="F290" s="41"/>
      <c r="H290" s="1259" t="str">
        <f>M246</f>
        <v>27700 Kalmia Ave.</v>
      </c>
      <c r="I290" s="1259"/>
      <c r="J290" s="1259"/>
      <c r="K290" s="1259"/>
      <c r="L290" s="1259"/>
      <c r="M290" s="1259"/>
      <c r="N290" s="1259"/>
      <c r="O290" s="1259"/>
      <c r="P290" s="1259"/>
      <c r="Q290" s="1259"/>
      <c r="R290" s="1259"/>
      <c r="T290" s="41" t="s">
        <v>698</v>
      </c>
      <c r="V290" s="41"/>
      <c r="W290" s="41"/>
      <c r="X290" s="41"/>
      <c r="Y290" s="41"/>
      <c r="AA290" s="1259" t="s">
        <v>2347</v>
      </c>
      <c r="AB290" s="1259"/>
      <c r="AC290" s="1259"/>
      <c r="AD290" s="1259"/>
      <c r="AE290" s="1259"/>
      <c r="AF290" s="1259"/>
      <c r="AG290" s="1259"/>
      <c r="AH290" s="1259"/>
      <c r="AI290" s="1259"/>
      <c r="AJ290" s="1259"/>
      <c r="AK290" s="1259"/>
      <c r="BA290" s="43"/>
    </row>
    <row r="291" spans="2:53" ht="12.9" customHeight="1">
      <c r="B291" s="41" t="s">
        <v>700</v>
      </c>
      <c r="C291" s="41"/>
      <c r="D291" s="41"/>
      <c r="E291" s="41"/>
      <c r="F291" s="41"/>
      <c r="H291" s="1259" t="s">
        <v>2345</v>
      </c>
      <c r="I291" s="1259"/>
      <c r="J291" s="1259"/>
      <c r="K291" s="1259"/>
      <c r="L291" s="1259"/>
      <c r="M291" s="1259"/>
      <c r="N291" s="1259"/>
      <c r="O291" s="1259"/>
      <c r="P291" s="1259"/>
      <c r="Q291" s="1259"/>
      <c r="R291" s="1259"/>
      <c r="T291" s="41" t="s">
        <v>699</v>
      </c>
      <c r="V291" s="41"/>
      <c r="W291" s="41"/>
      <c r="X291" s="41"/>
      <c r="Y291" s="41"/>
      <c r="AA291" s="1259" t="s">
        <v>2348</v>
      </c>
      <c r="AB291" s="1259"/>
      <c r="AC291" s="1259"/>
      <c r="AD291" s="1259"/>
      <c r="AE291" s="1259"/>
      <c r="AF291" s="1259"/>
      <c r="AG291" s="1259"/>
      <c r="AH291" s="1259"/>
      <c r="AI291" s="1259"/>
      <c r="AJ291" s="1259"/>
      <c r="AK291" s="1259"/>
      <c r="BA291" s="43"/>
    </row>
    <row r="292" spans="2:53" ht="12.9" customHeight="1">
      <c r="B292" s="41" t="s">
        <v>374</v>
      </c>
      <c r="C292" s="41"/>
      <c r="D292" s="41"/>
      <c r="E292" s="41"/>
      <c r="F292" s="41"/>
      <c r="H292" s="1259" t="str">
        <f>M248</f>
        <v>James Jernigan</v>
      </c>
      <c r="I292" s="1259"/>
      <c r="J292" s="1259"/>
      <c r="K292" s="1259"/>
      <c r="L292" s="1259"/>
      <c r="M292" s="1259"/>
      <c r="N292" s="1259"/>
      <c r="O292" s="1259"/>
      <c r="P292" s="1259"/>
      <c r="Q292" s="1259"/>
      <c r="R292" s="1259"/>
      <c r="T292" s="41" t="s">
        <v>374</v>
      </c>
      <c r="V292" s="41"/>
      <c r="W292" s="41"/>
      <c r="X292" s="41"/>
      <c r="Y292" s="41"/>
      <c r="AA292" s="1266" t="s">
        <v>2458</v>
      </c>
      <c r="AB292" s="1259"/>
      <c r="AC292" s="1259"/>
      <c r="AD292" s="1259"/>
      <c r="AE292" s="1259"/>
      <c r="AF292" s="1259"/>
      <c r="AG292" s="1259"/>
      <c r="AH292" s="1259"/>
      <c r="AI292" s="1259"/>
      <c r="AJ292" s="1259"/>
      <c r="AK292" s="1259"/>
      <c r="BA292" s="43"/>
    </row>
    <row r="293" spans="2:53" ht="12.9" customHeight="1">
      <c r="B293" s="41" t="s">
        <v>375</v>
      </c>
      <c r="C293" s="41"/>
      <c r="D293" s="41"/>
      <c r="E293" s="41"/>
      <c r="F293" s="41"/>
      <c r="G293" s="41"/>
      <c r="H293" s="1404" t="str">
        <f>M249</f>
        <v>(760) 832-2934</v>
      </c>
      <c r="I293" s="1404"/>
      <c r="J293" s="1404"/>
      <c r="K293" s="1404"/>
      <c r="L293" s="1404"/>
      <c r="M293" s="1404"/>
      <c r="N293" s="5" t="s">
        <v>817</v>
      </c>
      <c r="O293" s="5"/>
      <c r="P293" s="1393"/>
      <c r="Q293" s="1393"/>
      <c r="R293" s="1393"/>
      <c r="S293" s="41"/>
      <c r="T293" s="41" t="s">
        <v>375</v>
      </c>
      <c r="V293" s="41"/>
      <c r="W293" s="41"/>
      <c r="X293" s="41"/>
      <c r="Y293" s="41"/>
      <c r="AA293" s="1404">
        <v>9512681650</v>
      </c>
      <c r="AB293" s="1404"/>
      <c r="AC293" s="1404"/>
      <c r="AD293" s="1404"/>
      <c r="AE293" s="1404"/>
      <c r="AF293" s="1404"/>
      <c r="AG293" s="5" t="s">
        <v>817</v>
      </c>
      <c r="AH293" s="5"/>
      <c r="AI293" s="1393"/>
      <c r="AJ293" s="1393"/>
      <c r="AK293" s="1393"/>
      <c r="BA293" s="43"/>
    </row>
    <row r="294" spans="2:53" ht="12.9"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2.9" customHeight="1">
      <c r="B295" s="41" t="s">
        <v>701</v>
      </c>
      <c r="C295" s="41"/>
      <c r="D295" s="41"/>
      <c r="E295" s="41"/>
      <c r="F295" s="41"/>
      <c r="G295" s="41"/>
      <c r="H295" s="1259" t="str">
        <f>M250</f>
        <v>jim@ranchobelagodevelopers.com</v>
      </c>
      <c r="I295" s="1259"/>
      <c r="J295" s="1259"/>
      <c r="K295" s="1259"/>
      <c r="L295" s="1259"/>
      <c r="M295" s="1259"/>
      <c r="N295" s="1107"/>
      <c r="O295" s="1107"/>
      <c r="P295" s="1107"/>
      <c r="Q295" s="1107"/>
      <c r="R295" s="1107"/>
      <c r="S295" s="41"/>
      <c r="T295" s="41" t="s">
        <v>701</v>
      </c>
      <c r="V295" s="41"/>
      <c r="W295" s="41"/>
      <c r="X295" s="41"/>
      <c r="Y295" s="41"/>
      <c r="AA295" s="1266" t="s">
        <v>2459</v>
      </c>
      <c r="AB295" s="1259"/>
      <c r="AC295" s="1259"/>
      <c r="AD295" s="1259"/>
      <c r="AE295" s="1259"/>
      <c r="AF295" s="1259"/>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2349</v>
      </c>
      <c r="I297" s="1107"/>
      <c r="J297" s="1107"/>
      <c r="K297" s="1107"/>
      <c r="L297" s="1107"/>
      <c r="M297" s="1107"/>
      <c r="N297" s="1107"/>
      <c r="O297" s="1107"/>
      <c r="P297" s="1107"/>
      <c r="Q297" s="1107"/>
      <c r="R297" s="1107"/>
      <c r="T297" s="41" t="s">
        <v>35</v>
      </c>
      <c r="V297" s="41"/>
      <c r="W297" s="41"/>
      <c r="X297" s="41"/>
      <c r="Y297" s="41"/>
      <c r="AA297" s="1107" t="s">
        <v>2455</v>
      </c>
      <c r="AB297" s="1107"/>
      <c r="AC297" s="1107"/>
      <c r="AD297" s="1107"/>
      <c r="AE297" s="1107"/>
      <c r="AF297" s="1107"/>
      <c r="AG297" s="1107"/>
      <c r="AH297" s="1107"/>
      <c r="AI297" s="1107"/>
      <c r="AJ297" s="1107"/>
      <c r="AK297" s="1107"/>
      <c r="BA297" s="43"/>
    </row>
    <row r="298" spans="2:53" ht="12.9" customHeight="1">
      <c r="B298" s="41" t="s">
        <v>698</v>
      </c>
      <c r="C298" s="41"/>
      <c r="D298" s="41"/>
      <c r="E298" s="41"/>
      <c r="F298" s="41"/>
      <c r="H298" s="1259" t="s">
        <v>2350</v>
      </c>
      <c r="I298" s="1259"/>
      <c r="J298" s="1259"/>
      <c r="K298" s="1259"/>
      <c r="L298" s="1259"/>
      <c r="M298" s="1259"/>
      <c r="N298" s="1259"/>
      <c r="O298" s="1259"/>
      <c r="P298" s="1259"/>
      <c r="Q298" s="1259"/>
      <c r="R298" s="1259"/>
      <c r="T298" s="41" t="s">
        <v>698</v>
      </c>
      <c r="V298" s="41"/>
      <c r="W298" s="41"/>
      <c r="X298" s="41"/>
      <c r="Y298" s="41"/>
      <c r="AA298" s="1259"/>
      <c r="AB298" s="1259"/>
      <c r="AC298" s="1259"/>
      <c r="AD298" s="1259"/>
      <c r="AE298" s="1259"/>
      <c r="AF298" s="1259"/>
      <c r="AG298" s="1259"/>
      <c r="AH298" s="1259"/>
      <c r="AI298" s="1259"/>
      <c r="AJ298" s="1259"/>
      <c r="AK298" s="1259"/>
      <c r="BA298" s="43"/>
    </row>
    <row r="299" spans="2:53" ht="12.9" customHeight="1">
      <c r="B299" s="41" t="s">
        <v>700</v>
      </c>
      <c r="C299" s="41"/>
      <c r="D299" s="41"/>
      <c r="E299" s="41"/>
      <c r="F299" s="41"/>
      <c r="H299" s="1259" t="s">
        <v>2351</v>
      </c>
      <c r="I299" s="1259"/>
      <c r="J299" s="1259"/>
      <c r="K299" s="1259"/>
      <c r="L299" s="1259"/>
      <c r="M299" s="1259"/>
      <c r="N299" s="1259"/>
      <c r="O299" s="1259"/>
      <c r="P299" s="1259"/>
      <c r="Q299" s="1259"/>
      <c r="R299" s="1259"/>
      <c r="T299" s="41" t="s">
        <v>699</v>
      </c>
      <c r="V299" s="41"/>
      <c r="W299" s="41"/>
      <c r="X299" s="41"/>
      <c r="Y299" s="41"/>
      <c r="AA299" s="1259"/>
      <c r="AB299" s="1259"/>
      <c r="AC299" s="1259"/>
      <c r="AD299" s="1259"/>
      <c r="AE299" s="1259"/>
      <c r="AF299" s="1259"/>
      <c r="AG299" s="1259"/>
      <c r="AH299" s="1259"/>
      <c r="AI299" s="1259"/>
      <c r="AJ299" s="1259"/>
      <c r="AK299" s="1259"/>
      <c r="BA299" s="43"/>
    </row>
    <row r="300" spans="2:53" ht="12.9" customHeight="1">
      <c r="B300" s="41" t="s">
        <v>374</v>
      </c>
      <c r="C300" s="41"/>
      <c r="D300" s="41"/>
      <c r="E300" s="41"/>
      <c r="F300" s="41"/>
      <c r="H300" s="1259" t="s">
        <v>2352</v>
      </c>
      <c r="I300" s="1259"/>
      <c r="J300" s="1259"/>
      <c r="K300" s="1259"/>
      <c r="L300" s="1259"/>
      <c r="M300" s="1259"/>
      <c r="N300" s="1259"/>
      <c r="O300" s="1259"/>
      <c r="P300" s="1259"/>
      <c r="Q300" s="1259"/>
      <c r="R300" s="1259"/>
      <c r="T300" s="41" t="s">
        <v>374</v>
      </c>
      <c r="V300" s="41"/>
      <c r="W300" s="41"/>
      <c r="X300" s="41"/>
      <c r="Y300" s="41"/>
      <c r="AA300" s="1259"/>
      <c r="AB300" s="1259"/>
      <c r="AC300" s="1259"/>
      <c r="AD300" s="1259"/>
      <c r="AE300" s="1259"/>
      <c r="AF300" s="1259"/>
      <c r="AG300" s="1259"/>
      <c r="AH300" s="1259"/>
      <c r="AI300" s="1259"/>
      <c r="AJ300" s="1259"/>
      <c r="AK300" s="1259"/>
      <c r="BA300" s="43"/>
    </row>
    <row r="301" spans="2:53" ht="12.9" customHeight="1">
      <c r="B301" s="41" t="s">
        <v>375</v>
      </c>
      <c r="C301" s="41"/>
      <c r="D301" s="41"/>
      <c r="E301" s="41"/>
      <c r="F301" s="41"/>
      <c r="G301" s="41"/>
      <c r="H301" s="1404">
        <v>5108326336</v>
      </c>
      <c r="I301" s="1404"/>
      <c r="J301" s="1404"/>
      <c r="K301" s="1404"/>
      <c r="L301" s="1404"/>
      <c r="M301" s="1404"/>
      <c r="N301" s="5" t="s">
        <v>817</v>
      </c>
      <c r="O301" s="5"/>
      <c r="P301" s="1393"/>
      <c r="Q301" s="1393"/>
      <c r="R301" s="1393"/>
      <c r="S301" s="41"/>
      <c r="T301" s="41" t="s">
        <v>375</v>
      </c>
      <c r="V301" s="41"/>
      <c r="W301" s="41"/>
      <c r="X301" s="41"/>
      <c r="Y301" s="41"/>
      <c r="AA301" s="1404"/>
      <c r="AB301" s="1404"/>
      <c r="AC301" s="1404"/>
      <c r="AD301" s="1404"/>
      <c r="AE301" s="1404"/>
      <c r="AF301" s="1404"/>
      <c r="AG301" s="5" t="s">
        <v>817</v>
      </c>
      <c r="AH301" s="5"/>
      <c r="AI301" s="1393"/>
      <c r="AJ301" s="1393"/>
      <c r="AK301" s="1393"/>
      <c r="BA301" s="43"/>
    </row>
    <row r="302" spans="2:53" ht="12.9"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2.9" customHeight="1">
      <c r="B303" s="41" t="s">
        <v>701</v>
      </c>
      <c r="C303" s="41"/>
      <c r="D303" s="41"/>
      <c r="E303" s="41"/>
      <c r="F303" s="41"/>
      <c r="G303" s="41"/>
      <c r="H303" s="1259" t="s">
        <v>2353</v>
      </c>
      <c r="I303" s="1259"/>
      <c r="J303" s="1259"/>
      <c r="K303" s="1259"/>
      <c r="L303" s="1259"/>
      <c r="M303" s="1259"/>
      <c r="N303" s="1107"/>
      <c r="O303" s="1107"/>
      <c r="P303" s="1107"/>
      <c r="Q303" s="1107"/>
      <c r="R303" s="1107"/>
      <c r="S303" s="41"/>
      <c r="T303" s="41" t="s">
        <v>701</v>
      </c>
      <c r="V303" s="41"/>
      <c r="W303" s="41"/>
      <c r="X303" s="41"/>
      <c r="Y303" s="41"/>
      <c r="AA303" s="1259"/>
      <c r="AB303" s="1259"/>
      <c r="AC303" s="1259"/>
      <c r="AD303" s="1259"/>
      <c r="AE303" s="1259"/>
      <c r="AF303" s="1259"/>
      <c r="AG303" s="1107"/>
      <c r="AH303" s="1107"/>
      <c r="AI303" s="1107"/>
      <c r="AJ303" s="1107"/>
      <c r="AK303" s="1107"/>
      <c r="BA303" s="43"/>
    </row>
    <row r="304" spans="2:53" ht="12.9" customHeight="1">
      <c r="BA304" s="43"/>
    </row>
    <row r="305" spans="2:53" ht="12.9" customHeight="1">
      <c r="B305" s="41" t="s">
        <v>702</v>
      </c>
      <c r="C305" s="41"/>
      <c r="D305" s="41"/>
      <c r="E305" s="41"/>
      <c r="F305" s="41"/>
      <c r="H305" s="1107"/>
      <c r="I305" s="1107"/>
      <c r="J305" s="1107"/>
      <c r="K305" s="1107"/>
      <c r="L305" s="1107"/>
      <c r="M305" s="1107"/>
      <c r="N305" s="1107"/>
      <c r="O305" s="1107"/>
      <c r="P305" s="1107"/>
      <c r="Q305" s="1107"/>
      <c r="R305" s="1107"/>
      <c r="T305" s="5" t="s">
        <v>1104</v>
      </c>
      <c r="V305" s="41"/>
      <c r="W305" s="41"/>
      <c r="X305" s="41"/>
      <c r="Y305" s="41"/>
      <c r="AA305" s="1107" t="s">
        <v>2354</v>
      </c>
      <c r="AB305" s="1107"/>
      <c r="AC305" s="1107"/>
      <c r="AD305" s="1107"/>
      <c r="AE305" s="1107"/>
      <c r="AF305" s="1107"/>
      <c r="AG305" s="1107"/>
      <c r="AH305" s="1107"/>
      <c r="AI305" s="1107"/>
      <c r="AJ305" s="1107"/>
      <c r="AK305" s="1107"/>
      <c r="BA305" s="43"/>
    </row>
    <row r="306" spans="2:53" ht="12.9" customHeight="1">
      <c r="B306" s="41" t="s">
        <v>698</v>
      </c>
      <c r="C306" s="41"/>
      <c r="D306" s="41"/>
      <c r="E306" s="41"/>
      <c r="F306" s="41"/>
      <c r="H306" s="1259"/>
      <c r="I306" s="1259"/>
      <c r="J306" s="1259"/>
      <c r="K306" s="1259"/>
      <c r="L306" s="1259"/>
      <c r="M306" s="1259"/>
      <c r="N306" s="1259"/>
      <c r="O306" s="1259"/>
      <c r="P306" s="1259"/>
      <c r="Q306" s="1259"/>
      <c r="R306" s="1259"/>
      <c r="T306" s="41" t="s">
        <v>698</v>
      </c>
      <c r="V306" s="41"/>
      <c r="W306" s="41"/>
      <c r="X306" s="41"/>
      <c r="Y306" s="41"/>
      <c r="AA306" s="1259" t="s">
        <v>2355</v>
      </c>
      <c r="AB306" s="1259"/>
      <c r="AC306" s="1259"/>
      <c r="AD306" s="1259"/>
      <c r="AE306" s="1259"/>
      <c r="AF306" s="1259"/>
      <c r="AG306" s="1259"/>
      <c r="AH306" s="1259"/>
      <c r="AI306" s="1259"/>
      <c r="AJ306" s="1259"/>
      <c r="AK306" s="1259"/>
      <c r="BA306" s="43"/>
    </row>
    <row r="307" spans="2:53" ht="12.9" customHeight="1">
      <c r="B307" s="41" t="s">
        <v>700</v>
      </c>
      <c r="C307" s="41"/>
      <c r="D307" s="41"/>
      <c r="E307" s="41"/>
      <c r="F307" s="41"/>
      <c r="H307" s="1259"/>
      <c r="I307" s="1259"/>
      <c r="J307" s="1259"/>
      <c r="K307" s="1259"/>
      <c r="L307" s="1259"/>
      <c r="M307" s="1259"/>
      <c r="N307" s="1259"/>
      <c r="O307" s="1259"/>
      <c r="P307" s="1259"/>
      <c r="Q307" s="1259"/>
      <c r="R307" s="1259"/>
      <c r="T307" s="41" t="s">
        <v>699</v>
      </c>
      <c r="V307" s="41"/>
      <c r="W307" s="41"/>
      <c r="X307" s="41"/>
      <c r="Y307" s="41"/>
      <c r="AA307" s="1259" t="s">
        <v>2356</v>
      </c>
      <c r="AB307" s="1259"/>
      <c r="AC307" s="1259"/>
      <c r="AD307" s="1259"/>
      <c r="AE307" s="1259"/>
      <c r="AF307" s="1259"/>
      <c r="AG307" s="1259"/>
      <c r="AH307" s="1259"/>
      <c r="AI307" s="1259"/>
      <c r="AJ307" s="1259"/>
      <c r="AK307" s="1259"/>
      <c r="BA307" s="43"/>
    </row>
    <row r="308" spans="2:53" ht="12.9" customHeight="1">
      <c r="B308" s="41" t="s">
        <v>374</v>
      </c>
      <c r="C308" s="41"/>
      <c r="D308" s="41"/>
      <c r="E308" s="41"/>
      <c r="F308" s="41"/>
      <c r="H308" s="1259"/>
      <c r="I308" s="1259"/>
      <c r="J308" s="1259"/>
      <c r="K308" s="1259"/>
      <c r="L308" s="1259"/>
      <c r="M308" s="1259"/>
      <c r="N308" s="1259"/>
      <c r="O308" s="1259"/>
      <c r="P308" s="1259"/>
      <c r="Q308" s="1259"/>
      <c r="R308" s="1259"/>
      <c r="T308" s="41" t="s">
        <v>374</v>
      </c>
      <c r="V308" s="41"/>
      <c r="W308" s="41"/>
      <c r="X308" s="41"/>
      <c r="Y308" s="41"/>
      <c r="AA308" s="1259" t="s">
        <v>2357</v>
      </c>
      <c r="AB308" s="1259"/>
      <c r="AC308" s="1259"/>
      <c r="AD308" s="1259"/>
      <c r="AE308" s="1259"/>
      <c r="AF308" s="1259"/>
      <c r="AG308" s="1259"/>
      <c r="AH308" s="1259"/>
      <c r="AI308" s="1259"/>
      <c r="AJ308" s="1259"/>
      <c r="AK308" s="1259"/>
      <c r="BA308" s="43"/>
    </row>
    <row r="309" spans="2:53" ht="12.9" customHeight="1">
      <c r="B309" s="41" t="s">
        <v>375</v>
      </c>
      <c r="C309" s="41"/>
      <c r="D309" s="41"/>
      <c r="E309" s="41"/>
      <c r="F309" s="41"/>
      <c r="G309" s="41"/>
      <c r="H309" s="1404"/>
      <c r="I309" s="1404"/>
      <c r="J309" s="1404"/>
      <c r="K309" s="1404"/>
      <c r="L309" s="1404"/>
      <c r="M309" s="1404"/>
      <c r="N309" s="5" t="s">
        <v>817</v>
      </c>
      <c r="O309" s="5"/>
      <c r="P309" s="1393"/>
      <c r="Q309" s="1393"/>
      <c r="R309" s="1393"/>
      <c r="S309" s="41"/>
      <c r="T309" s="41" t="s">
        <v>375</v>
      </c>
      <c r="V309" s="41"/>
      <c r="W309" s="41"/>
      <c r="X309" s="41"/>
      <c r="Y309" s="41"/>
      <c r="AA309" s="1404">
        <v>6619461741</v>
      </c>
      <c r="AB309" s="1404"/>
      <c r="AC309" s="1404"/>
      <c r="AD309" s="1404"/>
      <c r="AE309" s="1404"/>
      <c r="AF309" s="1404"/>
      <c r="AG309" s="5" t="s">
        <v>817</v>
      </c>
      <c r="AH309" s="5"/>
      <c r="AI309" s="1393"/>
      <c r="AJ309" s="1393"/>
      <c r="AK309" s="1393"/>
      <c r="BA309" s="43"/>
    </row>
    <row r="310" spans="2:53" ht="12.9"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2.9" customHeight="1">
      <c r="B311" s="41" t="s">
        <v>701</v>
      </c>
      <c r="C311" s="41"/>
      <c r="D311" s="41"/>
      <c r="E311" s="41"/>
      <c r="F311" s="41"/>
      <c r="G311" s="41"/>
      <c r="H311" s="1259"/>
      <c r="I311" s="1259"/>
      <c r="J311" s="1259"/>
      <c r="K311" s="1259"/>
      <c r="L311" s="1259"/>
      <c r="M311" s="1259"/>
      <c r="N311" s="1107"/>
      <c r="O311" s="1107"/>
      <c r="P311" s="1107"/>
      <c r="Q311" s="1107"/>
      <c r="R311" s="1107"/>
      <c r="S311" s="41"/>
      <c r="T311" s="41" t="s">
        <v>701</v>
      </c>
      <c r="V311" s="41"/>
      <c r="W311" s="41"/>
      <c r="X311" s="41"/>
      <c r="Y311" s="41"/>
      <c r="AA311" s="1259" t="s">
        <v>2358</v>
      </c>
      <c r="AB311" s="1259"/>
      <c r="AC311" s="1259"/>
      <c r="AD311" s="1259"/>
      <c r="AE311" s="1259"/>
      <c r="AF311" s="1259"/>
      <c r="AG311" s="1107"/>
      <c r="AH311" s="1107"/>
      <c r="AI311" s="1107"/>
      <c r="AJ311" s="1107"/>
      <c r="AK311" s="1107"/>
      <c r="BA311" s="43"/>
    </row>
    <row r="312" spans="2:53" ht="12.9" customHeight="1">
      <c r="BA312" s="43"/>
    </row>
    <row r="313" spans="2:53" ht="12.9" customHeight="1">
      <c r="B313" s="5" t="s">
        <v>1145</v>
      </c>
      <c r="C313" s="41"/>
      <c r="D313" s="41"/>
      <c r="E313" s="41"/>
      <c r="F313" s="41"/>
      <c r="H313" s="1107" t="s">
        <v>2359</v>
      </c>
      <c r="I313" s="1107"/>
      <c r="J313" s="1107"/>
      <c r="K313" s="1107"/>
      <c r="L313" s="1107"/>
      <c r="M313" s="1107"/>
      <c r="N313" s="1107"/>
      <c r="O313" s="1107"/>
      <c r="P313" s="1107"/>
      <c r="Q313" s="1107"/>
      <c r="R313" s="1107"/>
      <c r="T313" s="41" t="s">
        <v>36</v>
      </c>
      <c r="V313" s="41"/>
      <c r="W313" s="41"/>
      <c r="X313" s="41"/>
      <c r="Y313" s="41"/>
      <c r="AA313" s="1107" t="s">
        <v>2450</v>
      </c>
      <c r="AB313" s="1107"/>
      <c r="AC313" s="1107"/>
      <c r="AD313" s="1107"/>
      <c r="AE313" s="1107"/>
      <c r="AF313" s="1107"/>
      <c r="AG313" s="1107"/>
      <c r="AH313" s="1107"/>
      <c r="AI313" s="1107"/>
      <c r="AJ313" s="1107"/>
      <c r="AK313" s="1107"/>
      <c r="BA313" s="43"/>
    </row>
    <row r="314" spans="2:53" ht="12.9" customHeight="1">
      <c r="B314" s="41" t="s">
        <v>698</v>
      </c>
      <c r="C314" s="41"/>
      <c r="D314" s="41"/>
      <c r="E314" s="41"/>
      <c r="F314" s="41"/>
      <c r="H314" s="1259" t="s">
        <v>2360</v>
      </c>
      <c r="I314" s="1259"/>
      <c r="J314" s="1259"/>
      <c r="K314" s="1259"/>
      <c r="L314" s="1259"/>
      <c r="M314" s="1259"/>
      <c r="N314" s="1259"/>
      <c r="O314" s="1259"/>
      <c r="P314" s="1259"/>
      <c r="Q314" s="1259"/>
      <c r="R314" s="1259"/>
      <c r="T314" s="41" t="s">
        <v>698</v>
      </c>
      <c r="V314" s="41"/>
      <c r="W314" s="41"/>
      <c r="X314" s="41"/>
      <c r="Y314" s="41"/>
      <c r="AA314" s="1259" t="s">
        <v>2451</v>
      </c>
      <c r="AB314" s="1259"/>
      <c r="AC314" s="1259"/>
      <c r="AD314" s="1259"/>
      <c r="AE314" s="1259"/>
      <c r="AF314" s="1259"/>
      <c r="AG314" s="1259"/>
      <c r="AH314" s="1259"/>
      <c r="AI314" s="1259"/>
      <c r="AJ314" s="1259"/>
      <c r="AK314" s="1259"/>
      <c r="BA314" s="43"/>
    </row>
    <row r="315" spans="2:53" ht="12.9" customHeight="1">
      <c r="B315" s="41" t="s">
        <v>700</v>
      </c>
      <c r="C315" s="41"/>
      <c r="D315" s="41"/>
      <c r="E315" s="41"/>
      <c r="F315" s="41"/>
      <c r="H315" s="1259" t="s">
        <v>2361</v>
      </c>
      <c r="I315" s="1259"/>
      <c r="J315" s="1259"/>
      <c r="K315" s="1259"/>
      <c r="L315" s="1259"/>
      <c r="M315" s="1259"/>
      <c r="N315" s="1259"/>
      <c r="O315" s="1259"/>
      <c r="P315" s="1259"/>
      <c r="Q315" s="1259"/>
      <c r="R315" s="1259"/>
      <c r="T315" s="41" t="s">
        <v>699</v>
      </c>
      <c r="V315" s="41"/>
      <c r="W315" s="41"/>
      <c r="X315" s="41"/>
      <c r="Y315" s="41"/>
      <c r="AA315" s="1259" t="s">
        <v>2452</v>
      </c>
      <c r="AB315" s="1259"/>
      <c r="AC315" s="1259"/>
      <c r="AD315" s="1259"/>
      <c r="AE315" s="1259"/>
      <c r="AF315" s="1259"/>
      <c r="AG315" s="1259"/>
      <c r="AH315" s="1259"/>
      <c r="AI315" s="1259"/>
      <c r="AJ315" s="1259"/>
      <c r="AK315" s="1259"/>
      <c r="BA315" s="43"/>
    </row>
    <row r="316" spans="2:53" ht="12.9" customHeight="1">
      <c r="B316" s="41" t="s">
        <v>374</v>
      </c>
      <c r="C316" s="41"/>
      <c r="D316" s="41"/>
      <c r="E316" s="41"/>
      <c r="F316" s="41"/>
      <c r="H316" s="1259" t="s">
        <v>2362</v>
      </c>
      <c r="I316" s="1259"/>
      <c r="J316" s="1259"/>
      <c r="K316" s="1259"/>
      <c r="L316" s="1259"/>
      <c r="M316" s="1259"/>
      <c r="N316" s="1259"/>
      <c r="O316" s="1259"/>
      <c r="P316" s="1259"/>
      <c r="Q316" s="1259"/>
      <c r="R316" s="1259"/>
      <c r="T316" s="41" t="s">
        <v>374</v>
      </c>
      <c r="V316" s="41"/>
      <c r="W316" s="41"/>
      <c r="X316" s="41"/>
      <c r="Y316" s="41"/>
      <c r="AA316" s="1259" t="s">
        <v>2453</v>
      </c>
      <c r="AB316" s="1259"/>
      <c r="AC316" s="1259"/>
      <c r="AD316" s="1259"/>
      <c r="AE316" s="1259"/>
      <c r="AF316" s="1259"/>
      <c r="AG316" s="1259"/>
      <c r="AH316" s="1259"/>
      <c r="AI316" s="1259"/>
      <c r="AJ316" s="1259"/>
      <c r="AK316" s="1259"/>
      <c r="BA316" s="43"/>
    </row>
    <row r="317" spans="2:53" ht="12.9" customHeight="1">
      <c r="B317" s="41" t="s">
        <v>375</v>
      </c>
      <c r="C317" s="41"/>
      <c r="D317" s="41"/>
      <c r="E317" s="41"/>
      <c r="F317" s="41"/>
      <c r="G317" s="41"/>
      <c r="H317" s="1404">
        <v>4048477646</v>
      </c>
      <c r="I317" s="1404"/>
      <c r="J317" s="1404"/>
      <c r="K317" s="1404"/>
      <c r="L317" s="1404"/>
      <c r="M317" s="1404"/>
      <c r="N317" s="5" t="s">
        <v>817</v>
      </c>
      <c r="O317" s="5"/>
      <c r="P317" s="1393"/>
      <c r="Q317" s="1393"/>
      <c r="R317" s="1393"/>
      <c r="S317" s="41"/>
      <c r="T317" s="41" t="s">
        <v>375</v>
      </c>
      <c r="V317" s="41"/>
      <c r="W317" s="41"/>
      <c r="X317" s="41"/>
      <c r="Y317" s="41"/>
      <c r="AA317" s="1404">
        <v>8583865198</v>
      </c>
      <c r="AB317" s="1404"/>
      <c r="AC317" s="1404"/>
      <c r="AD317" s="1404"/>
      <c r="AE317" s="1404"/>
      <c r="AF317" s="1404"/>
      <c r="AG317" s="5" t="s">
        <v>817</v>
      </c>
      <c r="AH317" s="5"/>
      <c r="AI317" s="1393"/>
      <c r="AJ317" s="1393"/>
      <c r="AK317" s="1393"/>
      <c r="BA317" s="43"/>
    </row>
    <row r="318" spans="2:53" ht="12.9"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2.9" customHeight="1">
      <c r="B319" s="41" t="s">
        <v>701</v>
      </c>
      <c r="C319" s="41"/>
      <c r="D319" s="41"/>
      <c r="E319" s="41"/>
      <c r="F319" s="41"/>
      <c r="G319" s="41"/>
      <c r="H319" s="1259" t="s">
        <v>2363</v>
      </c>
      <c r="I319" s="1259"/>
      <c r="J319" s="1259"/>
      <c r="K319" s="1259"/>
      <c r="L319" s="1259"/>
      <c r="M319" s="1259"/>
      <c r="N319" s="1107"/>
      <c r="O319" s="1107"/>
      <c r="P319" s="1107"/>
      <c r="Q319" s="1107"/>
      <c r="R319" s="1107"/>
      <c r="S319" s="41"/>
      <c r="T319" s="41" t="s">
        <v>701</v>
      </c>
      <c r="V319" s="41"/>
      <c r="W319" s="41"/>
      <c r="X319" s="41"/>
      <c r="Y319" s="41"/>
      <c r="AA319" s="1259" t="s">
        <v>2454</v>
      </c>
      <c r="AB319" s="1259"/>
      <c r="AC319" s="1259"/>
      <c r="AD319" s="1259"/>
      <c r="AE319" s="1259"/>
      <c r="AF319" s="1259"/>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7" t="s">
        <v>2339</v>
      </c>
      <c r="I321" s="1107"/>
      <c r="J321" s="1107"/>
      <c r="K321" s="1107"/>
      <c r="L321" s="1107"/>
      <c r="M321" s="1107"/>
      <c r="N321" s="1107"/>
      <c r="O321" s="1107"/>
      <c r="P321" s="1107"/>
      <c r="Q321" s="1107"/>
      <c r="R321" s="1107"/>
      <c r="T321" s="41" t="s">
        <v>37</v>
      </c>
      <c r="V321" s="41"/>
      <c r="W321" s="41"/>
      <c r="X321" s="41"/>
      <c r="Y321" s="41"/>
      <c r="AA321" s="1107" t="s">
        <v>2366</v>
      </c>
      <c r="AB321" s="1107"/>
      <c r="AC321" s="1107"/>
      <c r="AD321" s="1107"/>
      <c r="AE321" s="1107"/>
      <c r="AF321" s="1107"/>
      <c r="AG321" s="1107"/>
      <c r="AH321" s="1107"/>
      <c r="AI321" s="1107"/>
      <c r="AJ321" s="1107"/>
      <c r="AK321" s="1107"/>
      <c r="BA321" s="43"/>
    </row>
    <row r="322" spans="2:53" ht="12.9" customHeight="1">
      <c r="B322" s="41" t="s">
        <v>698</v>
      </c>
      <c r="C322" s="41"/>
      <c r="D322" s="41"/>
      <c r="E322" s="41"/>
      <c r="F322" s="41"/>
      <c r="H322" s="1259" t="s">
        <v>2364</v>
      </c>
      <c r="I322" s="1259"/>
      <c r="J322" s="1259"/>
      <c r="K322" s="1259"/>
      <c r="L322" s="1259"/>
      <c r="M322" s="1259"/>
      <c r="N322" s="1259"/>
      <c r="O322" s="1259"/>
      <c r="P322" s="1259"/>
      <c r="Q322" s="1259"/>
      <c r="R322" s="1259"/>
      <c r="T322" s="41" t="s">
        <v>698</v>
      </c>
      <c r="V322" s="41"/>
      <c r="W322" s="41"/>
      <c r="X322" s="41"/>
      <c r="Y322" s="41"/>
      <c r="AA322" s="1259" t="s">
        <v>2367</v>
      </c>
      <c r="AB322" s="1259"/>
      <c r="AC322" s="1259"/>
      <c r="AD322" s="1259"/>
      <c r="AE322" s="1259"/>
      <c r="AF322" s="1259"/>
      <c r="AG322" s="1259"/>
      <c r="AH322" s="1259"/>
      <c r="AI322" s="1259"/>
      <c r="AJ322" s="1259"/>
      <c r="AK322" s="1259"/>
      <c r="BA322" s="43"/>
    </row>
    <row r="323" spans="2:53" ht="12.9" customHeight="1">
      <c r="B323" s="41" t="s">
        <v>700</v>
      </c>
      <c r="C323" s="41"/>
      <c r="D323" s="41"/>
      <c r="E323" s="41"/>
      <c r="F323" s="41"/>
      <c r="H323" s="1259" t="s">
        <v>2365</v>
      </c>
      <c r="I323" s="1259"/>
      <c r="J323" s="1259"/>
      <c r="K323" s="1259"/>
      <c r="L323" s="1259"/>
      <c r="M323" s="1259"/>
      <c r="N323" s="1259"/>
      <c r="O323" s="1259"/>
      <c r="P323" s="1259"/>
      <c r="Q323" s="1259"/>
      <c r="R323" s="1259"/>
      <c r="T323" s="41" t="s">
        <v>699</v>
      </c>
      <c r="V323" s="41"/>
      <c r="W323" s="41"/>
      <c r="X323" s="41"/>
      <c r="Y323" s="41"/>
      <c r="AA323" s="1259" t="s">
        <v>2368</v>
      </c>
      <c r="AB323" s="1259"/>
      <c r="AC323" s="1259"/>
      <c r="AD323" s="1259"/>
      <c r="AE323" s="1259"/>
      <c r="AF323" s="1259"/>
      <c r="AG323" s="1259"/>
      <c r="AH323" s="1259"/>
      <c r="AI323" s="1259"/>
      <c r="AJ323" s="1259"/>
      <c r="AK323" s="1259"/>
      <c r="BA323" s="43"/>
    </row>
    <row r="324" spans="2:53" ht="12.9" customHeight="1">
      <c r="B324" s="41" t="s">
        <v>374</v>
      </c>
      <c r="C324" s="41"/>
      <c r="D324" s="41"/>
      <c r="E324" s="41"/>
      <c r="F324" s="41"/>
      <c r="H324" s="1259" t="s">
        <v>2322</v>
      </c>
      <c r="I324" s="1259"/>
      <c r="J324" s="1259"/>
      <c r="K324" s="1259"/>
      <c r="L324" s="1259"/>
      <c r="M324" s="1259"/>
      <c r="N324" s="1259"/>
      <c r="O324" s="1259"/>
      <c r="P324" s="1259"/>
      <c r="Q324" s="1259"/>
      <c r="R324" s="1259"/>
      <c r="T324" s="41" t="s">
        <v>374</v>
      </c>
      <c r="V324" s="41"/>
      <c r="W324" s="41"/>
      <c r="X324" s="41"/>
      <c r="Y324" s="41"/>
      <c r="AA324" s="1259" t="s">
        <v>2369</v>
      </c>
      <c r="AB324" s="1259"/>
      <c r="AC324" s="1259"/>
      <c r="AD324" s="1259"/>
      <c r="AE324" s="1259"/>
      <c r="AF324" s="1259"/>
      <c r="AG324" s="1259"/>
      <c r="AH324" s="1259"/>
      <c r="AI324" s="1259"/>
      <c r="AJ324" s="1259"/>
      <c r="AK324" s="1259"/>
      <c r="BA324" s="43"/>
    </row>
    <row r="325" spans="2:53" ht="12.9" customHeight="1">
      <c r="B325" s="41" t="s">
        <v>375</v>
      </c>
      <c r="C325" s="41"/>
      <c r="D325" s="41"/>
      <c r="E325" s="41"/>
      <c r="F325" s="41"/>
      <c r="G325" s="41"/>
      <c r="H325" s="1404">
        <v>9515386244</v>
      </c>
      <c r="I325" s="1404"/>
      <c r="J325" s="1404"/>
      <c r="K325" s="1404"/>
      <c r="L325" s="1404"/>
      <c r="M325" s="1404"/>
      <c r="N325" s="5" t="s">
        <v>817</v>
      </c>
      <c r="O325" s="5"/>
      <c r="P325" s="1393"/>
      <c r="Q325" s="1393"/>
      <c r="R325" s="1393"/>
      <c r="S325" s="41"/>
      <c r="T325" s="41" t="s">
        <v>375</v>
      </c>
      <c r="V325" s="41"/>
      <c r="W325" s="41"/>
      <c r="X325" s="41"/>
      <c r="Y325" s="41"/>
      <c r="AA325" s="1404">
        <v>9163726100</v>
      </c>
      <c r="AB325" s="1404"/>
      <c r="AC325" s="1404"/>
      <c r="AD325" s="1404"/>
      <c r="AE325" s="1404"/>
      <c r="AF325" s="1404"/>
      <c r="AG325" s="5" t="s">
        <v>817</v>
      </c>
      <c r="AH325" s="5"/>
      <c r="AI325" s="1393"/>
      <c r="AJ325" s="1393"/>
      <c r="AK325" s="1393"/>
      <c r="BA325" s="43"/>
    </row>
    <row r="326" spans="2:53" ht="12.9"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2.9" customHeight="1">
      <c r="B327" s="41" t="s">
        <v>701</v>
      </c>
      <c r="C327" s="41"/>
      <c r="D327" s="41"/>
      <c r="E327" s="41"/>
      <c r="F327" s="41"/>
      <c r="G327" s="41"/>
      <c r="H327" s="1259" t="s">
        <v>2334</v>
      </c>
      <c r="I327" s="1259"/>
      <c r="J327" s="1259"/>
      <c r="K327" s="1259"/>
      <c r="L327" s="1259"/>
      <c r="M327" s="1259"/>
      <c r="N327" s="1107"/>
      <c r="O327" s="1107"/>
      <c r="P327" s="1107"/>
      <c r="Q327" s="1107"/>
      <c r="R327" s="1107"/>
      <c r="S327" s="41"/>
      <c r="T327" s="41" t="s">
        <v>701</v>
      </c>
      <c r="V327" s="41"/>
      <c r="W327" s="41"/>
      <c r="X327" s="41"/>
      <c r="Y327" s="41"/>
      <c r="AA327" s="1259" t="s">
        <v>2377</v>
      </c>
      <c r="AB327" s="1259"/>
      <c r="AC327" s="1259"/>
      <c r="AD327" s="1259"/>
      <c r="AE327" s="1259"/>
      <c r="AF327" s="1259"/>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2370</v>
      </c>
      <c r="I329" s="1107"/>
      <c r="J329" s="1107"/>
      <c r="K329" s="1107"/>
      <c r="L329" s="1107"/>
      <c r="M329" s="1107"/>
      <c r="N329" s="1107"/>
      <c r="O329" s="1107"/>
      <c r="P329" s="1107"/>
      <c r="Q329" s="1107"/>
      <c r="R329" s="1107"/>
      <c r="T329" s="5" t="s">
        <v>1105</v>
      </c>
      <c r="V329" s="41"/>
      <c r="W329" s="41"/>
      <c r="X329" s="41"/>
      <c r="Y329" s="41"/>
      <c r="AA329" s="1107" t="s">
        <v>2373</v>
      </c>
      <c r="AB329" s="1107"/>
      <c r="AC329" s="1107"/>
      <c r="AD329" s="1107"/>
      <c r="AE329" s="1107"/>
      <c r="AF329" s="1107"/>
      <c r="AG329" s="1107"/>
      <c r="AH329" s="1107"/>
      <c r="AI329" s="1107"/>
      <c r="AJ329" s="1107"/>
      <c r="AK329" s="1107"/>
      <c r="BA329" s="43"/>
    </row>
    <row r="330" spans="2:53" ht="12.9" customHeight="1">
      <c r="B330" s="41" t="s">
        <v>698</v>
      </c>
      <c r="C330" s="41"/>
      <c r="D330" s="41"/>
      <c r="E330" s="41"/>
      <c r="F330" s="41"/>
      <c r="H330" s="1259" t="s">
        <v>2371</v>
      </c>
      <c r="I330" s="1259"/>
      <c r="J330" s="1259"/>
      <c r="K330" s="1259"/>
      <c r="L330" s="1259"/>
      <c r="M330" s="1259"/>
      <c r="N330" s="1259"/>
      <c r="O330" s="1259"/>
      <c r="P330" s="1259"/>
      <c r="Q330" s="1259"/>
      <c r="R330" s="1259"/>
      <c r="T330" s="41" t="s">
        <v>698</v>
      </c>
      <c r="V330" s="41"/>
      <c r="W330" s="41"/>
      <c r="X330" s="41"/>
      <c r="Y330" s="41"/>
      <c r="AA330" s="1259" t="s">
        <v>2374</v>
      </c>
      <c r="AB330" s="1259"/>
      <c r="AC330" s="1259"/>
      <c r="AD330" s="1259"/>
      <c r="AE330" s="1259"/>
      <c r="AF330" s="1259"/>
      <c r="AG330" s="1259"/>
      <c r="AH330" s="1259"/>
      <c r="AI330" s="1259"/>
      <c r="AJ330" s="1259"/>
      <c r="AK330" s="1259"/>
      <c r="BA330" s="43"/>
    </row>
    <row r="331" spans="2:53" ht="12.9" customHeight="1">
      <c r="B331" s="41" t="s">
        <v>700</v>
      </c>
      <c r="C331" s="41"/>
      <c r="D331" s="41"/>
      <c r="E331" s="41"/>
      <c r="F331" s="41"/>
      <c r="G331" s="41"/>
      <c r="H331" s="1259" t="s">
        <v>2345</v>
      </c>
      <c r="I331" s="1259"/>
      <c r="J331" s="1259"/>
      <c r="K331" s="1259"/>
      <c r="L331" s="1259"/>
      <c r="M331" s="1259"/>
      <c r="N331" s="1259"/>
      <c r="O331" s="1259"/>
      <c r="P331" s="1259"/>
      <c r="Q331" s="1259"/>
      <c r="R331" s="1259"/>
      <c r="T331" s="41" t="s">
        <v>699</v>
      </c>
      <c r="V331" s="41"/>
      <c r="W331" s="41"/>
      <c r="X331" s="41"/>
      <c r="Y331" s="41"/>
      <c r="AA331" s="1259" t="s">
        <v>2375</v>
      </c>
      <c r="AB331" s="1259"/>
      <c r="AC331" s="1259"/>
      <c r="AD331" s="1259"/>
      <c r="AE331" s="1259"/>
      <c r="AF331" s="1259"/>
      <c r="AG331" s="1259"/>
      <c r="AH331" s="1259"/>
      <c r="AI331" s="1259"/>
      <c r="AJ331" s="1259"/>
      <c r="AK331" s="1259"/>
      <c r="BA331" s="43"/>
    </row>
    <row r="332" spans="2:53" ht="12.9" customHeight="1">
      <c r="B332" s="41" t="s">
        <v>374</v>
      </c>
      <c r="C332" s="41"/>
      <c r="D332" s="41"/>
      <c r="E332" s="41"/>
      <c r="F332" s="41"/>
      <c r="H332" s="1259" t="s">
        <v>2372</v>
      </c>
      <c r="I332" s="1259"/>
      <c r="J332" s="1259"/>
      <c r="K332" s="1259"/>
      <c r="L332" s="1259"/>
      <c r="M332" s="1259"/>
      <c r="N332" s="1259"/>
      <c r="O332" s="1259"/>
      <c r="P332" s="1259"/>
      <c r="Q332" s="1259"/>
      <c r="R332" s="1259"/>
      <c r="T332" s="41" t="s">
        <v>374</v>
      </c>
      <c r="V332" s="41"/>
      <c r="W332" s="41"/>
      <c r="X332" s="41"/>
      <c r="Y332" s="41"/>
      <c r="AA332" s="1259" t="s">
        <v>2376</v>
      </c>
      <c r="AB332" s="1259"/>
      <c r="AC332" s="1259"/>
      <c r="AD332" s="1259"/>
      <c r="AE332" s="1259"/>
      <c r="AF332" s="1259"/>
      <c r="AG332" s="1259"/>
      <c r="AH332" s="1259"/>
      <c r="AI332" s="1259"/>
      <c r="AJ332" s="1259"/>
      <c r="AK332" s="1259"/>
      <c r="BA332" s="43"/>
    </row>
    <row r="333" spans="2:53" ht="12.9" customHeight="1">
      <c r="B333" s="41" t="s">
        <v>375</v>
      </c>
      <c r="C333" s="41"/>
      <c r="D333" s="41"/>
      <c r="E333" s="41"/>
      <c r="F333" s="41"/>
      <c r="G333" s="41"/>
      <c r="H333" s="1404">
        <v>9518504115</v>
      </c>
      <c r="I333" s="1404"/>
      <c r="J333" s="1404"/>
      <c r="K333" s="1404"/>
      <c r="L333" s="1404"/>
      <c r="M333" s="1404"/>
      <c r="N333" s="5" t="s">
        <v>817</v>
      </c>
      <c r="O333" s="5"/>
      <c r="P333" s="1393"/>
      <c r="Q333" s="1393"/>
      <c r="R333" s="1393"/>
      <c r="T333" s="41" t="s">
        <v>375</v>
      </c>
      <c r="V333" s="41"/>
      <c r="W333" s="41"/>
      <c r="X333" s="41"/>
      <c r="Y333" s="41"/>
      <c r="AA333" s="1404">
        <v>5307456201</v>
      </c>
      <c r="AB333" s="1404"/>
      <c r="AC333" s="1404"/>
      <c r="AD333" s="1404"/>
      <c r="AE333" s="1404"/>
      <c r="AF333" s="1404"/>
      <c r="AG333" s="5" t="s">
        <v>817</v>
      </c>
      <c r="AH333" s="5"/>
      <c r="AI333" s="1393"/>
      <c r="AJ333" s="1393"/>
      <c r="AK333" s="1393"/>
      <c r="BA333" s="43"/>
    </row>
    <row r="334" spans="2:53" ht="12.9"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2.9" customHeight="1">
      <c r="B335" s="41" t="s">
        <v>701</v>
      </c>
      <c r="C335" s="41"/>
      <c r="D335" s="41"/>
      <c r="E335" s="41"/>
      <c r="F335" s="41"/>
      <c r="G335" s="41"/>
      <c r="H335" s="1259" t="s">
        <v>2379</v>
      </c>
      <c r="I335" s="1259"/>
      <c r="J335" s="1259"/>
      <c r="K335" s="1259"/>
      <c r="L335" s="1259"/>
      <c r="M335" s="1259"/>
      <c r="N335" s="1107"/>
      <c r="O335" s="1107"/>
      <c r="P335" s="1107"/>
      <c r="Q335" s="1107"/>
      <c r="R335" s="1107"/>
      <c r="T335" s="41" t="s">
        <v>701</v>
      </c>
      <c r="V335" s="41"/>
      <c r="W335" s="41"/>
      <c r="X335" s="41"/>
      <c r="Y335" s="41"/>
      <c r="AA335" s="1259" t="s">
        <v>2378</v>
      </c>
      <c r="AB335" s="1259"/>
      <c r="AC335" s="1259"/>
      <c r="AD335" s="1259"/>
      <c r="AE335" s="1259"/>
      <c r="AF335" s="1259"/>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c r="I337" s="1107"/>
      <c r="J337" s="1107"/>
      <c r="K337" s="1107"/>
      <c r="L337" s="1107"/>
      <c r="M337" s="1107"/>
      <c r="N337" s="1107"/>
      <c r="O337" s="1107"/>
      <c r="P337" s="1107"/>
      <c r="Q337" s="1107"/>
      <c r="R337" s="1107"/>
      <c r="T337" s="361" t="s">
        <v>1144</v>
      </c>
      <c r="AA337" s="1107"/>
      <c r="AB337" s="1107"/>
      <c r="AC337" s="1107"/>
      <c r="AD337" s="1107"/>
      <c r="AE337" s="1107"/>
      <c r="AF337" s="1107"/>
      <c r="AG337" s="1107"/>
      <c r="AH337" s="1107"/>
      <c r="AI337" s="1107"/>
      <c r="AJ337" s="1107"/>
      <c r="AK337" s="1107"/>
      <c r="BA337" s="43"/>
    </row>
    <row r="338" spans="1:53" ht="12.9" customHeight="1">
      <c r="B338" s="361" t="s">
        <v>698</v>
      </c>
      <c r="C338" s="361"/>
      <c r="D338" s="361"/>
      <c r="E338" s="361"/>
      <c r="F338" s="361"/>
      <c r="G338" s="361"/>
      <c r="H338" s="1259"/>
      <c r="I338" s="1259"/>
      <c r="J338" s="1259"/>
      <c r="K338" s="1259"/>
      <c r="L338" s="1259"/>
      <c r="M338" s="1259"/>
      <c r="N338" s="1259"/>
      <c r="O338" s="1259"/>
      <c r="P338" s="1259"/>
      <c r="Q338" s="1259"/>
      <c r="R338" s="1259"/>
      <c r="T338" s="41" t="s">
        <v>698</v>
      </c>
      <c r="AA338" s="1259"/>
      <c r="AB338" s="1259"/>
      <c r="AC338" s="1259"/>
      <c r="AD338" s="1259"/>
      <c r="AE338" s="1259"/>
      <c r="AF338" s="1259"/>
      <c r="AG338" s="1259"/>
      <c r="AH338" s="1259"/>
      <c r="AI338" s="1259"/>
      <c r="AJ338" s="1259"/>
      <c r="AK338" s="1259"/>
      <c r="BA338" s="43"/>
    </row>
    <row r="339" spans="1:53" ht="12.9" customHeight="1">
      <c r="B339" s="361" t="s">
        <v>700</v>
      </c>
      <c r="C339" s="361"/>
      <c r="D339" s="361"/>
      <c r="E339" s="361"/>
      <c r="F339" s="361"/>
      <c r="G339" s="361"/>
      <c r="H339" s="1259"/>
      <c r="I339" s="1259"/>
      <c r="J339" s="1259"/>
      <c r="K339" s="1259"/>
      <c r="L339" s="1259"/>
      <c r="M339" s="1259"/>
      <c r="N339" s="1259"/>
      <c r="O339" s="1259"/>
      <c r="P339" s="1259"/>
      <c r="Q339" s="1259"/>
      <c r="R339" s="1259"/>
      <c r="T339" s="41" t="s">
        <v>699</v>
      </c>
      <c r="AA339" s="1259"/>
      <c r="AB339" s="1259"/>
      <c r="AC339" s="1259"/>
      <c r="AD339" s="1259"/>
      <c r="AE339" s="1259"/>
      <c r="AF339" s="1259"/>
      <c r="AG339" s="1259"/>
      <c r="AH339" s="1259"/>
      <c r="AI339" s="1259"/>
      <c r="AJ339" s="1259"/>
      <c r="AK339" s="1259"/>
    </row>
    <row r="340" spans="1:53" ht="12.9"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2.9" customHeight="1">
      <c r="B341" s="361" t="s">
        <v>375</v>
      </c>
      <c r="C341" s="361"/>
      <c r="D341" s="361"/>
      <c r="E341" s="361"/>
      <c r="F341" s="361"/>
      <c r="G341" s="361"/>
      <c r="H341" s="1404"/>
      <c r="I341" s="1404"/>
      <c r="J341" s="1404"/>
      <c r="K341" s="1404"/>
      <c r="L341" s="1404"/>
      <c r="M341" s="1404"/>
      <c r="N341" s="5" t="s">
        <v>817</v>
      </c>
      <c r="O341" s="5"/>
      <c r="P341" s="1393"/>
      <c r="Q341" s="1393"/>
      <c r="R341" s="1393"/>
      <c r="T341" s="41" t="s">
        <v>375</v>
      </c>
      <c r="AA341" s="1404"/>
      <c r="AB341" s="1404"/>
      <c r="AC341" s="1404"/>
      <c r="AD341" s="1404"/>
      <c r="AE341" s="1404"/>
      <c r="AF341" s="1404"/>
      <c r="AG341" s="5" t="s">
        <v>817</v>
      </c>
      <c r="AH341" s="5"/>
      <c r="AI341" s="1393"/>
      <c r="AJ341" s="1393"/>
      <c r="AK341" s="1393"/>
    </row>
    <row r="342" spans="1:53" ht="12.9"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2.9" customHeight="1">
      <c r="B343" s="361" t="s">
        <v>701</v>
      </c>
      <c r="C343" s="361"/>
      <c r="D343" s="361"/>
      <c r="E343" s="361"/>
      <c r="F343" s="361"/>
      <c r="G343" s="361"/>
      <c r="H343" s="1259"/>
      <c r="I343" s="1259"/>
      <c r="J343" s="1259"/>
      <c r="K343" s="1259"/>
      <c r="L343" s="1259"/>
      <c r="M343" s="1259"/>
      <c r="N343" s="1107"/>
      <c r="O343" s="1107"/>
      <c r="P343" s="1107"/>
      <c r="Q343" s="1107"/>
      <c r="R343" s="1107"/>
      <c r="T343" s="41" t="s">
        <v>701</v>
      </c>
      <c r="AA343" s="1259"/>
      <c r="AB343" s="1259"/>
      <c r="AC343" s="1259"/>
      <c r="AD343" s="1259"/>
      <c r="AE343" s="1259"/>
      <c r="AF343" s="1259"/>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098" t="s">
        <v>108</v>
      </c>
      <c r="N349" s="1098"/>
      <c r="P349" t="s">
        <v>1960</v>
      </c>
      <c r="AJ349" s="1098" t="s">
        <v>482</v>
      </c>
      <c r="AK349" s="1098"/>
    </row>
    <row r="350" spans="1:53" ht="12.9" customHeight="1">
      <c r="D350" s="41" t="s">
        <v>1887</v>
      </c>
      <c r="M350" s="1098" t="s">
        <v>124</v>
      </c>
      <c r="N350" s="1098"/>
      <c r="P350" s="41" t="s">
        <v>1961</v>
      </c>
      <c r="AJ350" s="1329"/>
      <c r="AK350" s="1329"/>
    </row>
    <row r="351" spans="1:53" ht="12.9" customHeight="1">
      <c r="D351" t="s">
        <v>313</v>
      </c>
      <c r="M351" s="1098" t="s">
        <v>124</v>
      </c>
      <c r="N351" s="1098"/>
      <c r="P351" t="s">
        <v>1962</v>
      </c>
      <c r="AJ351" s="1098" t="s">
        <v>124</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732</v>
      </c>
      <c r="Y358" s="1098" t="s">
        <v>124</v>
      </c>
      <c r="Z358" s="1098"/>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589</v>
      </c>
      <c r="F363" s="5"/>
      <c r="G363" s="5"/>
      <c r="H363" s="5"/>
      <c r="I363" s="5"/>
      <c r="J363" s="5"/>
      <c r="K363" s="5"/>
      <c r="L363" s="5"/>
      <c r="N363" s="1101"/>
      <c r="O363" s="1101"/>
      <c r="P363" s="1101"/>
      <c r="Q363" s="1101"/>
      <c r="R363" s="5"/>
      <c r="U363" s="5" t="s">
        <v>590</v>
      </c>
      <c r="V363" s="5"/>
      <c r="W363" s="5"/>
      <c r="X363" s="5"/>
      <c r="Y363" s="5"/>
      <c r="Z363" s="5"/>
      <c r="AA363" s="5"/>
      <c r="AB363" s="5"/>
      <c r="AC363" s="1101"/>
      <c r="AD363" s="1101"/>
      <c r="AE363" s="1101"/>
      <c r="AF363" s="1101"/>
      <c r="BE363" t="s">
        <v>108</v>
      </c>
    </row>
    <row r="364" spans="1:57" ht="12.9" customHeight="1">
      <c r="E364" s="5" t="s">
        <v>591</v>
      </c>
      <c r="F364" s="5"/>
      <c r="G364" s="5"/>
      <c r="H364" s="5"/>
      <c r="I364" s="5"/>
      <c r="J364" s="5"/>
      <c r="K364" s="5"/>
      <c r="L364" s="5"/>
      <c r="N364" s="1101"/>
      <c r="O364" s="1101"/>
      <c r="P364" s="1101"/>
      <c r="Q364" s="1101"/>
      <c r="R364" s="5"/>
      <c r="U364" s="5" t="s">
        <v>592</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2.9"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9" t="s">
        <v>2103</v>
      </c>
      <c r="Q370" s="361" t="s">
        <v>231</v>
      </c>
      <c r="R370" s="361"/>
      <c r="S370" s="1308"/>
      <c r="T370" s="1308"/>
      <c r="U370" s="370" t="s">
        <v>232</v>
      </c>
      <c r="V370" s="1308"/>
      <c r="W370" s="1308"/>
      <c r="X370" s="361"/>
      <c r="Z370" s="361"/>
      <c r="AA370" s="939" t="s">
        <v>2103</v>
      </c>
      <c r="AB370" s="361" t="s">
        <v>231</v>
      </c>
      <c r="AC370" s="361"/>
      <c r="AD370" s="1308"/>
      <c r="AE370" s="1308"/>
      <c r="AF370" s="370" t="s">
        <v>232</v>
      </c>
      <c r="AG370" s="1308"/>
      <c r="AH370" s="1308"/>
    </row>
    <row r="371" spans="1:36" ht="12.9" customHeight="1">
      <c r="D371" s="361"/>
      <c r="E371" s="361" t="s">
        <v>1234</v>
      </c>
      <c r="F371" s="361"/>
      <c r="G371" s="361"/>
      <c r="H371" s="361"/>
      <c r="I371" s="361"/>
      <c r="J371" s="361"/>
      <c r="K371" s="361"/>
      <c r="L371" s="361"/>
      <c r="M371" s="361"/>
      <c r="N371" s="1308"/>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124</v>
      </c>
      <c r="AH372" s="1332"/>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124</v>
      </c>
      <c r="AH373" s="1332"/>
    </row>
    <row r="374" spans="1:36" ht="12.9" customHeight="1">
      <c r="D374" s="361"/>
      <c r="E374" s="361"/>
      <c r="F374" s="361"/>
      <c r="G374" s="504" t="s">
        <v>1284</v>
      </c>
      <c r="H374" s="361"/>
      <c r="I374" s="361"/>
      <c r="J374" s="361"/>
      <c r="K374" s="361"/>
      <c r="L374" s="361"/>
      <c r="M374" s="361"/>
      <c r="N374" s="361"/>
      <c r="O374" s="361"/>
      <c r="P374" s="361"/>
      <c r="Q374" s="361"/>
      <c r="R374" s="361"/>
      <c r="S374" s="361"/>
      <c r="T374" s="361"/>
      <c r="U374" s="361"/>
      <c r="V374" s="1332" t="s">
        <v>124</v>
      </c>
      <c r="W374" s="1332"/>
      <c r="X374" s="361"/>
      <c r="Y374" s="450"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2" t="s">
        <v>124</v>
      </c>
      <c r="W375" s="1332"/>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2380</v>
      </c>
      <c r="K378" s="1107"/>
      <c r="L378" s="1107"/>
      <c r="M378" s="1107"/>
      <c r="N378" s="1107"/>
      <c r="O378" s="1107"/>
      <c r="P378" s="1107"/>
      <c r="Q378" s="1107"/>
      <c r="R378" s="1107"/>
      <c r="S378" s="1107"/>
      <c r="T378" s="1107"/>
      <c r="U378" s="1107"/>
      <c r="V378" s="12" t="s">
        <v>709</v>
      </c>
      <c r="W378" s="12"/>
      <c r="X378" s="12"/>
      <c r="Y378" s="12"/>
      <c r="Z378" s="12"/>
      <c r="AA378" s="12"/>
      <c r="AB378" s="12"/>
      <c r="AC378" s="1107" t="s">
        <v>2381</v>
      </c>
      <c r="AD378" s="1107"/>
      <c r="AE378" s="1107"/>
      <c r="AF378" s="1107"/>
      <c r="AG378" s="1107"/>
      <c r="AH378" s="1107"/>
      <c r="AI378" s="1107"/>
      <c r="AJ378" s="1107"/>
    </row>
    <row r="379" spans="1:36" ht="12.9" customHeight="1">
      <c r="D379" s="41" t="s">
        <v>1963</v>
      </c>
      <c r="J379" s="1259" t="s">
        <v>2381</v>
      </c>
      <c r="K379" s="1259"/>
      <c r="L379" s="1259"/>
      <c r="M379" s="1259"/>
      <c r="N379" s="1259"/>
      <c r="O379" s="1259"/>
      <c r="P379" s="1259"/>
      <c r="Q379" s="1259"/>
      <c r="R379" s="1259"/>
      <c r="S379" s="1259"/>
      <c r="T379" s="1259"/>
      <c r="U379" s="1259"/>
      <c r="V379" s="41" t="s">
        <v>1963</v>
      </c>
      <c r="W379" s="12"/>
      <c r="X379" s="12"/>
      <c r="Y379" s="12"/>
      <c r="Z379" s="12"/>
      <c r="AA379" s="12"/>
      <c r="AB379" s="12"/>
      <c r="AC379" s="1107"/>
      <c r="AD379" s="1107"/>
      <c r="AE379" s="1107"/>
      <c r="AF379" s="1107"/>
      <c r="AG379" s="1107"/>
      <c r="AH379" s="1107"/>
      <c r="AI379" s="1107"/>
      <c r="AJ379" s="1107"/>
    </row>
    <row r="380" spans="1:36" ht="12.9" customHeight="1">
      <c r="D380" s="41" t="s">
        <v>544</v>
      </c>
      <c r="J380" s="1259" t="s">
        <v>2382</v>
      </c>
      <c r="K380" s="1259"/>
      <c r="L380" s="1259"/>
      <c r="M380" s="1259"/>
      <c r="N380" s="1259"/>
      <c r="O380" s="1259"/>
      <c r="P380" s="1259"/>
      <c r="Q380" s="1259"/>
      <c r="R380" s="1259"/>
      <c r="S380" s="1259"/>
      <c r="T380" s="1259"/>
      <c r="U380" s="1259"/>
      <c r="V380" s="41" t="s">
        <v>544</v>
      </c>
      <c r="W380" s="12"/>
      <c r="X380" s="12"/>
      <c r="Y380" s="12"/>
      <c r="Z380" s="12"/>
      <c r="AA380" s="12"/>
      <c r="AB380" s="12"/>
      <c r="AC380" s="1107"/>
      <c r="AD380" s="1107"/>
      <c r="AE380" s="1107"/>
      <c r="AF380" s="1107"/>
      <c r="AG380" s="1107"/>
      <c r="AH380" s="1107"/>
      <c r="AI380" s="1107"/>
      <c r="AJ380" s="1107"/>
    </row>
    <row r="381" spans="1:36" ht="12.9" customHeight="1">
      <c r="D381" t="s">
        <v>1964</v>
      </c>
      <c r="J381" s="1056" t="s">
        <v>2383</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553</v>
      </c>
      <c r="Q382" s="1364">
        <v>45251</v>
      </c>
      <c r="R382" s="1364"/>
      <c r="S382" s="1364"/>
      <c r="T382" s="1364"/>
      <c r="U382" s="1364"/>
      <c r="V382" t="s">
        <v>168</v>
      </c>
      <c r="AI382" s="1098" t="s">
        <v>482</v>
      </c>
      <c r="AJ382" s="1098"/>
    </row>
    <row r="383" spans="1:36" ht="12.9" customHeight="1">
      <c r="D383" t="s">
        <v>554</v>
      </c>
      <c r="Q383" s="1377">
        <v>45657</v>
      </c>
      <c r="R383" s="1186"/>
      <c r="S383" s="1186"/>
      <c r="T383" s="1186"/>
      <c r="U383" s="1186"/>
      <c r="W383" s="29" t="s">
        <v>20</v>
      </c>
      <c r="AG383" s="1354"/>
      <c r="AH383" s="1354"/>
      <c r="AI383" s="1354"/>
      <c r="AJ383" s="1354"/>
    </row>
    <row r="384" spans="1:36" ht="12.9" customHeight="1">
      <c r="D384" t="s">
        <v>274</v>
      </c>
      <c r="Q384" s="1449">
        <v>395000</v>
      </c>
      <c r="R384" s="1449"/>
      <c r="S384" s="1449"/>
      <c r="T384" s="1449"/>
      <c r="U384" s="1449"/>
      <c r="V384" s="41" t="s">
        <v>1965</v>
      </c>
      <c r="AG384" s="1508"/>
      <c r="AH384" s="1508"/>
      <c r="AI384" s="1508"/>
      <c r="AJ384" s="1508"/>
    </row>
    <row r="385" spans="4:36" ht="12.9" customHeight="1">
      <c r="D385" t="s">
        <v>375</v>
      </c>
      <c r="I385" s="1474" t="s">
        <v>2460</v>
      </c>
      <c r="J385" s="1474"/>
      <c r="K385" s="1474"/>
      <c r="L385" s="1474"/>
      <c r="M385" s="1474"/>
      <c r="N385" s="1474"/>
      <c r="Q385" s="41" t="s">
        <v>817</v>
      </c>
      <c r="S385" s="1528"/>
      <c r="T385" s="1528"/>
      <c r="U385" s="1528"/>
      <c r="V385" t="s">
        <v>19</v>
      </c>
      <c r="AI385" s="1098" t="s">
        <v>482</v>
      </c>
      <c r="AJ385" s="1098"/>
    </row>
    <row r="386" spans="4:36" ht="12.9" customHeight="1">
      <c r="D386" t="s">
        <v>169</v>
      </c>
      <c r="Q386" s="1059"/>
      <c r="R386" s="1059"/>
      <c r="S386" s="1059"/>
      <c r="T386" s="1059"/>
      <c r="U386" s="1059"/>
      <c r="V386" t="s">
        <v>170</v>
      </c>
      <c r="AG386" s="1354"/>
      <c r="AH386" s="1354"/>
      <c r="AI386" s="1354"/>
      <c r="AJ386" s="1354"/>
    </row>
    <row r="387" spans="4:36" ht="12.9" customHeight="1">
      <c r="D387" t="s">
        <v>25</v>
      </c>
      <c r="Q387" s="1410"/>
      <c r="R387" s="1410"/>
      <c r="S387" s="1410"/>
      <c r="T387" s="1410"/>
      <c r="U387" s="1410"/>
      <c r="V387" t="s">
        <v>1681</v>
      </c>
      <c r="AG387" s="1354"/>
      <c r="AH387" s="1354"/>
      <c r="AI387" s="1354"/>
      <c r="AJ387" s="1354"/>
    </row>
    <row r="388" spans="4:36" ht="12.9" customHeight="1">
      <c r="D388" t="s">
        <v>1966</v>
      </c>
      <c r="AG388" s="1354"/>
      <c r="AH388" s="1354"/>
      <c r="AI388" s="1354"/>
      <c r="AJ388" s="1354"/>
    </row>
    <row r="389" spans="4:36" ht="12.9" customHeight="1">
      <c r="AG389" s="831"/>
      <c r="AH389" s="831"/>
      <c r="AI389" s="831"/>
      <c r="AJ389" s="831"/>
    </row>
    <row r="390" spans="4:36" ht="12.9" customHeight="1">
      <c r="D390" s="41" t="s">
        <v>2205</v>
      </c>
      <c r="AG390" s="831"/>
      <c r="AH390" s="831"/>
      <c r="AI390" s="1098" t="s">
        <v>482</v>
      </c>
      <c r="AJ390" s="1098"/>
    </row>
    <row r="391" spans="4:36" ht="12.9" customHeight="1">
      <c r="D391" s="41" t="s">
        <v>1967</v>
      </c>
      <c r="T391" s="1296"/>
      <c r="U391" s="1296"/>
      <c r="V391" s="1296"/>
      <c r="W391" s="1296"/>
      <c r="X391" s="1296"/>
      <c r="Y391" s="1296"/>
      <c r="Z391" s="1296"/>
      <c r="AA391" s="1296"/>
      <c r="AB391" s="1296"/>
      <c r="AC391" s="1296"/>
      <c r="AD391" s="1296"/>
      <c r="AE391" s="1296"/>
      <c r="AF391" s="1296"/>
      <c r="AG391" s="1296"/>
      <c r="AH391" s="1296"/>
      <c r="AI391" s="1296"/>
      <c r="AJ391" s="1296"/>
    </row>
    <row r="392" spans="4:36" ht="12.9" customHeight="1">
      <c r="D392" s="41" t="s">
        <v>1968</v>
      </c>
      <c r="T392" s="1296"/>
      <c r="U392" s="1296"/>
      <c r="V392" s="1296"/>
      <c r="W392" s="1296"/>
      <c r="X392" s="1296"/>
      <c r="Y392" s="1296"/>
      <c r="Z392" s="1296"/>
      <c r="AA392" s="1296"/>
      <c r="AB392" s="1296"/>
      <c r="AC392" s="1296"/>
      <c r="AD392" s="1296"/>
      <c r="AE392" s="1296"/>
      <c r="AF392" s="1296"/>
      <c r="AG392" s="1296"/>
      <c r="AH392" s="1296"/>
      <c r="AI392" s="1296"/>
      <c r="AJ392" s="1296"/>
    </row>
    <row r="393" spans="4:36" ht="12.9" customHeight="1">
      <c r="AG393" s="831"/>
      <c r="AH393" s="831"/>
      <c r="AI393" s="831"/>
      <c r="AJ393" s="831"/>
    </row>
    <row r="394" spans="4:36" ht="12.9" customHeight="1">
      <c r="D394" s="41" t="s">
        <v>1969</v>
      </c>
      <c r="S394" s="1296" t="s">
        <v>482</v>
      </c>
      <c r="T394" s="1296"/>
      <c r="U394" s="1296"/>
      <c r="V394" t="s">
        <v>1970</v>
      </c>
      <c r="AG394" s="1363"/>
      <c r="AH394" s="1363"/>
      <c r="AI394" s="1363"/>
      <c r="AJ394" s="1363"/>
    </row>
    <row r="395" spans="4:36" ht="12.9" customHeight="1">
      <c r="D395" s="41" t="s">
        <v>1971</v>
      </c>
      <c r="S395" s="1296" t="s">
        <v>124</v>
      </c>
      <c r="T395" s="1296"/>
      <c r="U395" s="1296"/>
      <c r="V395" t="s">
        <v>1972</v>
      </c>
      <c r="AE395" s="1568"/>
      <c r="AF395" s="1568"/>
      <c r="AG395" s="1568"/>
      <c r="AH395" s="1568"/>
      <c r="AI395" s="1568"/>
      <c r="AJ395" s="1568"/>
    </row>
    <row r="396" spans="4:36" ht="12.9" customHeight="1">
      <c r="D396" s="41" t="s">
        <v>1973</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 customHeight="1">
      <c r="D397" s="41" t="s">
        <v>1974</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 customHeight="1">
      <c r="D398" s="41" t="s">
        <v>1975</v>
      </c>
      <c r="E398" s="812"/>
      <c r="F398" s="812"/>
      <c r="G398" s="812"/>
      <c r="H398" s="812"/>
      <c r="I398" s="812"/>
      <c r="J398" s="812"/>
      <c r="K398" s="812"/>
      <c r="L398" s="812"/>
      <c r="M398" s="812"/>
      <c r="N398" s="812"/>
      <c r="O398" s="812"/>
      <c r="P398" s="812"/>
      <c r="Q398" s="812"/>
      <c r="R398" s="812"/>
      <c r="S398" s="1365" t="s">
        <v>1976</v>
      </c>
      <c r="T398" s="1365"/>
      <c r="U398" s="1365"/>
      <c r="V398" s="1365"/>
      <c r="W398" s="1365"/>
      <c r="X398" s="1365"/>
      <c r="Y398" s="1365"/>
      <c r="Z398" s="1365"/>
      <c r="AA398" s="1365"/>
      <c r="AB398" s="1365"/>
      <c r="AC398" s="1365"/>
      <c r="AD398" s="1365"/>
      <c r="AE398" s="1365"/>
      <c r="AF398" s="1365"/>
      <c r="AG398" s="1365"/>
      <c r="AH398" s="1365"/>
      <c r="AI398" s="1365"/>
      <c r="AJ398" s="1365"/>
    </row>
    <row r="399" spans="4:36" ht="12.9"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1"/>
      <c r="AH401" s="831"/>
      <c r="AI401" s="831"/>
      <c r="AJ401" s="831"/>
    </row>
    <row r="402" spans="1:36" ht="12.9" customHeight="1">
      <c r="A402" s="3" t="s">
        <v>122</v>
      </c>
      <c r="B402" s="3"/>
      <c r="C402" s="3" t="s">
        <v>898</v>
      </c>
    </row>
    <row r="403" spans="1:36" ht="12.9" customHeight="1">
      <c r="D403" s="3" t="s">
        <v>1734</v>
      </c>
      <c r="I403" s="1103" t="s">
        <v>2384</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854</v>
      </c>
      <c r="R404" s="1098" t="s">
        <v>108</v>
      </c>
      <c r="S404" s="1098"/>
      <c r="T404" t="s">
        <v>291</v>
      </c>
      <c r="AD404" s="1101">
        <v>3</v>
      </c>
      <c r="AE404" s="1101"/>
    </row>
    <row r="405" spans="1:36" ht="12.9" customHeight="1">
      <c r="E405" t="s">
        <v>855</v>
      </c>
      <c r="R405" s="1098" t="s">
        <v>124</v>
      </c>
      <c r="S405" s="1098"/>
      <c r="T405" t="s">
        <v>291</v>
      </c>
      <c r="AD405" s="1101">
        <v>0</v>
      </c>
      <c r="AE405" s="1101"/>
    </row>
    <row r="406" spans="1:36" ht="12.9" customHeight="1">
      <c r="E406" t="s">
        <v>856</v>
      </c>
      <c r="S406" s="1098" t="s">
        <v>124</v>
      </c>
      <c r="T406" s="1098"/>
    </row>
    <row r="407" spans="1:36" ht="12.9" customHeight="1">
      <c r="E407" t="s">
        <v>283</v>
      </c>
      <c r="H407" s="1099" t="s">
        <v>2385</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901</v>
      </c>
      <c r="AE410" s="5"/>
      <c r="AF410" s="3" t="s">
        <v>1213</v>
      </c>
    </row>
    <row r="411" spans="1:36" ht="12.9" customHeight="1">
      <c r="E411" s="1311"/>
      <c r="F411" s="1311"/>
      <c r="G411" s="1311"/>
      <c r="H411" s="18" t="s">
        <v>902</v>
      </c>
      <c r="I411" s="1311"/>
      <c r="J411" s="1311"/>
      <c r="K411" s="1311"/>
      <c r="L411" t="s">
        <v>903</v>
      </c>
      <c r="N411" s="34" t="s">
        <v>850</v>
      </c>
      <c r="P411" s="1398">
        <v>0.91</v>
      </c>
      <c r="Q411" s="1398"/>
      <c r="R411" s="1398"/>
      <c r="S411" t="s">
        <v>904</v>
      </c>
      <c r="W411" s="1399">
        <f>IF(E411&gt;0,(E411*I411),(P411*43560))</f>
        <v>39639.599999999999</v>
      </c>
      <c r="X411" s="1399"/>
      <c r="Y411" s="1399"/>
      <c r="Z411" t="s">
        <v>905</v>
      </c>
      <c r="AF411" s="1312" cm="1">
        <f t="array" ref="AF411">_xlfn.IFS(P411&gt;0,(AG430/P411),W411&gt;0,(AG430/(W411/43560)),TRUE,0)</f>
        <v>39.560439560439562</v>
      </c>
      <c r="AG411" s="1312"/>
      <c r="AH411" s="1312"/>
    </row>
    <row r="412" spans="1:36" ht="12.9" customHeight="1">
      <c r="E412" t="s">
        <v>203</v>
      </c>
    </row>
    <row r="413" spans="1:36" ht="12.9"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 customHeight="1">
      <c r="E414" s="270" t="s">
        <v>1978</v>
      </c>
      <c r="F414" s="29"/>
      <c r="G414" s="29"/>
      <c r="H414" s="29"/>
      <c r="I414" s="1357">
        <v>0.91</v>
      </c>
      <c r="J414" s="1357"/>
      <c r="K414" s="1357"/>
      <c r="L414" s="29"/>
      <c r="M414" s="270"/>
      <c r="N414" s="29"/>
      <c r="O414" s="29"/>
      <c r="P414" s="1310">
        <f>(CQ628+CS633+CQ647)/I414</f>
        <v>39.560439560439562</v>
      </c>
      <c r="Q414" s="1310"/>
      <c r="R414" s="1310"/>
      <c r="S414" s="270" t="s">
        <v>1979</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907</v>
      </c>
    </row>
    <row r="417" spans="1:36" ht="12.9" customHeight="1">
      <c r="E417" t="s">
        <v>451</v>
      </c>
      <c r="P417" s="1098">
        <v>1</v>
      </c>
      <c r="Q417" s="1098"/>
      <c r="S417" t="s">
        <v>134</v>
      </c>
      <c r="AE417" s="1098">
        <v>0</v>
      </c>
      <c r="AF417" s="1098"/>
    </row>
    <row r="418" spans="1:36" ht="12.9" customHeight="1">
      <c r="E418" t="s">
        <v>135</v>
      </c>
      <c r="P418" s="1098">
        <v>0</v>
      </c>
      <c r="Q418" s="1098"/>
      <c r="S418" t="s">
        <v>725</v>
      </c>
      <c r="AE418" s="1098" t="s">
        <v>124</v>
      </c>
      <c r="AF418" s="1098"/>
    </row>
    <row r="419" spans="1:36" ht="12.9" customHeight="1">
      <c r="F419" s="36" t="s">
        <v>221</v>
      </c>
    </row>
    <row r="420" spans="1:36" ht="12.9"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 customHeight="1">
      <c r="E422" t="s">
        <v>857</v>
      </c>
      <c r="P422" s="1"/>
      <c r="Q422" s="1098" t="s">
        <v>108</v>
      </c>
      <c r="R422" s="1098"/>
      <c r="AE422" s="1"/>
      <c r="AF422" s="1"/>
    </row>
    <row r="423" spans="1:36" ht="12.9" customHeight="1">
      <c r="F423" t="s">
        <v>858</v>
      </c>
      <c r="P423" s="1"/>
      <c r="Q423" s="1"/>
      <c r="AE423" s="1098" t="s">
        <v>124</v>
      </c>
      <c r="AF423" s="1394"/>
    </row>
    <row r="424" spans="1:36" ht="12.9" customHeight="1"/>
    <row r="425" spans="1:36" ht="12.9" customHeight="1">
      <c r="A425" s="3"/>
      <c r="B425" s="3"/>
      <c r="C425" s="3"/>
      <c r="E425" s="5" t="s">
        <v>80</v>
      </c>
      <c r="Z425" s="1098" t="s">
        <v>482</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367</v>
      </c>
      <c r="B429" s="3"/>
      <c r="C429" s="3"/>
      <c r="D429" s="3" t="s">
        <v>172</v>
      </c>
      <c r="AF429" s="54"/>
    </row>
    <row r="430" spans="1:36" ht="12.9" customHeight="1">
      <c r="D430" s="1360"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1">
        <v>36</v>
      </c>
      <c r="AH430" s="1091"/>
      <c r="AI430" s="1091"/>
      <c r="AJ430" s="1091"/>
    </row>
    <row r="431" spans="1:36" ht="12.9" customHeight="1">
      <c r="D431" s="1309"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6">
        <v>0</v>
      </c>
      <c r="AH431" s="1567"/>
      <c r="AI431" s="1567"/>
      <c r="AJ431" s="1567"/>
    </row>
    <row r="432" spans="1:36" ht="12.9"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35</v>
      </c>
      <c r="AH432" s="1091"/>
      <c r="AI432" s="1091"/>
      <c r="AJ432" s="1091"/>
    </row>
    <row r="433" spans="4:36" ht="12.9"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35</v>
      </c>
      <c r="AH433" s="1091"/>
      <c r="AI433" s="1091"/>
      <c r="AJ433" s="1091"/>
    </row>
    <row r="434" spans="4:36" ht="12.9"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1">
        <f>IF(ISERROR(AG433/AG432),"",AG433/AG432)</f>
        <v>1</v>
      </c>
      <c r="AH434" s="1331"/>
      <c r="AI434" s="1331"/>
      <c r="AJ434" s="1331"/>
    </row>
    <row r="435" spans="4:36" ht="12.9"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538*35</f>
        <v>18830</v>
      </c>
      <c r="AH435" s="1102"/>
      <c r="AI435" s="1102"/>
      <c r="AJ435" s="1102"/>
    </row>
    <row r="436" spans="4:36" ht="12.9"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18830</v>
      </c>
      <c r="AH436" s="1102"/>
      <c r="AI436" s="1102"/>
      <c r="AJ436" s="1102"/>
    </row>
    <row r="437" spans="4:36" ht="12.9"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1">
        <f>IF(ISERROR(AG436/AG435),"",AG436/AG435)</f>
        <v>1</v>
      </c>
      <c r="AH437" s="1331"/>
      <c r="AI437" s="1331"/>
      <c r="AJ437" s="1331"/>
    </row>
    <row r="438" spans="4:36" ht="12.9"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1">
        <f>MIN(IF(AG434&gt;AG437,AG437,AG434),1)</f>
        <v>1</v>
      </c>
      <c r="AH438" s="1331"/>
      <c r="AI438" s="1331"/>
      <c r="AJ438" s="1331"/>
    </row>
    <row r="439" spans="4:36" ht="12.9" customHeight="1">
      <c r="D439" s="1309" t="s">
        <v>2110</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2">
        <v>2661</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9"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2661+716</f>
        <v>3377</v>
      </c>
      <c r="AH441" s="1102"/>
      <c r="AI441" s="1102"/>
      <c r="AJ441" s="1102"/>
    </row>
    <row r="442" spans="4:36" ht="12.9"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3">
        <f>AG435+AG439+AG441+AG442</f>
        <v>24868</v>
      </c>
      <c r="AH443" s="1353"/>
      <c r="AI443" s="1353"/>
      <c r="AJ443" s="1353"/>
    </row>
    <row r="444" spans="4:36" ht="12.9" customHeight="1">
      <c r="D444" s="1358" t="s">
        <v>1736</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615474.86111111112</v>
      </c>
      <c r="AD447" s="1338"/>
      <c r="AE447" s="1338"/>
      <c r="AF447" s="1338"/>
      <c r="AG447" s="1366"/>
      <c r="AH447" s="1366"/>
      <c r="AI447" s="1366"/>
      <c r="AJ447" s="1366"/>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615474.86111111112</v>
      </c>
      <c r="AD448" s="1338"/>
      <c r="AE448" s="1338"/>
      <c r="AF448" s="1338"/>
      <c r="AG448" s="1366"/>
      <c r="AH448" s="1366"/>
      <c r="AI448" s="1366"/>
      <c r="AJ448" s="1366"/>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554004.91666666663</v>
      </c>
      <c r="AD449" s="1338"/>
      <c r="AE449" s="1338"/>
      <c r="AF449" s="1338"/>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8"/>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v>35</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7" t="s">
        <v>1108</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6"/>
      <c r="B466" s="556"/>
      <c r="C466" s="556"/>
      <c r="D466" s="1347" t="s">
        <v>1307</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7"/>
      <c r="AA466" s="557"/>
      <c r="AB466" s="557"/>
      <c r="AC466" s="557"/>
      <c r="AD466" s="558"/>
      <c r="AE466" s="558"/>
      <c r="AF466" s="558"/>
      <c r="AG466" s="558"/>
      <c r="AH466" s="558"/>
      <c r="AI466" s="558"/>
      <c r="AJ466" s="362"/>
    </row>
    <row r="467" spans="1:97" ht="12.9" customHeight="1">
      <c r="A467" s="556"/>
      <c r="B467" s="556"/>
      <c r="C467" s="556"/>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7"/>
      <c r="AA467" s="557"/>
      <c r="AB467" s="557"/>
      <c r="AC467" s="557"/>
      <c r="AD467" s="558"/>
      <c r="AE467" s="558"/>
      <c r="AF467" s="558"/>
      <c r="AG467" s="558"/>
      <c r="AH467" s="558"/>
      <c r="AI467" s="558"/>
      <c r="AJ467" s="362"/>
    </row>
    <row r="468" spans="1:97" ht="12.9"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9</v>
      </c>
      <c r="X468" s="1123"/>
      <c r="Y468" s="1124"/>
      <c r="Z468" s="310"/>
      <c r="AA468" s="310"/>
      <c r="AB468" s="310"/>
      <c r="AC468" s="310"/>
      <c r="AD468" s="310"/>
      <c r="AE468" s="310"/>
      <c r="AF468" s="310"/>
      <c r="AG468" s="310"/>
      <c r="AH468" s="310"/>
      <c r="AI468" s="310"/>
      <c r="AJ468" s="41"/>
      <c r="AK468" s="41"/>
      <c r="AL468" s="41"/>
      <c r="AM468" s="556"/>
      <c r="AN468" s="556"/>
      <c r="AO468" s="556"/>
      <c r="AP468" s="556"/>
      <c r="AQ468" s="556"/>
      <c r="AR468" s="556"/>
      <c r="AS468" s="556"/>
      <c r="AT468" s="556"/>
      <c r="AU468" s="556"/>
      <c r="AV468" s="556"/>
      <c r="AW468" s="556"/>
      <c r="AX468" s="556"/>
      <c r="AY468" s="556"/>
      <c r="AZ468" s="556"/>
      <c r="BA468" s="556"/>
      <c r="BB468" s="556"/>
      <c r="BC468" s="556"/>
      <c r="BD468" s="556"/>
      <c r="BE468" s="556"/>
      <c r="BF468" s="556"/>
      <c r="BG468" s="556"/>
      <c r="BH468" s="556"/>
      <c r="BI468" s="556"/>
      <c r="BJ468" s="556"/>
      <c r="BK468" s="556"/>
      <c r="BL468" s="556"/>
      <c r="BM468" s="556"/>
      <c r="BN468" s="556"/>
      <c r="BO468" s="556"/>
      <c r="BP468" s="556"/>
      <c r="BQ468" s="556"/>
      <c r="BR468" s="556"/>
      <c r="BS468" s="556"/>
      <c r="BT468" s="556"/>
      <c r="BU468" s="556"/>
      <c r="BV468" s="556"/>
      <c r="BW468" s="556"/>
      <c r="BX468" s="556"/>
      <c r="BY468" s="556"/>
      <c r="BZ468" s="556"/>
      <c r="CA468" s="556"/>
      <c r="CB468" s="556"/>
      <c r="CC468" s="556"/>
      <c r="CD468" s="556"/>
      <c r="CE468" s="556"/>
      <c r="CF468" s="556"/>
      <c r="CG468" s="556"/>
      <c r="CH468" s="556"/>
      <c r="CI468" s="556"/>
      <c r="CJ468" s="556"/>
      <c r="CK468" s="556"/>
      <c r="CL468" s="556"/>
      <c r="CM468" s="556"/>
      <c r="CN468" s="556"/>
      <c r="CO468" s="556"/>
      <c r="CP468" s="556"/>
      <c r="CQ468" s="556"/>
      <c r="CR468" s="556"/>
      <c r="CS468" s="556"/>
    </row>
    <row r="469" spans="1:97" ht="12.9" customHeight="1">
      <c r="A469" s="41"/>
      <c r="B469" s="41"/>
      <c r="C469" s="41"/>
      <c r="D469" s="414" t="s">
        <v>283</v>
      </c>
      <c r="E469" s="415"/>
      <c r="F469" s="416"/>
      <c r="G469" s="1563"/>
      <c r="H469" s="1564"/>
      <c r="I469" s="1564"/>
      <c r="J469" s="1564"/>
      <c r="K469" s="1564"/>
      <c r="L469" s="1564"/>
      <c r="M469" s="1564"/>
      <c r="N469" s="1564"/>
      <c r="O469" s="1564"/>
      <c r="P469" s="1564"/>
      <c r="Q469" s="1564"/>
      <c r="R469" s="1564"/>
      <c r="S469" s="1564"/>
      <c r="T469" s="1564"/>
      <c r="U469" s="1564"/>
      <c r="V469" s="1565"/>
      <c r="W469" s="1104">
        <v>0</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1027</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6" t="s">
        <v>2386</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6" t="s">
        <v>2387</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6" t="s">
        <v>2387</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1" t="s">
        <v>242</v>
      </c>
      <c r="C485" s="1342"/>
      <c r="D485" s="1342"/>
      <c r="E485" s="1342"/>
      <c r="F485" s="1342"/>
      <c r="G485" s="1342"/>
      <c r="H485" s="1342"/>
      <c r="I485" s="1342"/>
      <c r="J485" s="1342"/>
      <c r="K485" s="1342"/>
      <c r="L485" s="1342"/>
      <c r="M485" s="1342"/>
      <c r="N485" s="1342"/>
      <c r="O485" s="1342"/>
      <c r="P485" s="1343"/>
      <c r="Q485" s="1313" t="s">
        <v>482</v>
      </c>
      <c r="R485" s="1314"/>
      <c r="S485" s="1317" t="s">
        <v>53</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4"/>
      <c r="C486" s="1345"/>
      <c r="D486" s="1345"/>
      <c r="E486" s="1345"/>
      <c r="F486" s="1345"/>
      <c r="G486" s="1345"/>
      <c r="H486" s="1345"/>
      <c r="I486" s="1345"/>
      <c r="J486" s="1345"/>
      <c r="K486" s="1345"/>
      <c r="L486" s="1345"/>
      <c r="M486" s="1345"/>
      <c r="N486" s="1345"/>
      <c r="O486" s="1345"/>
      <c r="P486" s="1346"/>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2210</v>
      </c>
      <c r="C487" s="813"/>
      <c r="D487" s="813"/>
      <c r="E487" s="813"/>
      <c r="F487" s="813"/>
      <c r="G487" s="813"/>
      <c r="H487" s="813"/>
      <c r="I487" s="813"/>
      <c r="J487" s="813"/>
      <c r="K487" s="813"/>
      <c r="L487" s="813"/>
      <c r="M487" s="813"/>
      <c r="N487" s="813"/>
      <c r="O487" s="813"/>
      <c r="P487" s="813"/>
      <c r="Q487" s="1323" t="s">
        <v>482</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92" t="s">
        <v>2461</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6" t="s">
        <v>2388</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6">
        <v>22</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28"/>
      <c r="N491" s="1329"/>
      <c r="O491" s="1329"/>
      <c r="P491" s="1330"/>
      <c r="Q491" s="214" t="s">
        <v>1983</v>
      </c>
      <c r="R491" s="9"/>
      <c r="S491" s="9"/>
      <c r="T491" s="9"/>
      <c r="U491" s="9"/>
      <c r="V491" s="9"/>
      <c r="W491" s="9"/>
      <c r="X491" s="9"/>
      <c r="Y491" s="9"/>
      <c r="Z491" s="9"/>
      <c r="AA491" s="9"/>
      <c r="AB491" s="9"/>
      <c r="AC491" s="9"/>
      <c r="AD491" s="9"/>
      <c r="AE491" s="9"/>
      <c r="AF491" s="9"/>
      <c r="AG491" s="9"/>
      <c r="AH491" s="1328">
        <v>22</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9" t="s">
        <v>250</v>
      </c>
      <c r="C497" s="1300"/>
      <c r="D497" s="1300"/>
      <c r="E497" s="1300"/>
      <c r="F497" s="1300"/>
      <c r="G497" s="1300"/>
      <c r="H497" s="1301"/>
      <c r="I497" s="7" t="s">
        <v>670</v>
      </c>
      <c r="J497" s="7"/>
      <c r="K497" s="7"/>
      <c r="L497" s="7"/>
      <c r="M497" s="7"/>
      <c r="N497" s="7"/>
      <c r="O497" s="7"/>
      <c r="P497" s="7"/>
      <c r="Q497" s="7"/>
      <c r="R497" s="7"/>
      <c r="S497" s="7"/>
      <c r="T497" s="7"/>
      <c r="U497" s="7"/>
      <c r="V497" s="7"/>
      <c r="W497" s="7"/>
      <c r="AC497" s="1298">
        <v>5</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2"/>
      <c r="C498" s="1303"/>
      <c r="D498" s="1303"/>
      <c r="E498" s="1303"/>
      <c r="F498" s="1303"/>
      <c r="G498" s="1303"/>
      <c r="H498" s="1304"/>
      <c r="I498" s="54" t="s">
        <v>671</v>
      </c>
      <c r="J498" s="54"/>
      <c r="K498" s="54"/>
      <c r="L498" s="54"/>
      <c r="M498" s="54"/>
      <c r="N498" s="54"/>
      <c r="O498" s="54"/>
      <c r="P498" s="54"/>
      <c r="Q498" s="54"/>
      <c r="R498" s="54"/>
      <c r="S498" s="54"/>
      <c r="T498" s="54"/>
      <c r="U498" s="54"/>
      <c r="V498" s="54"/>
      <c r="W498" s="54"/>
      <c r="X498" s="54"/>
      <c r="Y498" s="54"/>
      <c r="Z498" s="54"/>
      <c r="AA498" s="54"/>
      <c r="AB498" s="54"/>
      <c r="AC498" s="1298">
        <v>11</v>
      </c>
      <c r="AD498" s="1101"/>
      <c r="AE498" s="1101"/>
      <c r="AF498" s="1101"/>
      <c r="AG498" s="47" t="s">
        <v>248</v>
      </c>
      <c r="AH498" s="1056">
        <v>2023</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9" t="s">
        <v>672</v>
      </c>
      <c r="C499" s="1300"/>
      <c r="D499" s="1300"/>
      <c r="E499" s="1300"/>
      <c r="F499" s="1300"/>
      <c r="G499" s="1300"/>
      <c r="H499" s="1301"/>
      <c r="I499" s="7" t="s">
        <v>673</v>
      </c>
      <c r="J499" s="7"/>
      <c r="K499" s="7"/>
      <c r="L499" s="7"/>
      <c r="M499" s="7"/>
      <c r="N499" s="7"/>
      <c r="O499" s="7"/>
      <c r="P499" s="7"/>
      <c r="Q499" s="7"/>
      <c r="R499" s="7"/>
      <c r="S499" s="7"/>
      <c r="T499" s="7"/>
      <c r="U499" s="7"/>
      <c r="V499" s="7"/>
      <c r="W499" s="7"/>
      <c r="AC499" s="1298"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2"/>
      <c r="C500" s="1303"/>
      <c r="D500" s="1303"/>
      <c r="E500" s="1303"/>
      <c r="F500" s="1303"/>
      <c r="G500" s="1303"/>
      <c r="H500" s="1304"/>
      <c r="I500" t="s">
        <v>674</v>
      </c>
      <c r="AC500" s="1298"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2"/>
      <c r="C501" s="1303"/>
      <c r="D501" s="1303"/>
      <c r="E501" s="1303"/>
      <c r="F501" s="1303"/>
      <c r="G501" s="1303"/>
      <c r="H501" s="1304"/>
      <c r="I501" t="s">
        <v>675</v>
      </c>
      <c r="AC501" s="1298"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2"/>
      <c r="C502" s="1303"/>
      <c r="D502" s="1303"/>
      <c r="E502" s="1303"/>
      <c r="F502" s="1303"/>
      <c r="G502" s="1303"/>
      <c r="H502" s="1304"/>
      <c r="I502" t="s">
        <v>676</v>
      </c>
      <c r="AC502" s="1298">
        <v>11</v>
      </c>
      <c r="AD502" s="1101"/>
      <c r="AE502" s="1101"/>
      <c r="AF502" s="1101"/>
      <c r="AG502" s="18" t="s">
        <v>248</v>
      </c>
      <c r="AH502" s="1056">
        <v>2024</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2"/>
      <c r="C503" s="1303"/>
      <c r="D503" s="1303"/>
      <c r="E503" s="1303"/>
      <c r="F503" s="1303"/>
      <c r="G503" s="1303"/>
      <c r="H503" s="1304"/>
      <c r="I503" s="41" t="s">
        <v>677</v>
      </c>
      <c r="AC503" s="1333">
        <v>11</v>
      </c>
      <c r="AD503" s="1334"/>
      <c r="AE503" s="1334"/>
      <c r="AF503" s="1334"/>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2"/>
      <c r="C504" s="1303"/>
      <c r="D504" s="1303"/>
      <c r="E504" s="1303"/>
      <c r="F504" s="1303"/>
      <c r="G504" s="1303"/>
      <c r="H504" s="1304"/>
      <c r="I504" s="409" t="s">
        <v>283</v>
      </c>
      <c r="J504" s="54"/>
      <c r="K504" s="54"/>
      <c r="L504" s="1295" t="s">
        <v>561</v>
      </c>
      <c r="M504" s="1296"/>
      <c r="N504" s="1296"/>
      <c r="O504" s="1296"/>
      <c r="P504" s="1296"/>
      <c r="Q504" s="1296"/>
      <c r="R504" s="1296"/>
      <c r="S504" s="1296"/>
      <c r="T504" s="1296"/>
      <c r="U504" s="1296"/>
      <c r="V504" s="1296"/>
      <c r="W504" s="1296"/>
      <c r="X504" s="1296"/>
      <c r="Y504" s="1296"/>
      <c r="Z504" s="1296"/>
      <c r="AA504" s="1296"/>
      <c r="AB504" s="1562"/>
      <c r="AC504" s="1396" t="s">
        <v>124</v>
      </c>
      <c r="AD504" s="1397"/>
      <c r="AE504" s="1397"/>
      <c r="AF504" s="1397"/>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2"/>
      <c r="C505" s="1303"/>
      <c r="D505" s="1303"/>
      <c r="E505" s="1303"/>
      <c r="F505" s="1303"/>
      <c r="G505" s="1303"/>
      <c r="H505" s="1304"/>
      <c r="I505" s="41" t="s">
        <v>1984</v>
      </c>
      <c r="AC505" s="1395" t="s">
        <v>108</v>
      </c>
      <c r="AD505" s="1395"/>
      <c r="AE505" s="1395"/>
      <c r="AF505" s="1395"/>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2"/>
      <c r="C506" s="1303"/>
      <c r="D506" s="1303"/>
      <c r="E506" s="1303"/>
      <c r="F506" s="1303"/>
      <c r="G506" s="1303"/>
      <c r="H506" s="1304"/>
      <c r="I506" t="s">
        <v>1985</v>
      </c>
      <c r="AC506" s="1333">
        <v>3</v>
      </c>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2"/>
      <c r="C507" s="1303"/>
      <c r="D507" s="1303"/>
      <c r="E507" s="1303"/>
      <c r="F507" s="1303"/>
      <c r="G507" s="1303"/>
      <c r="H507" s="1304"/>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2"/>
      <c r="C508" s="1303"/>
      <c r="D508" s="1303"/>
      <c r="E508" s="1303"/>
      <c r="F508" s="1303"/>
      <c r="G508" s="1303"/>
      <c r="H508" s="1304"/>
      <c r="I508" s="837" t="s">
        <v>1987</v>
      </c>
      <c r="J508" s="54"/>
      <c r="K508" s="54"/>
      <c r="L508" s="54"/>
      <c r="M508" s="54"/>
      <c r="N508" s="54"/>
      <c r="O508" s="54"/>
      <c r="P508" s="54"/>
      <c r="Q508" s="54"/>
      <c r="R508" s="54"/>
      <c r="S508" s="54"/>
      <c r="T508" s="54"/>
      <c r="U508" s="54"/>
      <c r="V508" s="54"/>
      <c r="W508" s="54"/>
      <c r="X508" s="54"/>
      <c r="Y508" s="54"/>
      <c r="Z508" s="54"/>
      <c r="AA508" s="54"/>
      <c r="AB508" s="54"/>
      <c r="AC508" s="1350"/>
      <c r="AD508" s="1351"/>
      <c r="AE508" s="1351"/>
      <c r="AF508" s="1352"/>
      <c r="AG508" s="47"/>
      <c r="AH508" s="1569"/>
      <c r="AI508" s="1569"/>
      <c r="AJ508" s="1569"/>
      <c r="AK508" s="15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9" t="s">
        <v>678</v>
      </c>
      <c r="C509" s="1300"/>
      <c r="D509" s="1300"/>
      <c r="E509" s="1300"/>
      <c r="F509" s="1300"/>
      <c r="G509" s="1300"/>
      <c r="H509" s="1301"/>
      <c r="I509" s="7" t="s">
        <v>679</v>
      </c>
      <c r="J509" s="7"/>
      <c r="K509" s="7"/>
      <c r="L509" s="7"/>
      <c r="M509" s="7"/>
      <c r="N509" s="7"/>
      <c r="O509" s="7"/>
      <c r="P509" s="7"/>
      <c r="Q509" s="7"/>
      <c r="R509" s="7"/>
      <c r="S509" s="7"/>
      <c r="T509" s="7"/>
      <c r="U509" s="7"/>
      <c r="V509" s="7"/>
      <c r="W509" s="7"/>
      <c r="AC509" s="1298">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2"/>
      <c r="C510" s="1303"/>
      <c r="D510" s="1303"/>
      <c r="E510" s="1303"/>
      <c r="F510" s="1303"/>
      <c r="G510" s="1303"/>
      <c r="H510" s="1304"/>
      <c r="I510" t="s">
        <v>680</v>
      </c>
      <c r="AC510" s="1298">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2"/>
      <c r="C511" s="1303"/>
      <c r="D511" s="1303"/>
      <c r="E511" s="1303"/>
      <c r="F511" s="1303"/>
      <c r="G511" s="1303"/>
      <c r="H511" s="1304"/>
      <c r="I511" s="54" t="s">
        <v>681</v>
      </c>
      <c r="J511" s="54"/>
      <c r="K511" s="54"/>
      <c r="L511" s="54"/>
      <c r="M511" s="54"/>
      <c r="N511" s="54"/>
      <c r="O511" s="54"/>
      <c r="P511" s="54"/>
      <c r="Q511" s="54"/>
      <c r="R511" s="54"/>
      <c r="S511" s="54"/>
      <c r="T511" s="54"/>
      <c r="U511" s="54"/>
      <c r="V511" s="54"/>
      <c r="W511" s="54"/>
      <c r="X511" s="54"/>
      <c r="Y511" s="54"/>
      <c r="Z511" s="54"/>
      <c r="AA511" s="54"/>
      <c r="AB511" s="54"/>
      <c r="AC511" s="1298">
        <v>3</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9" t="s">
        <v>682</v>
      </c>
      <c r="C512" s="1300"/>
      <c r="D512" s="1300"/>
      <c r="E512" s="1300"/>
      <c r="F512" s="1300"/>
      <c r="G512" s="1300"/>
      <c r="H512" s="1301"/>
      <c r="I512" s="7" t="s">
        <v>679</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2"/>
      <c r="C513" s="1303"/>
      <c r="D513" s="1303"/>
      <c r="E513" s="1303"/>
      <c r="F513" s="1303"/>
      <c r="G513" s="1303"/>
      <c r="H513" s="1304"/>
      <c r="I513" t="s">
        <v>680</v>
      </c>
      <c r="AC513" s="1298">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5"/>
      <c r="C514" s="1306"/>
      <c r="D514" s="1306"/>
      <c r="E514" s="1306"/>
      <c r="F514" s="1306"/>
      <c r="G514" s="1306"/>
      <c r="H514" s="1307"/>
      <c r="I514" s="54" t="s">
        <v>681</v>
      </c>
      <c r="J514" s="54"/>
      <c r="K514" s="54"/>
      <c r="L514" s="54"/>
      <c r="M514" s="54"/>
      <c r="N514" s="54"/>
      <c r="O514" s="54"/>
      <c r="P514" s="54"/>
      <c r="Q514" s="54"/>
      <c r="R514" s="54"/>
      <c r="S514" s="54"/>
      <c r="T514" s="54"/>
      <c r="U514" s="54"/>
      <c r="V514" s="54"/>
      <c r="W514" s="54"/>
      <c r="X514" s="54"/>
      <c r="Y514" s="54"/>
      <c r="Z514" s="54"/>
      <c r="AA514" s="54"/>
      <c r="AB514" s="54"/>
      <c r="AC514" s="1298">
        <v>11</v>
      </c>
      <c r="AD514" s="1101"/>
      <c r="AE514" s="1101"/>
      <c r="AF514" s="1101"/>
      <c r="AG514" s="47" t="s">
        <v>248</v>
      </c>
      <c r="AH514" s="1056">
        <v>2026</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9" t="s">
        <v>683</v>
      </c>
      <c r="C515" s="1300"/>
      <c r="D515" s="1300"/>
      <c r="E515" s="1300"/>
      <c r="F515" s="1300"/>
      <c r="G515" s="1300"/>
      <c r="H515" s="1301"/>
      <c r="I515" s="6" t="s">
        <v>684</v>
      </c>
      <c r="J515" s="7"/>
      <c r="K515" s="7"/>
      <c r="L515" s="7"/>
      <c r="M515" s="7"/>
      <c r="N515" s="7"/>
      <c r="O515" s="1295" t="s">
        <v>2462</v>
      </c>
      <c r="P515" s="1296"/>
      <c r="Q515" s="1296"/>
      <c r="R515" s="1296"/>
      <c r="S515" s="1296"/>
      <c r="T515" s="1296"/>
      <c r="U515" s="1296"/>
      <c r="V515" s="1296"/>
      <c r="W515" s="1296"/>
      <c r="X515" s="1296"/>
      <c r="Y515" s="1296"/>
      <c r="Z515" s="1296"/>
      <c r="AA515" s="1296"/>
      <c r="AB515" s="64"/>
      <c r="AC515" s="1080"/>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2"/>
      <c r="C516" s="1303"/>
      <c r="D516" s="1303"/>
      <c r="E516" s="1303"/>
      <c r="F516" s="1303"/>
      <c r="G516" s="1303"/>
      <c r="H516" s="1304"/>
      <c r="I516" s="204" t="s">
        <v>685</v>
      </c>
      <c r="AB516" s="71"/>
      <c r="AC516" s="1298">
        <v>12</v>
      </c>
      <c r="AD516" s="1101"/>
      <c r="AE516" s="1101"/>
      <c r="AF516" s="1101"/>
      <c r="AG516" s="18" t="s">
        <v>248</v>
      </c>
      <c r="AH516" s="1056">
        <v>2023</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2"/>
      <c r="C517" s="1303"/>
      <c r="D517" s="1303"/>
      <c r="E517" s="1303"/>
      <c r="F517" s="1303"/>
      <c r="G517" s="1303"/>
      <c r="H517" s="1304"/>
      <c r="I517" s="53" t="s">
        <v>686</v>
      </c>
      <c r="J517" s="54"/>
      <c r="K517" s="54"/>
      <c r="L517" s="54"/>
      <c r="M517" s="54"/>
      <c r="N517" s="54"/>
      <c r="O517" s="54"/>
      <c r="P517" s="54"/>
      <c r="Q517" s="54"/>
      <c r="R517" s="54"/>
      <c r="S517" s="54"/>
      <c r="T517" s="54"/>
      <c r="U517" s="54"/>
      <c r="V517" s="54"/>
      <c r="W517" s="54"/>
      <c r="X517" s="54"/>
      <c r="Y517" s="54"/>
      <c r="Z517" s="54"/>
      <c r="AA517" s="54"/>
      <c r="AB517" s="55"/>
      <c r="AC517" s="1298">
        <v>4</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2"/>
      <c r="C518" s="1303"/>
      <c r="D518" s="1303"/>
      <c r="E518" s="1303"/>
      <c r="F518" s="1303"/>
      <c r="G518" s="1303"/>
      <c r="H518" s="1304"/>
      <c r="I518" s="7" t="s">
        <v>687</v>
      </c>
      <c r="J518" s="7"/>
      <c r="K518" s="7"/>
      <c r="L518" s="7"/>
      <c r="M518" s="7"/>
      <c r="N518" s="7"/>
      <c r="O518" s="1295" t="s">
        <v>2463</v>
      </c>
      <c r="P518" s="1296"/>
      <c r="Q518" s="1296"/>
      <c r="R518" s="1296"/>
      <c r="S518" s="1296"/>
      <c r="T518" s="1296"/>
      <c r="U518" s="1296"/>
      <c r="V518" s="1296"/>
      <c r="W518" s="1296"/>
      <c r="X518" s="1296"/>
      <c r="Y518" s="1296"/>
      <c r="Z518" s="1296"/>
      <c r="AA518" s="1296"/>
      <c r="AC518" s="1298"/>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2"/>
      <c r="C519" s="1303"/>
      <c r="D519" s="1303"/>
      <c r="E519" s="1303"/>
      <c r="F519" s="1303"/>
      <c r="G519" s="1303"/>
      <c r="H519" s="1304"/>
      <c r="I519" t="s">
        <v>685</v>
      </c>
      <c r="AC519" s="1298">
        <v>10</v>
      </c>
      <c r="AD519" s="1101"/>
      <c r="AE519" s="1101"/>
      <c r="AF519" s="1101"/>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2"/>
      <c r="C520" s="1303"/>
      <c r="D520" s="1303"/>
      <c r="E520" s="1303"/>
      <c r="F520" s="1303"/>
      <c r="G520" s="1303"/>
      <c r="H520" s="1304"/>
      <c r="I520" s="54" t="s">
        <v>686</v>
      </c>
      <c r="J520" s="54"/>
      <c r="K520" s="54"/>
      <c r="L520" s="54"/>
      <c r="M520" s="54"/>
      <c r="N520" s="54"/>
      <c r="O520" s="54"/>
      <c r="P520" s="54"/>
      <c r="Q520" s="54"/>
      <c r="R520" s="54"/>
      <c r="S520" s="54"/>
      <c r="T520" s="54"/>
      <c r="U520" s="54"/>
      <c r="V520" s="54"/>
      <c r="W520" s="54"/>
      <c r="X520" s="54"/>
      <c r="Y520" s="54"/>
      <c r="Z520" s="54"/>
      <c r="AA520" s="54"/>
      <c r="AB520" s="54"/>
      <c r="AC520" s="1298">
        <v>11</v>
      </c>
      <c r="AD520" s="1101"/>
      <c r="AE520" s="1101"/>
      <c r="AF520" s="1101"/>
      <c r="AG520" s="47" t="s">
        <v>248</v>
      </c>
      <c r="AH520" s="1056">
        <v>2023</v>
      </c>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2"/>
      <c r="C521" s="1303"/>
      <c r="D521" s="1303"/>
      <c r="E521" s="1303"/>
      <c r="F521" s="1303"/>
      <c r="G521" s="1303"/>
      <c r="H521" s="1304"/>
      <c r="I521" s="7" t="s">
        <v>687</v>
      </c>
      <c r="J521" s="7"/>
      <c r="K521" s="7"/>
      <c r="L521" s="7"/>
      <c r="M521" s="7"/>
      <c r="N521" s="7"/>
      <c r="O521" s="1295" t="s">
        <v>2464</v>
      </c>
      <c r="P521" s="1296"/>
      <c r="Q521" s="1296"/>
      <c r="R521" s="1296"/>
      <c r="S521" s="1296"/>
      <c r="T521" s="1296"/>
      <c r="U521" s="1296"/>
      <c r="V521" s="1296"/>
      <c r="W521" s="1296"/>
      <c r="X521" s="1296"/>
      <c r="Y521" s="1296"/>
      <c r="Z521" s="1296"/>
      <c r="AA521" s="1296"/>
      <c r="AC521" s="1298"/>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2"/>
      <c r="C522" s="1303"/>
      <c r="D522" s="1303"/>
      <c r="E522" s="1303"/>
      <c r="F522" s="1303"/>
      <c r="G522" s="1303"/>
      <c r="H522" s="1304"/>
      <c r="I522" t="s">
        <v>685</v>
      </c>
      <c r="AC522" s="1298">
        <v>10</v>
      </c>
      <c r="AD522" s="1101"/>
      <c r="AE522" s="1101"/>
      <c r="AF522" s="1101"/>
      <c r="AG522" s="18" t="s">
        <v>248</v>
      </c>
      <c r="AH522" s="1056">
        <v>2023</v>
      </c>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2"/>
      <c r="C523" s="1303"/>
      <c r="D523" s="1303"/>
      <c r="E523" s="1303"/>
      <c r="F523" s="1303"/>
      <c r="G523" s="1303"/>
      <c r="H523" s="1304"/>
      <c r="I523" s="54" t="s">
        <v>686</v>
      </c>
      <c r="J523" s="54"/>
      <c r="K523" s="54"/>
      <c r="L523" s="54"/>
      <c r="M523" s="54"/>
      <c r="N523" s="54"/>
      <c r="O523" s="54"/>
      <c r="P523" s="54"/>
      <c r="Q523" s="54"/>
      <c r="R523" s="54"/>
      <c r="S523" s="54"/>
      <c r="T523" s="54"/>
      <c r="U523" s="54"/>
      <c r="V523" s="54"/>
      <c r="W523" s="54"/>
      <c r="X523" s="54"/>
      <c r="Y523" s="54"/>
      <c r="Z523" s="54"/>
      <c r="AA523" s="54"/>
      <c r="AB523" s="54"/>
      <c r="AC523" s="1298">
        <v>11</v>
      </c>
      <c r="AD523" s="1101"/>
      <c r="AE523" s="1101"/>
      <c r="AF523" s="1101"/>
      <c r="AG523" s="47" t="s">
        <v>248</v>
      </c>
      <c r="AH523" s="1056">
        <v>2023</v>
      </c>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2"/>
      <c r="C524" s="1303"/>
      <c r="D524" s="1303"/>
      <c r="E524" s="1303"/>
      <c r="F524" s="1303"/>
      <c r="G524" s="1303"/>
      <c r="H524" s="1304"/>
      <c r="I524" s="7" t="s">
        <v>687</v>
      </c>
      <c r="J524" s="7"/>
      <c r="K524" s="7"/>
      <c r="L524" s="7"/>
      <c r="M524" s="7"/>
      <c r="N524" s="7"/>
      <c r="O524" s="1295" t="s">
        <v>561</v>
      </c>
      <c r="P524" s="1296"/>
      <c r="Q524" s="1296"/>
      <c r="R524" s="1296"/>
      <c r="S524" s="1296"/>
      <c r="T524" s="1296"/>
      <c r="U524" s="1296"/>
      <c r="V524" s="1296"/>
      <c r="W524" s="1296"/>
      <c r="X524" s="1296"/>
      <c r="Y524" s="1296"/>
      <c r="Z524" s="1296"/>
      <c r="AA524" s="1296"/>
      <c r="AC524" s="1298"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2"/>
      <c r="C525" s="1303"/>
      <c r="D525" s="1303"/>
      <c r="E525" s="1303"/>
      <c r="F525" s="1303"/>
      <c r="G525" s="1303"/>
      <c r="H525" s="1304"/>
      <c r="I525" t="s">
        <v>685</v>
      </c>
      <c r="AC525" s="1298"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2"/>
      <c r="C526" s="1303"/>
      <c r="D526" s="1303"/>
      <c r="E526" s="1303"/>
      <c r="F526" s="1303"/>
      <c r="G526" s="1303"/>
      <c r="H526" s="1304"/>
      <c r="I526" s="54" t="s">
        <v>686</v>
      </c>
      <c r="J526" s="54"/>
      <c r="K526" s="54"/>
      <c r="L526" s="54"/>
      <c r="M526" s="54"/>
      <c r="N526" s="54"/>
      <c r="O526" s="54"/>
      <c r="P526" s="54"/>
      <c r="Q526" s="54"/>
      <c r="R526" s="54"/>
      <c r="S526" s="54"/>
      <c r="T526" s="54"/>
      <c r="U526" s="54"/>
      <c r="V526" s="54"/>
      <c r="W526" s="54"/>
      <c r="X526" s="54"/>
      <c r="Y526" s="54"/>
      <c r="Z526" s="54"/>
      <c r="AA526" s="54"/>
      <c r="AB526" s="54"/>
      <c r="AC526" s="1298"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2"/>
      <c r="C527" s="1303"/>
      <c r="D527" s="1303"/>
      <c r="E527" s="1303"/>
      <c r="F527" s="1303"/>
      <c r="G527" s="1303"/>
      <c r="H527" s="1304"/>
      <c r="I527" s="7" t="s">
        <v>687</v>
      </c>
      <c r="J527" s="7"/>
      <c r="K527" s="7"/>
      <c r="L527" s="7"/>
      <c r="M527" s="7"/>
      <c r="N527" s="7"/>
      <c r="O527" s="1295" t="s">
        <v>561</v>
      </c>
      <c r="P527" s="1296"/>
      <c r="Q527" s="1296"/>
      <c r="R527" s="1296"/>
      <c r="S527" s="1296"/>
      <c r="T527" s="1296"/>
      <c r="U527" s="1296"/>
      <c r="V527" s="1296"/>
      <c r="W527" s="1296"/>
      <c r="X527" s="1296"/>
      <c r="Y527" s="1296"/>
      <c r="Z527" s="1296"/>
      <c r="AA527" s="1296"/>
      <c r="AC527" s="1298"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2"/>
      <c r="C528" s="1303"/>
      <c r="D528" s="1303"/>
      <c r="E528" s="1303"/>
      <c r="F528" s="1303"/>
      <c r="G528" s="1303"/>
      <c r="H528" s="1304"/>
      <c r="I528" t="s">
        <v>685</v>
      </c>
      <c r="AC528" s="1298"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2"/>
      <c r="C529" s="1303"/>
      <c r="D529" s="1303"/>
      <c r="E529" s="1303"/>
      <c r="F529" s="1303"/>
      <c r="G529" s="1303"/>
      <c r="H529" s="1304"/>
      <c r="I529" s="54" t="s">
        <v>686</v>
      </c>
      <c r="J529" s="54"/>
      <c r="K529" s="54"/>
      <c r="L529" s="54"/>
      <c r="M529" s="54"/>
      <c r="N529" s="54"/>
      <c r="O529" s="54"/>
      <c r="P529" s="54"/>
      <c r="Q529" s="54"/>
      <c r="R529" s="54"/>
      <c r="S529" s="54"/>
      <c r="T529" s="54"/>
      <c r="U529" s="54"/>
      <c r="V529" s="54"/>
      <c r="W529" s="54"/>
      <c r="X529" s="54"/>
      <c r="Y529" s="54"/>
      <c r="Z529" s="54"/>
      <c r="AA529" s="54"/>
      <c r="AB529" s="54"/>
      <c r="AC529" s="1298"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2"/>
      <c r="C530" s="1303"/>
      <c r="D530" s="1303"/>
      <c r="E530" s="1303"/>
      <c r="F530" s="1303"/>
      <c r="G530" s="1303"/>
      <c r="H530" s="1304"/>
      <c r="I530" s="7" t="s">
        <v>687</v>
      </c>
      <c r="J530" s="7"/>
      <c r="K530" s="7"/>
      <c r="L530" s="7"/>
      <c r="M530" s="7"/>
      <c r="N530" s="7"/>
      <c r="O530" s="1295" t="s">
        <v>561</v>
      </c>
      <c r="P530" s="1296"/>
      <c r="Q530" s="1296"/>
      <c r="R530" s="1296"/>
      <c r="S530" s="1296"/>
      <c r="T530" s="1296"/>
      <c r="U530" s="1296"/>
      <c r="V530" s="1296"/>
      <c r="W530" s="1296"/>
      <c r="X530" s="1296"/>
      <c r="Y530" s="1296"/>
      <c r="Z530" s="1296"/>
      <c r="AA530" s="1296"/>
      <c r="AC530" s="1298"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2"/>
      <c r="C531" s="1303"/>
      <c r="D531" s="1303"/>
      <c r="E531" s="1303"/>
      <c r="F531" s="1303"/>
      <c r="G531" s="1303"/>
      <c r="H531" s="1304"/>
      <c r="I531" t="s">
        <v>685</v>
      </c>
      <c r="AC531" s="1298"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2"/>
      <c r="C532" s="1303"/>
      <c r="D532" s="1303"/>
      <c r="E532" s="1303"/>
      <c r="F532" s="1303"/>
      <c r="G532" s="1303"/>
      <c r="H532" s="1304"/>
      <c r="I532" s="54" t="s">
        <v>686</v>
      </c>
      <c r="J532" s="54"/>
      <c r="K532" s="54"/>
      <c r="L532" s="54"/>
      <c r="M532" s="54"/>
      <c r="N532" s="54"/>
      <c r="O532" s="54"/>
      <c r="P532" s="54"/>
      <c r="Q532" s="54"/>
      <c r="R532" s="54"/>
      <c r="S532" s="54"/>
      <c r="T532" s="54"/>
      <c r="U532" s="54"/>
      <c r="V532" s="54"/>
      <c r="W532" s="54"/>
      <c r="X532" s="54"/>
      <c r="Y532" s="54"/>
      <c r="Z532" s="54"/>
      <c r="AA532" s="54"/>
      <c r="AB532" s="54"/>
      <c r="AC532" s="1298"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2"/>
      <c r="C533" s="1303"/>
      <c r="D533" s="1303"/>
      <c r="E533" s="1303"/>
      <c r="F533" s="1303"/>
      <c r="G533" s="1303"/>
      <c r="H533" s="1304"/>
      <c r="I533" s="7" t="s">
        <v>734</v>
      </c>
      <c r="J533" s="7"/>
      <c r="K533" s="7"/>
      <c r="L533" s="7"/>
      <c r="M533" s="7"/>
      <c r="N533" s="7"/>
      <c r="O533" s="7"/>
      <c r="P533" s="7"/>
      <c r="Q533" s="7"/>
      <c r="R533" s="7"/>
      <c r="S533" s="7"/>
      <c r="T533" s="7"/>
      <c r="U533" s="7"/>
      <c r="V533" s="7"/>
      <c r="W533" s="7"/>
      <c r="AC533" s="1298">
        <v>4</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2"/>
      <c r="C534" s="1303"/>
      <c r="D534" s="1303"/>
      <c r="E534" s="1303"/>
      <c r="F534" s="1303"/>
      <c r="G534" s="1303"/>
      <c r="H534" s="1304"/>
      <c r="I534" t="s">
        <v>735</v>
      </c>
      <c r="AC534" s="1298">
        <v>3</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2"/>
      <c r="C535" s="1303"/>
      <c r="D535" s="1303"/>
      <c r="E535" s="1303"/>
      <c r="F535" s="1303"/>
      <c r="G535" s="1303"/>
      <c r="H535" s="1304"/>
      <c r="I535" t="s">
        <v>736</v>
      </c>
      <c r="AC535" s="1298">
        <v>6</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2"/>
      <c r="C536" s="1303"/>
      <c r="D536" s="1303"/>
      <c r="E536" s="1303"/>
      <c r="F536" s="1303"/>
      <c r="G536" s="1303"/>
      <c r="H536" s="1304"/>
      <c r="I536" t="s">
        <v>737</v>
      </c>
      <c r="AC536" s="1298">
        <v>7</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5"/>
      <c r="C537" s="1306"/>
      <c r="D537" s="1306"/>
      <c r="E537" s="1306"/>
      <c r="F537" s="1306"/>
      <c r="G537" s="1306"/>
      <c r="H537" s="1307"/>
      <c r="I537" s="54" t="s">
        <v>1364</v>
      </c>
      <c r="J537" s="54"/>
      <c r="K537" s="54"/>
      <c r="L537" s="54"/>
      <c r="M537" s="54"/>
      <c r="N537" s="54"/>
      <c r="O537" s="54"/>
      <c r="P537" s="54"/>
      <c r="Q537" s="54"/>
      <c r="R537" s="54"/>
      <c r="S537" s="54"/>
      <c r="T537" s="54"/>
      <c r="U537" s="54"/>
      <c r="V537" s="54"/>
      <c r="W537" s="54"/>
      <c r="X537" s="54"/>
      <c r="Y537" s="54"/>
      <c r="Z537" s="54"/>
      <c r="AA537" s="54"/>
      <c r="AB537" s="54"/>
      <c r="AC537" s="1298">
        <v>9</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9" t="s">
        <v>2193</v>
      </c>
      <c r="C546" s="1300"/>
      <c r="D546" s="1300"/>
      <c r="E546" s="1300"/>
      <c r="F546" s="1300"/>
      <c r="G546" s="1300"/>
      <c r="H546" s="1300"/>
      <c r="I546" s="1300"/>
      <c r="J546" s="1300"/>
      <c r="K546" s="1300"/>
      <c r="L546" s="1300"/>
      <c r="M546" s="1411" t="s">
        <v>2167</v>
      </c>
      <c r="N546" s="1411"/>
      <c r="O546" s="1411"/>
      <c r="P546" s="1411"/>
      <c r="Q546" s="1299" t="s">
        <v>440</v>
      </c>
      <c r="R546" s="1300"/>
      <c r="S546" s="1301"/>
      <c r="T546" s="1299" t="s">
        <v>1988</v>
      </c>
      <c r="U546" s="1300"/>
      <c r="V546" s="1301"/>
      <c r="W546" s="1299" t="s">
        <v>739</v>
      </c>
      <c r="X546" s="1300"/>
      <c r="Y546" s="1301"/>
      <c r="Z546" s="1299" t="s">
        <v>1990</v>
      </c>
      <c r="AA546" s="1300"/>
      <c r="AB546" s="1300"/>
      <c r="AC546" s="1300"/>
      <c r="AD546" s="1301"/>
      <c r="AE546" s="1299" t="s">
        <v>1989</v>
      </c>
      <c r="AF546" s="1300"/>
      <c r="AG546" s="1300"/>
      <c r="AH546" s="1301"/>
      <c r="AI546" s="1299" t="s">
        <v>1991</v>
      </c>
      <c r="AJ546" s="1300"/>
      <c r="AK546" s="1300"/>
      <c r="AL546" s="1301"/>
      <c r="AM546" s="1299" t="s">
        <v>740</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2"/>
      <c r="C547" s="1303"/>
      <c r="D547" s="1303"/>
      <c r="E547" s="1303"/>
      <c r="F547" s="1303"/>
      <c r="G547" s="1303"/>
      <c r="H547" s="1303"/>
      <c r="I547" s="1303"/>
      <c r="J547" s="1303"/>
      <c r="K547" s="1303"/>
      <c r="L547" s="1303"/>
      <c r="M547" s="1411"/>
      <c r="N547" s="1411"/>
      <c r="O547" s="1411"/>
      <c r="P547" s="1411"/>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5"/>
      <c r="C548" s="1306"/>
      <c r="D548" s="1306"/>
      <c r="E548" s="1306"/>
      <c r="F548" s="1306"/>
      <c r="G548" s="1306"/>
      <c r="H548" s="1306"/>
      <c r="I548" s="1306"/>
      <c r="J548" s="1306"/>
      <c r="K548" s="1306"/>
      <c r="L548" s="1306"/>
      <c r="M548" s="1411"/>
      <c r="N548" s="1411"/>
      <c r="O548" s="1411"/>
      <c r="P548" s="1411"/>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09" t="s">
        <v>2389</v>
      </c>
      <c r="D549" s="1409"/>
      <c r="E549" s="1409"/>
      <c r="F549" s="1409"/>
      <c r="G549" s="1409"/>
      <c r="H549" s="1409"/>
      <c r="I549" s="1409"/>
      <c r="J549" s="1409"/>
      <c r="K549" s="1409"/>
      <c r="L549" s="1409"/>
      <c r="M549" s="1297" t="s">
        <v>2177</v>
      </c>
      <c r="N549" s="1297"/>
      <c r="O549" s="1297"/>
      <c r="P549" s="1297"/>
      <c r="Q549" s="1283">
        <v>30</v>
      </c>
      <c r="R549" s="1283"/>
      <c r="S549" s="1284"/>
      <c r="T549" s="1282"/>
      <c r="U549" s="1283"/>
      <c r="V549" s="1284"/>
      <c r="W549" s="1285">
        <v>7.4999999999999997E-2</v>
      </c>
      <c r="X549" s="1286"/>
      <c r="Y549" s="1287"/>
      <c r="Z549" s="1291" t="s">
        <v>2393</v>
      </c>
      <c r="AA549" s="1291"/>
      <c r="AB549" s="1291"/>
      <c r="AC549" s="1291"/>
      <c r="AD549" s="1291"/>
      <c r="AE549" s="1292">
        <v>1</v>
      </c>
      <c r="AF549" s="1293"/>
      <c r="AG549" s="1293"/>
      <c r="AH549" s="1294"/>
      <c r="AI549" s="1288"/>
      <c r="AJ549" s="1289"/>
      <c r="AK549" s="1289"/>
      <c r="AL549" s="1290"/>
      <c r="AM549" s="1199">
        <v>13087141</v>
      </c>
      <c r="AN549" s="1200"/>
      <c r="AO549" s="1200"/>
      <c r="AP549" s="1200"/>
      <c r="AQ549" s="1200"/>
      <c r="AR549" s="1200"/>
      <c r="AS549" s="1201"/>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09" t="s">
        <v>2390</v>
      </c>
      <c r="D550" s="1409"/>
      <c r="E550" s="1409"/>
      <c r="F550" s="1409"/>
      <c r="G550" s="1409"/>
      <c r="H550" s="1409"/>
      <c r="I550" s="1409"/>
      <c r="J550" s="1409"/>
      <c r="K550" s="1409"/>
      <c r="L550" s="1409"/>
      <c r="M550" s="1297" t="s">
        <v>2174</v>
      </c>
      <c r="N550" s="1297"/>
      <c r="O550" s="1297"/>
      <c r="P550" s="1297"/>
      <c r="Q550" s="1282"/>
      <c r="R550" s="1283"/>
      <c r="S550" s="1284"/>
      <c r="T550" s="1282"/>
      <c r="U550" s="1283"/>
      <c r="V550" s="1284"/>
      <c r="W550" s="1285"/>
      <c r="X550" s="1286"/>
      <c r="Y550" s="1287"/>
      <c r="Z550" s="1291" t="s">
        <v>2393</v>
      </c>
      <c r="AA550" s="1291"/>
      <c r="AB550" s="1291"/>
      <c r="AC550" s="1291"/>
      <c r="AD550" s="1291"/>
      <c r="AE550" s="1292"/>
      <c r="AF550" s="1293"/>
      <c r="AG550" s="1293"/>
      <c r="AH550" s="1294"/>
      <c r="AI550" s="1288"/>
      <c r="AJ550" s="1289"/>
      <c r="AK550" s="1289"/>
      <c r="AL550" s="1290"/>
      <c r="AM550" s="1199">
        <v>2137880</v>
      </c>
      <c r="AN550" s="1200"/>
      <c r="AO550" s="1200"/>
      <c r="AP550" s="1200"/>
      <c r="AQ550" s="1200"/>
      <c r="AR550" s="1200"/>
      <c r="AS550" s="1201"/>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09" t="s">
        <v>2435</v>
      </c>
      <c r="D551" s="1409"/>
      <c r="E551" s="1409"/>
      <c r="F551" s="1409"/>
      <c r="G551" s="1409"/>
      <c r="H551" s="1409"/>
      <c r="I551" s="1409"/>
      <c r="J551" s="1409"/>
      <c r="K551" s="1409"/>
      <c r="L551" s="1409"/>
      <c r="M551" s="1297" t="s">
        <v>2179</v>
      </c>
      <c r="N551" s="1297"/>
      <c r="O551" s="1297"/>
      <c r="P551" s="1297"/>
      <c r="Q551" s="1282">
        <f>55*12</f>
        <v>660</v>
      </c>
      <c r="R551" s="1283"/>
      <c r="S551" s="1284"/>
      <c r="T551" s="1282"/>
      <c r="U551" s="1283"/>
      <c r="V551" s="1284"/>
      <c r="W551" s="1285"/>
      <c r="X551" s="1286"/>
      <c r="Y551" s="1287"/>
      <c r="Z551" s="1291" t="s">
        <v>2393</v>
      </c>
      <c r="AA551" s="1291"/>
      <c r="AB551" s="1291"/>
      <c r="AC551" s="1291"/>
      <c r="AD551" s="1291"/>
      <c r="AE551" s="1292"/>
      <c r="AF551" s="1293"/>
      <c r="AG551" s="1293"/>
      <c r="AH551" s="1294"/>
      <c r="AI551" s="1288"/>
      <c r="AJ551" s="1289"/>
      <c r="AK551" s="1289"/>
      <c r="AL551" s="1290"/>
      <c r="AM551" s="1199">
        <v>2063000</v>
      </c>
      <c r="AN551" s="1200"/>
      <c r="AO551" s="1200"/>
      <c r="AP551" s="1200"/>
      <c r="AQ551" s="1200"/>
      <c r="AR551" s="1200"/>
      <c r="AS551" s="1201"/>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9" t="s">
        <v>2436</v>
      </c>
      <c r="D552" s="1409"/>
      <c r="E552" s="1409"/>
      <c r="F552" s="1409"/>
      <c r="G552" s="1409"/>
      <c r="H552" s="1409"/>
      <c r="I552" s="1409"/>
      <c r="J552" s="1409"/>
      <c r="K552" s="1409"/>
      <c r="L552" s="1409"/>
      <c r="M552" s="1297" t="s">
        <v>2179</v>
      </c>
      <c r="N552" s="1297"/>
      <c r="O552" s="1297"/>
      <c r="P552" s="1297"/>
      <c r="Q552" s="1282">
        <f t="shared" ref="Q552:Q553" si="1">55*12</f>
        <v>660</v>
      </c>
      <c r="R552" s="1283"/>
      <c r="S552" s="1284"/>
      <c r="T552" s="1282"/>
      <c r="U552" s="1283"/>
      <c r="V552" s="1284"/>
      <c r="W552" s="1285"/>
      <c r="X552" s="1286"/>
      <c r="Y552" s="1287"/>
      <c r="Z552" s="1291" t="s">
        <v>2393</v>
      </c>
      <c r="AA552" s="1291"/>
      <c r="AB552" s="1291"/>
      <c r="AC552" s="1291"/>
      <c r="AD552" s="1291"/>
      <c r="AE552" s="1292"/>
      <c r="AF552" s="1293"/>
      <c r="AG552" s="1293"/>
      <c r="AH552" s="1294"/>
      <c r="AI552" s="1288"/>
      <c r="AJ552" s="1289"/>
      <c r="AK552" s="1289"/>
      <c r="AL552" s="1290"/>
      <c r="AM552" s="1199">
        <v>649146</v>
      </c>
      <c r="AN552" s="1200"/>
      <c r="AO552" s="1200"/>
      <c r="AP552" s="1200"/>
      <c r="AQ552" s="1200"/>
      <c r="AR552" s="1200"/>
      <c r="AS552" s="1201"/>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9" t="s">
        <v>2437</v>
      </c>
      <c r="D553" s="1409"/>
      <c r="E553" s="1409"/>
      <c r="F553" s="1409"/>
      <c r="G553" s="1409"/>
      <c r="H553" s="1409"/>
      <c r="I553" s="1409"/>
      <c r="J553" s="1409"/>
      <c r="K553" s="1409"/>
      <c r="L553" s="1409"/>
      <c r="M553" s="1297" t="s">
        <v>2179</v>
      </c>
      <c r="N553" s="1297"/>
      <c r="O553" s="1297"/>
      <c r="P553" s="1297"/>
      <c r="Q553" s="1282">
        <f t="shared" si="1"/>
        <v>660</v>
      </c>
      <c r="R553" s="1283"/>
      <c r="S553" s="1284"/>
      <c r="T553" s="1282"/>
      <c r="U553" s="1283"/>
      <c r="V553" s="1284"/>
      <c r="W553" s="1285"/>
      <c r="X553" s="1286"/>
      <c r="Y553" s="1287"/>
      <c r="Z553" s="1291" t="s">
        <v>2393</v>
      </c>
      <c r="AA553" s="1291"/>
      <c r="AB553" s="1291"/>
      <c r="AC553" s="1291"/>
      <c r="AD553" s="1291"/>
      <c r="AE553" s="1292"/>
      <c r="AF553" s="1293"/>
      <c r="AG553" s="1293"/>
      <c r="AH553" s="1294"/>
      <c r="AI553" s="1288"/>
      <c r="AJ553" s="1289"/>
      <c r="AK553" s="1289"/>
      <c r="AL553" s="1290"/>
      <c r="AM553" s="1199">
        <v>1350000</v>
      </c>
      <c r="AN553" s="1200"/>
      <c r="AO553" s="1200"/>
      <c r="AP553" s="1200"/>
      <c r="AQ553" s="1200"/>
      <c r="AR553" s="1200"/>
      <c r="AS553" s="1201"/>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9" t="s">
        <v>2439</v>
      </c>
      <c r="D554" s="1409"/>
      <c r="E554" s="1409"/>
      <c r="F554" s="1409"/>
      <c r="G554" s="1409"/>
      <c r="H554" s="1409"/>
      <c r="I554" s="1409"/>
      <c r="J554" s="1409"/>
      <c r="K554" s="1409"/>
      <c r="L554" s="1409"/>
      <c r="M554" s="1297" t="s">
        <v>2192</v>
      </c>
      <c r="N554" s="1297"/>
      <c r="O554" s="1297"/>
      <c r="P554" s="1297"/>
      <c r="Q554" s="1282"/>
      <c r="R554" s="1283"/>
      <c r="S554" s="1284"/>
      <c r="T554" s="1282"/>
      <c r="U554" s="1283"/>
      <c r="V554" s="1284"/>
      <c r="W554" s="1285"/>
      <c r="X554" s="1286"/>
      <c r="Y554" s="1287"/>
      <c r="Z554" s="1291" t="s">
        <v>124</v>
      </c>
      <c r="AA554" s="1291"/>
      <c r="AB554" s="1291"/>
      <c r="AC554" s="1291"/>
      <c r="AD554" s="1291"/>
      <c r="AE554" s="1292"/>
      <c r="AF554" s="1293"/>
      <c r="AG554" s="1293"/>
      <c r="AH554" s="1294"/>
      <c r="AI554" s="1288"/>
      <c r="AJ554" s="1289"/>
      <c r="AK554" s="1289"/>
      <c r="AL554" s="1290"/>
      <c r="AM554" s="1199">
        <v>649146</v>
      </c>
      <c r="AN554" s="1200"/>
      <c r="AO554" s="1200"/>
      <c r="AP554" s="1200"/>
      <c r="AQ554" s="1200"/>
      <c r="AR554" s="1200"/>
      <c r="AS554" s="1201"/>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09" t="s">
        <v>2438</v>
      </c>
      <c r="D555" s="1409"/>
      <c r="E555" s="1409"/>
      <c r="F555" s="1409"/>
      <c r="G555" s="1409"/>
      <c r="H555" s="1409"/>
      <c r="I555" s="1409"/>
      <c r="J555" s="1409"/>
      <c r="K555" s="1409"/>
      <c r="L555" s="1409"/>
      <c r="M555" s="1297" t="s">
        <v>2180</v>
      </c>
      <c r="N555" s="1297"/>
      <c r="O555" s="1297"/>
      <c r="P555" s="1297"/>
      <c r="Q555" s="1282">
        <f>55*12</f>
        <v>660</v>
      </c>
      <c r="R555" s="1283"/>
      <c r="S555" s="1284"/>
      <c r="T555" s="1282"/>
      <c r="U555" s="1283"/>
      <c r="V555" s="1284"/>
      <c r="W555" s="1285"/>
      <c r="X555" s="1286"/>
      <c r="Y555" s="1287"/>
      <c r="Z555" s="1291" t="s">
        <v>2393</v>
      </c>
      <c r="AA555" s="1291"/>
      <c r="AB555" s="1291"/>
      <c r="AC555" s="1291"/>
      <c r="AD555" s="1291"/>
      <c r="AE555" s="1292"/>
      <c r="AF555" s="1293"/>
      <c r="AG555" s="1293"/>
      <c r="AH555" s="1294"/>
      <c r="AI555" s="1288"/>
      <c r="AJ555" s="1289"/>
      <c r="AK555" s="1289"/>
      <c r="AL555" s="1290"/>
      <c r="AM555" s="1199">
        <v>395000</v>
      </c>
      <c r="AN555" s="1200"/>
      <c r="AO555" s="1200"/>
      <c r="AP555" s="1200"/>
      <c r="AQ555" s="1200"/>
      <c r="AR555" s="1200"/>
      <c r="AS555" s="1201"/>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09" t="s">
        <v>2470</v>
      </c>
      <c r="D556" s="1409"/>
      <c r="E556" s="1409"/>
      <c r="F556" s="1409"/>
      <c r="G556" s="1409"/>
      <c r="H556" s="1409"/>
      <c r="I556" s="1409"/>
      <c r="J556" s="1409"/>
      <c r="K556" s="1409"/>
      <c r="L556" s="1409"/>
      <c r="M556" s="1297" t="s">
        <v>2169</v>
      </c>
      <c r="N556" s="1297"/>
      <c r="O556" s="1297"/>
      <c r="P556" s="1297"/>
      <c r="Q556" s="1282"/>
      <c r="R556" s="1283"/>
      <c r="S556" s="1284"/>
      <c r="T556" s="1282"/>
      <c r="U556" s="1283"/>
      <c r="V556" s="1284"/>
      <c r="W556" s="1285"/>
      <c r="X556" s="1286"/>
      <c r="Y556" s="1287"/>
      <c r="Z556" s="1291" t="s">
        <v>124</v>
      </c>
      <c r="AA556" s="1291"/>
      <c r="AB556" s="1291"/>
      <c r="AC556" s="1291"/>
      <c r="AD556" s="1291"/>
      <c r="AE556" s="1292"/>
      <c r="AF556" s="1293"/>
      <c r="AG556" s="1293"/>
      <c r="AH556" s="1294"/>
      <c r="AI556" s="1288"/>
      <c r="AJ556" s="1289"/>
      <c r="AK556" s="1289"/>
      <c r="AL556" s="1290"/>
      <c r="AM556" s="1199">
        <f>22157095-SUM(AM549:AS555)</f>
        <v>1825782</v>
      </c>
      <c r="AN556" s="1200"/>
      <c r="AO556" s="1200"/>
      <c r="AP556" s="1200"/>
      <c r="AQ556" s="1200"/>
      <c r="AR556" s="1200"/>
      <c r="AS556" s="1201"/>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09"/>
      <c r="D557" s="1409"/>
      <c r="E557" s="1409"/>
      <c r="F557" s="1409"/>
      <c r="G557" s="1409"/>
      <c r="H557" s="1409"/>
      <c r="I557" s="1409"/>
      <c r="J557" s="1409"/>
      <c r="K557" s="1409"/>
      <c r="L557" s="1409"/>
      <c r="M557" s="1297" t="s">
        <v>1976</v>
      </c>
      <c r="N557" s="1297"/>
      <c r="O557" s="1297"/>
      <c r="P557" s="1297"/>
      <c r="Q557" s="1282"/>
      <c r="R557" s="1283"/>
      <c r="S557" s="1284"/>
      <c r="T557" s="1282"/>
      <c r="U557" s="1283"/>
      <c r="V557" s="1284"/>
      <c r="W557" s="1285"/>
      <c r="X557" s="1286"/>
      <c r="Y557" s="1287"/>
      <c r="Z557" s="1291" t="s">
        <v>1976</v>
      </c>
      <c r="AA557" s="1291"/>
      <c r="AB557" s="1291"/>
      <c r="AC557" s="1291"/>
      <c r="AD557" s="1291"/>
      <c r="AE557" s="1292"/>
      <c r="AF557" s="1293"/>
      <c r="AG557" s="1293"/>
      <c r="AH557" s="1294"/>
      <c r="AI557" s="1288"/>
      <c r="AJ557" s="1289"/>
      <c r="AK557" s="1289"/>
      <c r="AL557" s="1290"/>
      <c r="AM557" s="1199"/>
      <c r="AN557" s="1200"/>
      <c r="AO557" s="1200"/>
      <c r="AP557" s="1200"/>
      <c r="AQ557" s="1200"/>
      <c r="AR557" s="1200"/>
      <c r="AS557" s="1201"/>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9"/>
      <c r="D558" s="1409"/>
      <c r="E558" s="1409"/>
      <c r="F558" s="1409"/>
      <c r="G558" s="1409"/>
      <c r="H558" s="1409"/>
      <c r="I558" s="1409"/>
      <c r="J558" s="1409"/>
      <c r="K558" s="1409"/>
      <c r="L558" s="1409"/>
      <c r="M558" s="1297" t="s">
        <v>1976</v>
      </c>
      <c r="N558" s="1297"/>
      <c r="O558" s="1297"/>
      <c r="P558" s="1297"/>
      <c r="Q558" s="1282"/>
      <c r="R558" s="1283"/>
      <c r="S558" s="1284"/>
      <c r="T558" s="1282"/>
      <c r="U558" s="1283"/>
      <c r="V558" s="1284"/>
      <c r="W558" s="1285"/>
      <c r="X558" s="1286"/>
      <c r="Y558" s="1287"/>
      <c r="Z558" s="1291" t="s">
        <v>1976</v>
      </c>
      <c r="AA558" s="1291"/>
      <c r="AB558" s="1291"/>
      <c r="AC558" s="1291"/>
      <c r="AD558" s="1291"/>
      <c r="AE558" s="1292"/>
      <c r="AF558" s="1293"/>
      <c r="AG558" s="1293"/>
      <c r="AH558" s="1294"/>
      <c r="AI558" s="1288"/>
      <c r="AJ558" s="1289"/>
      <c r="AK558" s="1289"/>
      <c r="AL558" s="1290"/>
      <c r="AM558" s="1199"/>
      <c r="AN558" s="1200"/>
      <c r="AO558" s="1200"/>
      <c r="AP558" s="1200"/>
      <c r="AQ558" s="1200"/>
      <c r="AR558" s="1200"/>
      <c r="AS558" s="1201"/>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9"/>
      <c r="D559" s="1409"/>
      <c r="E559" s="1409"/>
      <c r="F559" s="1409"/>
      <c r="G559" s="1409"/>
      <c r="H559" s="1409"/>
      <c r="I559" s="1409"/>
      <c r="J559" s="1409"/>
      <c r="K559" s="1409"/>
      <c r="L559" s="1409"/>
      <c r="M559" s="1297" t="s">
        <v>1976</v>
      </c>
      <c r="N559" s="1297"/>
      <c r="O559" s="1297"/>
      <c r="P559" s="1297"/>
      <c r="Q559" s="1282"/>
      <c r="R559" s="1283"/>
      <c r="S559" s="1284"/>
      <c r="T559" s="1282"/>
      <c r="U559" s="1283"/>
      <c r="V559" s="1284"/>
      <c r="W559" s="1285"/>
      <c r="X559" s="1286"/>
      <c r="Y559" s="1287"/>
      <c r="Z559" s="1291" t="s">
        <v>1976</v>
      </c>
      <c r="AA559" s="1291"/>
      <c r="AB559" s="1291"/>
      <c r="AC559" s="1291"/>
      <c r="AD559" s="1291"/>
      <c r="AE559" s="1292"/>
      <c r="AF559" s="1293"/>
      <c r="AG559" s="1293"/>
      <c r="AH559" s="1294"/>
      <c r="AI559" s="1288"/>
      <c r="AJ559" s="1289"/>
      <c r="AK559" s="1289"/>
      <c r="AL559" s="1290"/>
      <c r="AM559" s="1199"/>
      <c r="AN559" s="1200"/>
      <c r="AO559" s="1200"/>
      <c r="AP559" s="1200"/>
      <c r="AQ559" s="1200"/>
      <c r="AR559" s="1200"/>
      <c r="AS559" s="1201"/>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9"/>
      <c r="D560" s="1409"/>
      <c r="E560" s="1409"/>
      <c r="F560" s="1409"/>
      <c r="G560" s="1409"/>
      <c r="H560" s="1409"/>
      <c r="I560" s="1409"/>
      <c r="J560" s="1409"/>
      <c r="K560" s="1409"/>
      <c r="L560" s="1409"/>
      <c r="M560" s="1297" t="s">
        <v>1976</v>
      </c>
      <c r="N560" s="1297"/>
      <c r="O560" s="1297"/>
      <c r="P560" s="1297"/>
      <c r="Q560" s="1282"/>
      <c r="R560" s="1283"/>
      <c r="S560" s="1284"/>
      <c r="T560" s="1282"/>
      <c r="U560" s="1283"/>
      <c r="V560" s="1284"/>
      <c r="W560" s="1285"/>
      <c r="X560" s="1286"/>
      <c r="Y560" s="1287"/>
      <c r="Z560" s="1291" t="s">
        <v>1976</v>
      </c>
      <c r="AA560" s="1291"/>
      <c r="AB560" s="1291"/>
      <c r="AC560" s="1291"/>
      <c r="AD560" s="1291"/>
      <c r="AE560" s="1292"/>
      <c r="AF560" s="1293"/>
      <c r="AG560" s="1293"/>
      <c r="AH560" s="1294"/>
      <c r="AI560" s="1288"/>
      <c r="AJ560" s="1289"/>
      <c r="AK560" s="1289"/>
      <c r="AL560" s="1290"/>
      <c r="AM560" s="1199"/>
      <c r="AN560" s="1200"/>
      <c r="AO560" s="1200"/>
      <c r="AP560" s="1200"/>
      <c r="AQ560" s="1200"/>
      <c r="AR560" s="1200"/>
      <c r="AS560" s="1201"/>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4"/>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22157095</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261" t="str">
        <f>C549</f>
        <v>Citibank Construction Loan</v>
      </c>
      <c r="H563" s="1261"/>
      <c r="I563" s="1261"/>
      <c r="J563" s="1261"/>
      <c r="K563" s="1261"/>
      <c r="L563" s="1261"/>
      <c r="M563" s="1261"/>
      <c r="N563" s="1261"/>
      <c r="O563" s="1261"/>
      <c r="P563" s="1261"/>
      <c r="Q563" s="1261"/>
      <c r="R563" s="1261"/>
      <c r="S563" s="12"/>
      <c r="T563" s="61" t="s">
        <v>900</v>
      </c>
      <c r="U563" t="s">
        <v>82</v>
      </c>
      <c r="Z563" s="1261" t="str">
        <f>C550</f>
        <v>CREA, LLC</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2430</v>
      </c>
      <c r="H564" s="1107"/>
      <c r="I564" s="1107"/>
      <c r="J564" s="1107"/>
      <c r="K564" s="1107"/>
      <c r="L564" s="1107"/>
      <c r="M564" s="1107"/>
      <c r="N564" s="1107"/>
      <c r="O564" s="1107"/>
      <c r="P564" s="1107"/>
      <c r="Q564" s="1107"/>
      <c r="R564" s="1107"/>
      <c r="S564" s="12"/>
      <c r="T564" s="4"/>
      <c r="U564" t="s">
        <v>372</v>
      </c>
      <c r="Z564" s="1107" t="s">
        <v>2433</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2431</v>
      </c>
      <c r="H565" s="1107"/>
      <c r="I565" s="1107"/>
      <c r="J565" s="1107"/>
      <c r="K565" s="1107"/>
      <c r="L565" s="1107"/>
      <c r="M565" s="1107"/>
      <c r="N565" s="1107"/>
      <c r="O565" s="1107"/>
      <c r="P565" s="1107"/>
      <c r="Q565" s="1107"/>
      <c r="R565" s="1107"/>
      <c r="T565" s="4"/>
      <c r="U565" t="s">
        <v>430</v>
      </c>
      <c r="Z565" s="1259" t="s">
        <v>113</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7" t="s">
        <v>2432</v>
      </c>
      <c r="H566" s="1107"/>
      <c r="I566" s="1107"/>
      <c r="J566" s="1107"/>
      <c r="K566" s="1107"/>
      <c r="L566" s="1107"/>
      <c r="M566" s="1107"/>
      <c r="N566" s="1107"/>
      <c r="O566" s="1107"/>
      <c r="P566" s="1107"/>
      <c r="Q566" s="1107"/>
      <c r="R566" s="1107"/>
      <c r="S566" s="12"/>
      <c r="T566" s="4"/>
      <c r="U566" t="s">
        <v>832</v>
      </c>
      <c r="Z566" s="1259" t="s">
        <v>2434</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418">
        <v>8054941808</v>
      </c>
      <c r="H567" s="1265"/>
      <c r="I567" s="1265"/>
      <c r="J567" s="1265"/>
      <c r="K567" s="1265"/>
      <c r="L567" s="1265"/>
      <c r="O567" s="42" t="s">
        <v>817</v>
      </c>
      <c r="P567" s="1260"/>
      <c r="Q567" s="1260"/>
      <c r="R567" s="1260"/>
      <c r="S567" s="14"/>
      <c r="T567" s="4"/>
      <c r="U567" t="s">
        <v>649</v>
      </c>
      <c r="Z567" s="1265">
        <v>8583865198</v>
      </c>
      <c r="AA567" s="1265"/>
      <c r="AB567" s="1265"/>
      <c r="AC567" s="1265"/>
      <c r="AD567" s="1265"/>
      <c r="AE567" s="1265"/>
      <c r="AH567" s="42" t="s">
        <v>817</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7" t="str">
        <f xml:space="preserve"> M549</f>
        <v>Loan, Conventional</v>
      </c>
      <c r="I568" s="1107"/>
      <c r="J568" s="1107"/>
      <c r="K568" s="1107"/>
      <c r="L568" s="1107"/>
      <c r="M568" s="1107"/>
      <c r="N568" s="1107"/>
      <c r="O568" s="1107"/>
      <c r="P568" s="1107"/>
      <c r="Q568" s="1107"/>
      <c r="R568" s="1107"/>
      <c r="S568" s="12"/>
      <c r="T568" s="4"/>
      <c r="U568" t="s">
        <v>833</v>
      </c>
      <c r="AA568" s="1107" t="str">
        <f>M550</f>
        <v>Equity, LIHTC Investor</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8" t="s">
        <v>108</v>
      </c>
      <c r="O569" s="1098"/>
      <c r="T569" s="4"/>
      <c r="U569" t="s">
        <v>835</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261" t="str">
        <f>C551</f>
        <v>Moreno Valley City HOME ARP</v>
      </c>
      <c r="H571" s="1261"/>
      <c r="I571" s="1261"/>
      <c r="J571" s="1261"/>
      <c r="K571" s="1261"/>
      <c r="L571" s="1261"/>
      <c r="M571" s="1261"/>
      <c r="N571" s="1261"/>
      <c r="O571" s="1261"/>
      <c r="P571" s="1261"/>
      <c r="Q571" s="1261"/>
      <c r="R571" s="1261"/>
      <c r="T571" s="61" t="s">
        <v>431</v>
      </c>
      <c r="U571" t="s">
        <v>82</v>
      </c>
      <c r="Z571" s="1261" t="str">
        <f>C552</f>
        <v>Riverside County HOME ARP</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t="s">
        <v>2440</v>
      </c>
      <c r="H572" s="1107"/>
      <c r="I572" s="1107"/>
      <c r="J572" s="1107"/>
      <c r="K572" s="1107"/>
      <c r="L572" s="1107"/>
      <c r="M572" s="1107"/>
      <c r="N572" s="1107"/>
      <c r="O572" s="1107"/>
      <c r="P572" s="1107"/>
      <c r="Q572" s="1107"/>
      <c r="R572" s="1107"/>
      <c r="T572" s="4"/>
      <c r="U572" t="s">
        <v>372</v>
      </c>
      <c r="Z572" s="1107" t="s">
        <v>2445</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9" t="s">
        <v>2327</v>
      </c>
      <c r="H573" s="1259"/>
      <c r="I573" s="1259"/>
      <c r="J573" s="1259"/>
      <c r="K573" s="1259"/>
      <c r="L573" s="1259"/>
      <c r="M573" s="1259"/>
      <c r="N573" s="1259"/>
      <c r="O573" s="1259"/>
      <c r="P573" s="1259"/>
      <c r="Q573" s="1259"/>
      <c r="R573" s="1259"/>
      <c r="T573" s="4"/>
      <c r="U573" t="s">
        <v>430</v>
      </c>
      <c r="Z573" s="1259" t="s">
        <v>2436</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6" t="s">
        <v>2456</v>
      </c>
      <c r="H574" s="1259"/>
      <c r="I574" s="1259"/>
      <c r="J574" s="1259"/>
      <c r="K574" s="1259"/>
      <c r="L574" s="1259"/>
      <c r="M574" s="1259"/>
      <c r="N574" s="1259"/>
      <c r="O574" s="1259"/>
      <c r="P574" s="1259"/>
      <c r="Q574" s="1259"/>
      <c r="R574" s="1259"/>
      <c r="T574" s="4"/>
      <c r="U574" t="s">
        <v>832</v>
      </c>
      <c r="Z574" s="1259" t="s">
        <v>2446</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5">
        <v>9514133063</v>
      </c>
      <c r="H575" s="1265"/>
      <c r="I575" s="1265"/>
      <c r="J575" s="1265"/>
      <c r="K575" s="1265"/>
      <c r="L575" s="1265"/>
      <c r="O575" s="42" t="s">
        <v>817</v>
      </c>
      <c r="P575" s="1260"/>
      <c r="Q575" s="1260"/>
      <c r="R575" s="1260"/>
      <c r="T575" s="4"/>
      <c r="U575" t="s">
        <v>649</v>
      </c>
      <c r="Z575" s="1265">
        <v>95613435495</v>
      </c>
      <c r="AA575" s="1265"/>
      <c r="AB575" s="1265"/>
      <c r="AC575" s="1265"/>
      <c r="AD575" s="1265"/>
      <c r="AE575" s="1265"/>
      <c r="AH575" s="42" t="s">
        <v>817</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7" t="str">
        <f>M551</f>
        <v>Loan, Residual Receipts</v>
      </c>
      <c r="I576" s="1107"/>
      <c r="J576" s="1107"/>
      <c r="K576" s="1107"/>
      <c r="L576" s="1107"/>
      <c r="M576" s="1107"/>
      <c r="N576" s="1107"/>
      <c r="O576" s="1107"/>
      <c r="P576" s="1107"/>
      <c r="Q576" s="1107"/>
      <c r="R576" s="1107"/>
      <c r="T576" s="4"/>
      <c r="U576" t="s">
        <v>833</v>
      </c>
      <c r="AA576" s="1107" t="str">
        <f>M552</f>
        <v>Loan, Residual Receipts</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6" t="s">
        <v>108</v>
      </c>
      <c r="O577" s="1056"/>
      <c r="T577" s="4"/>
      <c r="U577" t="s">
        <v>835</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1" t="str">
        <f>C553</f>
        <v>Moreno Valley City Loan</v>
      </c>
      <c r="H579" s="1261"/>
      <c r="I579" s="1261"/>
      <c r="J579" s="1261"/>
      <c r="K579" s="1261"/>
      <c r="L579" s="1261"/>
      <c r="M579" s="1261"/>
      <c r="N579" s="1261"/>
      <c r="O579" s="1261"/>
      <c r="P579" s="1261"/>
      <c r="Q579" s="1261"/>
      <c r="R579" s="1261"/>
      <c r="T579" s="61" t="s">
        <v>434</v>
      </c>
      <c r="U579" t="s">
        <v>82</v>
      </c>
      <c r="Z579" s="1261" t="str">
        <f>C554</f>
        <v>Moreno Valley City Waived Fees</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t="str">
        <f>G572</f>
        <v>14177 Fredrick Street</v>
      </c>
      <c r="H580" s="1107"/>
      <c r="I580" s="1107"/>
      <c r="J580" s="1107"/>
      <c r="K580" s="1107"/>
      <c r="L580" s="1107"/>
      <c r="M580" s="1107"/>
      <c r="N580" s="1107"/>
      <c r="O580" s="1107"/>
      <c r="P580" s="1107"/>
      <c r="Q580" s="1107"/>
      <c r="R580" s="1107"/>
      <c r="T580" s="4"/>
      <c r="U580" t="s">
        <v>372</v>
      </c>
      <c r="Z580" s="1107" t="str">
        <f>G572</f>
        <v>14177 Fredrick Street</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t="str">
        <f>G573</f>
        <v xml:space="preserve">Moreno Valley </v>
      </c>
      <c r="H581" s="1107"/>
      <c r="I581" s="1107"/>
      <c r="J581" s="1107"/>
      <c r="K581" s="1107"/>
      <c r="L581" s="1107"/>
      <c r="M581" s="1107"/>
      <c r="N581" s="1107"/>
      <c r="O581" s="1107"/>
      <c r="P581" s="1107"/>
      <c r="Q581" s="1107"/>
      <c r="R581" s="1107"/>
      <c r="T581" s="4"/>
      <c r="U581" t="s">
        <v>430</v>
      </c>
      <c r="Z581" s="1259" t="str">
        <f>G573</f>
        <v xml:space="preserve">Moreno Valley </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7" t="str">
        <f>G574</f>
        <v>Dena Heald</v>
      </c>
      <c r="H582" s="1107"/>
      <c r="I582" s="1107"/>
      <c r="J582" s="1107"/>
      <c r="K582" s="1107"/>
      <c r="L582" s="1107"/>
      <c r="M582" s="1107"/>
      <c r="N582" s="1107"/>
      <c r="O582" s="1107"/>
      <c r="P582" s="1107"/>
      <c r="Q582" s="1107"/>
      <c r="R582" s="1107"/>
      <c r="T582" s="4"/>
      <c r="U582" t="s">
        <v>832</v>
      </c>
      <c r="Z582" s="1259" t="str">
        <f>G574</f>
        <v>Dena Heald</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5">
        <f>G575</f>
        <v>9514133063</v>
      </c>
      <c r="H583" s="1265"/>
      <c r="I583" s="1265"/>
      <c r="J583" s="1265"/>
      <c r="K583" s="1265"/>
      <c r="L583" s="1265"/>
      <c r="O583" s="42" t="s">
        <v>817</v>
      </c>
      <c r="P583" s="1260"/>
      <c r="Q583" s="1260"/>
      <c r="R583" s="1260"/>
      <c r="T583" s="4"/>
      <c r="U583" t="s">
        <v>649</v>
      </c>
      <c r="Z583" s="1265">
        <f>G575</f>
        <v>9514133063</v>
      </c>
      <c r="AA583" s="1265"/>
      <c r="AB583" s="1265"/>
      <c r="AC583" s="1265"/>
      <c r="AD583" s="1265"/>
      <c r="AE583" s="1265"/>
      <c r="AH583" s="42" t="s">
        <v>817</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7" t="str">
        <f>M552</f>
        <v>Loan, Residual Receipts</v>
      </c>
      <c r="I584" s="1107"/>
      <c r="J584" s="1107"/>
      <c r="K584" s="1107"/>
      <c r="L584" s="1107"/>
      <c r="M584" s="1107"/>
      <c r="N584" s="1107"/>
      <c r="O584" s="1107"/>
      <c r="P584" s="1107"/>
      <c r="Q584" s="1107"/>
      <c r="R584" s="1107"/>
      <c r="T584" s="4"/>
      <c r="U584" t="s">
        <v>833</v>
      </c>
      <c r="AA584" s="1107" t="str">
        <f>M554</f>
        <v>Waived Fee</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6" t="s">
        <v>108</v>
      </c>
      <c r="O585" s="1056"/>
      <c r="T585" s="4"/>
      <c r="U585" t="s">
        <v>835</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261" t="str">
        <f>C555</f>
        <v>Moreno Valley City Carryback Financing</v>
      </c>
      <c r="H587" s="1261"/>
      <c r="I587" s="1261"/>
      <c r="J587" s="1261"/>
      <c r="K587" s="1261"/>
      <c r="L587" s="1261"/>
      <c r="M587" s="1261"/>
      <c r="N587" s="1261"/>
      <c r="O587" s="1261"/>
      <c r="P587" s="1261"/>
      <c r="Q587" s="1261"/>
      <c r="R587" s="1261"/>
      <c r="T587" s="61" t="s">
        <v>742</v>
      </c>
      <c r="U587" t="s">
        <v>82</v>
      </c>
      <c r="Z587" s="1261" t="str">
        <f>C556</f>
        <v>Deferred Fees and Costs</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t="str">
        <f>G572</f>
        <v>14177 Fredrick Street</v>
      </c>
      <c r="H588" s="1107"/>
      <c r="I588" s="1107"/>
      <c r="J588" s="1107"/>
      <c r="K588" s="1107"/>
      <c r="L588" s="1107"/>
      <c r="M588" s="1107"/>
      <c r="N588" s="1107"/>
      <c r="O588" s="1107"/>
      <c r="P588" s="1107"/>
      <c r="Q588" s="1107"/>
      <c r="R588" s="1107"/>
      <c r="T588" s="4"/>
      <c r="U588" t="s">
        <v>372</v>
      </c>
      <c r="Z588" s="1103" t="s">
        <v>2465</v>
      </c>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t="str">
        <f>G573</f>
        <v xml:space="preserve">Moreno Valley </v>
      </c>
      <c r="H589" s="1107"/>
      <c r="I589" s="1107"/>
      <c r="J589" s="1107"/>
      <c r="K589" s="1107"/>
      <c r="L589" s="1107"/>
      <c r="M589" s="1107"/>
      <c r="N589" s="1107"/>
      <c r="O589" s="1107"/>
      <c r="P589" s="1107"/>
      <c r="Q589" s="1107"/>
      <c r="R589" s="1107"/>
      <c r="S589"/>
      <c r="T589" s="4"/>
      <c r="U589" t="s">
        <v>430</v>
      </c>
      <c r="V589"/>
      <c r="W589"/>
      <c r="X589"/>
      <c r="Y589"/>
      <c r="Z589" s="1266" t="s">
        <v>2345</v>
      </c>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7" t="str">
        <f>G574</f>
        <v>Dena Heald</v>
      </c>
      <c r="H590" s="1107"/>
      <c r="I590" s="1107"/>
      <c r="J590" s="1107"/>
      <c r="K590" s="1107"/>
      <c r="L590" s="1107"/>
      <c r="M590" s="1107"/>
      <c r="N590" s="1107"/>
      <c r="O590" s="1107"/>
      <c r="P590" s="1107"/>
      <c r="Q590" s="1107"/>
      <c r="R590" s="1107"/>
      <c r="S590"/>
      <c r="T590" s="4"/>
      <c r="U590" t="s">
        <v>832</v>
      </c>
      <c r="V590"/>
      <c r="W590"/>
      <c r="X590"/>
      <c r="Y590"/>
      <c r="Z590" s="1266" t="s">
        <v>2342</v>
      </c>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2236</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5">
        <f>G575</f>
        <v>9514133063</v>
      </c>
      <c r="H591" s="1265"/>
      <c r="I591" s="1265"/>
      <c r="J591" s="1265"/>
      <c r="K591" s="1265"/>
      <c r="L591" s="1265"/>
      <c r="M591"/>
      <c r="N591"/>
      <c r="O591" s="42" t="s">
        <v>817</v>
      </c>
      <c r="P591" s="1260"/>
      <c r="Q591" s="1260"/>
      <c r="R591" s="1260"/>
      <c r="S591"/>
      <c r="T591" s="4"/>
      <c r="U591" t="s">
        <v>649</v>
      </c>
      <c r="V591"/>
      <c r="W591"/>
      <c r="X591"/>
      <c r="Y591"/>
      <c r="Z591" s="1265" t="str">
        <f>M249</f>
        <v>(760) 832-2934</v>
      </c>
      <c r="AA591" s="1265"/>
      <c r="AB591" s="1265"/>
      <c r="AC591" s="1265"/>
      <c r="AD591" s="1265"/>
      <c r="AE591" s="1265"/>
      <c r="AF591"/>
      <c r="AG591"/>
      <c r="AH591" s="42" t="s">
        <v>817</v>
      </c>
      <c r="AI591" s="1260"/>
      <c r="AJ591" s="1260"/>
      <c r="AK591" s="1260"/>
      <c r="AL591"/>
      <c r="AZ591" s="5" t="s">
        <v>441</v>
      </c>
      <c r="BA591" s="41"/>
      <c r="BB591" s="41"/>
      <c r="BC591" s="41"/>
      <c r="BD591" s="41"/>
      <c r="BE591" s="214" t="s">
        <v>351</v>
      </c>
      <c r="BF591" s="215"/>
      <c r="BG591" s="1267"/>
      <c r="BH591" s="1269"/>
      <c r="BI591" s="214" t="s">
        <v>352</v>
      </c>
      <c r="BJ591" s="215"/>
      <c r="BK591" s="1267"/>
      <c r="BL591" s="1269"/>
      <c r="BN591" s="1267">
        <f t="shared" ref="BN591" si="2">IF(B695="SRO/Studio",G695,0)</f>
        <v>0</v>
      </c>
      <c r="BO591" s="1268"/>
      <c r="BP591" s="1268"/>
      <c r="BQ591" s="1268"/>
      <c r="BR591" s="1278"/>
      <c r="BS591" s="1267">
        <f t="shared" ref="BS591" si="3">IF(B695="1 Bedroom",G695,0)</f>
        <v>4</v>
      </c>
      <c r="BT591" s="1268"/>
      <c r="BU591" s="1268"/>
      <c r="BV591" s="1268"/>
      <c r="BW591" s="1269"/>
      <c r="BX591" s="1267">
        <f t="shared" ref="BX591" si="4">IF(B695="2 Bedrooms",G695,0)</f>
        <v>0</v>
      </c>
      <c r="BY591" s="1268"/>
      <c r="BZ591" s="1268"/>
      <c r="CA591" s="1268"/>
      <c r="CB591" s="1269"/>
      <c r="CC591" s="1267">
        <f t="shared" ref="CC591" si="5">IF(B695="3 Bedrooms",G695,0)</f>
        <v>0</v>
      </c>
      <c r="CD591" s="1268"/>
      <c r="CE591" s="1268"/>
      <c r="CF591" s="1268"/>
      <c r="CG591" s="1269"/>
      <c r="CH591" s="1267">
        <f t="shared" ref="CH591" si="6">IF(B695="4 Bedrooms",G695,0)</f>
        <v>0</v>
      </c>
      <c r="CI591" s="1268"/>
      <c r="CJ591" s="1268"/>
      <c r="CK591" s="1268"/>
      <c r="CL591" s="1269"/>
      <c r="CM591" s="1276">
        <f t="shared" ref="CM591" si="7">IF(B695="5 Bedrooms",G695,0)</f>
        <v>0</v>
      </c>
      <c r="CN591" s="1277"/>
      <c r="CO591" s="1277"/>
      <c r="CP591" s="1277"/>
      <c r="CQ591" s="1278"/>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2.9" customHeight="1">
      <c r="A592" s="4"/>
      <c r="B592" t="s">
        <v>833</v>
      </c>
      <c r="C592"/>
      <c r="D592"/>
      <c r="E592"/>
      <c r="F592"/>
      <c r="G592"/>
      <c r="H592" s="1107" t="str">
        <f>M555</f>
        <v>Loan, Seller Note</v>
      </c>
      <c r="I592" s="1107"/>
      <c r="J592" s="1107"/>
      <c r="K592" s="1107"/>
      <c r="L592" s="1107"/>
      <c r="M592" s="1107"/>
      <c r="N592" s="1107"/>
      <c r="O592" s="1107"/>
      <c r="P592" s="1107"/>
      <c r="Q592" s="1107"/>
      <c r="R592" s="1107"/>
      <c r="S592"/>
      <c r="T592" s="4"/>
      <c r="U592" t="s">
        <v>833</v>
      </c>
      <c r="V592"/>
      <c r="W592"/>
      <c r="X592"/>
      <c r="Y592"/>
      <c r="Z592"/>
      <c r="AA592" s="1103" t="s">
        <v>788</v>
      </c>
      <c r="AB592" s="1107"/>
      <c r="AC592" s="1107"/>
      <c r="AD592" s="1107"/>
      <c r="AE592" s="1107"/>
      <c r="AF592" s="1107"/>
      <c r="AG592" s="1107"/>
      <c r="AH592" s="1107"/>
      <c r="AI592" s="1107"/>
      <c r="AJ592" s="1107"/>
      <c r="AK592" s="1107"/>
      <c r="AL592"/>
      <c r="AZ592" s="5" t="s">
        <v>442</v>
      </c>
      <c r="BA592" s="41"/>
      <c r="BB592" s="41"/>
      <c r="BC592" s="41"/>
      <c r="BD592" s="41"/>
      <c r="BE592" s="1273">
        <f>IF(AND(AH695&lt;=0.5,AH695&gt;=0.36),1,0)</f>
        <v>0</v>
      </c>
      <c r="BF592" s="1275"/>
      <c r="BG592" s="1267">
        <f t="shared" ref="BG592:BG615" si="8">IF(BE592=1,G695,0)</f>
        <v>0</v>
      </c>
      <c r="BH592" s="1269"/>
      <c r="BI592" s="1273">
        <f>IF(AND(AH695&lt;=0.35,AH695&gt;0),1,0)</f>
        <v>1</v>
      </c>
      <c r="BJ592" s="1275"/>
      <c r="BK592" s="1267">
        <f t="shared" ref="BK592:BK615" si="9">IF(BI592=1,G695,0)</f>
        <v>4</v>
      </c>
      <c r="BL592" s="1269"/>
      <c r="BN592" s="1267">
        <f t="shared" ref="BN592:BN625" si="10">IF(B696="SRO/Studio",G696,0)</f>
        <v>0</v>
      </c>
      <c r="BO592" s="1268"/>
      <c r="BP592" s="1268"/>
      <c r="BQ592" s="1268"/>
      <c r="BR592" s="1278"/>
      <c r="BS592" s="1267">
        <f t="shared" ref="BS592:BS625" si="11">IF(B696="1 Bedroom",G696,0)</f>
        <v>31</v>
      </c>
      <c r="BT592" s="1268"/>
      <c r="BU592" s="1268"/>
      <c r="BV592" s="1268"/>
      <c r="BW592" s="1269"/>
      <c r="BX592" s="1267">
        <f t="shared" ref="BX592:BX625" si="12">IF(B696="2 Bedrooms",G696,0)</f>
        <v>0</v>
      </c>
      <c r="BY592" s="1268"/>
      <c r="BZ592" s="1268"/>
      <c r="CA592" s="1268"/>
      <c r="CB592" s="1269"/>
      <c r="CC592" s="1267">
        <f t="shared" ref="CC592:CC625" si="13">IF(B696="3 Bedrooms",G696,0)</f>
        <v>0</v>
      </c>
      <c r="CD592" s="1268"/>
      <c r="CE592" s="1268"/>
      <c r="CF592" s="1268"/>
      <c r="CG592" s="1269"/>
      <c r="CH592" s="1267">
        <f t="shared" ref="CH592:CH625" si="14">IF(B696="4 Bedrooms",G696,0)</f>
        <v>0</v>
      </c>
      <c r="CI592" s="1268"/>
      <c r="CJ592" s="1268"/>
      <c r="CK592" s="1268"/>
      <c r="CL592" s="1269"/>
      <c r="CM592" s="1276">
        <f t="shared" ref="CM592:CM625" si="15">IF(B696="5 Bedrooms",G696,0)</f>
        <v>0</v>
      </c>
      <c r="CN592" s="1277"/>
      <c r="CO592" s="1277"/>
      <c r="CP592" s="1277"/>
      <c r="CQ592" s="1278"/>
      <c r="CS592" s="1279">
        <f>IF(AND(B695="SRO/Studio",AH695&lt;=0.3),G695,0)</f>
        <v>0</v>
      </c>
      <c r="CT592" s="1280"/>
      <c r="CU592" s="1280"/>
      <c r="CV592" s="1280"/>
      <c r="CW592" s="1281"/>
      <c r="CX592" s="1279">
        <f>IF(AND(B695="1 Bedroom",AH695&lt;=0.3),G695,0)</f>
        <v>4</v>
      </c>
      <c r="CY592" s="1280"/>
      <c r="CZ592" s="1280"/>
      <c r="DA592" s="1280"/>
      <c r="DB592" s="1281"/>
      <c r="DC592" s="1279">
        <f>IF(AND(B695="2 Bedrooms",AH695&lt;=0.3),G695,0)</f>
        <v>0</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 customHeight="1">
      <c r="A593" s="4"/>
      <c r="B593" t="s">
        <v>835</v>
      </c>
      <c r="C593"/>
      <c r="D593"/>
      <c r="E593"/>
      <c r="F593"/>
      <c r="G593"/>
      <c r="H593"/>
      <c r="I593"/>
      <c r="J593"/>
      <c r="K593"/>
      <c r="L593"/>
      <c r="M593"/>
      <c r="N593" s="1056" t="s">
        <v>108</v>
      </c>
      <c r="O593" s="1056"/>
      <c r="P593"/>
      <c r="Q593"/>
      <c r="R593"/>
      <c r="S593"/>
      <c r="T593" s="4"/>
      <c r="U593" t="s">
        <v>835</v>
      </c>
      <c r="V593"/>
      <c r="W593"/>
      <c r="X593"/>
      <c r="Y593"/>
      <c r="Z593"/>
      <c r="AA593"/>
      <c r="AB593"/>
      <c r="AC593"/>
      <c r="AD593"/>
      <c r="AE593"/>
      <c r="AF593"/>
      <c r="AG593" s="1056" t="s">
        <v>108</v>
      </c>
      <c r="AH593" s="1056"/>
      <c r="AI593"/>
      <c r="AJ593"/>
      <c r="AK593"/>
      <c r="AL593"/>
      <c r="AZ593" s="5" t="s">
        <v>779</v>
      </c>
      <c r="BA593" s="41"/>
      <c r="BB593" s="41"/>
      <c r="BC593" s="41"/>
      <c r="BD593" s="41"/>
      <c r="BE593" s="1273">
        <f t="shared" ref="BE593:BE615" si="16">IF(AND(AH696&lt;=0.5,AH696&gt;=0.36),1,0)</f>
        <v>1</v>
      </c>
      <c r="BF593" s="1275"/>
      <c r="BG593" s="1267">
        <f t="shared" si="8"/>
        <v>31</v>
      </c>
      <c r="BH593" s="1269"/>
      <c r="BI593" s="1273">
        <f t="shared" ref="BI593:BI615" si="17">IF(AND(AH696&lt;=0.35,AH696&gt;0),1,0)</f>
        <v>0</v>
      </c>
      <c r="BJ593" s="1275"/>
      <c r="BK593" s="1267">
        <f t="shared" si="9"/>
        <v>0</v>
      </c>
      <c r="BL593" s="1269"/>
      <c r="BN593" s="1267">
        <f t="shared" si="10"/>
        <v>0</v>
      </c>
      <c r="BO593" s="1268"/>
      <c r="BP593" s="1268"/>
      <c r="BQ593" s="1268"/>
      <c r="BR593" s="1278"/>
      <c r="BS593" s="1267">
        <f t="shared" si="11"/>
        <v>0</v>
      </c>
      <c r="BT593" s="1268"/>
      <c r="BU593" s="1268"/>
      <c r="BV593" s="1268"/>
      <c r="BW593" s="1269"/>
      <c r="BX593" s="1267">
        <f t="shared" si="12"/>
        <v>0</v>
      </c>
      <c r="BY593" s="1268"/>
      <c r="BZ593" s="1268"/>
      <c r="CA593" s="1268"/>
      <c r="CB593" s="1269"/>
      <c r="CC593" s="1267">
        <f t="shared" si="13"/>
        <v>0</v>
      </c>
      <c r="CD593" s="1268"/>
      <c r="CE593" s="1268"/>
      <c r="CF593" s="1268"/>
      <c r="CG593" s="1269"/>
      <c r="CH593" s="1267">
        <f t="shared" si="14"/>
        <v>0</v>
      </c>
      <c r="CI593" s="1268"/>
      <c r="CJ593" s="1268"/>
      <c r="CK593" s="1268"/>
      <c r="CL593" s="1269"/>
      <c r="CM593" s="1276">
        <f t="shared" si="15"/>
        <v>0</v>
      </c>
      <c r="CN593" s="1277"/>
      <c r="CO593" s="1277"/>
      <c r="CP593" s="1277"/>
      <c r="CQ593" s="1278"/>
      <c r="CS593" s="1279">
        <f t="shared" ref="CS593:CS615" si="18">IF(AND(B696="SRO/Studio",AH696&lt;=0.3),G696,0)</f>
        <v>0</v>
      </c>
      <c r="CT593" s="1280"/>
      <c r="CU593" s="1280"/>
      <c r="CV593" s="1280"/>
      <c r="CW593" s="1281"/>
      <c r="CX593" s="1279">
        <f t="shared" ref="CX593:CX615" si="19">IF(AND(B696="1 Bedroom",AH696&lt;=0.3),G696,0)</f>
        <v>0</v>
      </c>
      <c r="CY593" s="1280"/>
      <c r="CZ593" s="1280"/>
      <c r="DA593" s="1280"/>
      <c r="DB593" s="1281"/>
      <c r="DC593" s="1279">
        <f t="shared" ref="DC593:DC615" si="20">IF(AND(B696="2 Bedrooms",AH696&lt;=0.3),G696,0)</f>
        <v>0</v>
      </c>
      <c r="DD593" s="1280"/>
      <c r="DE593" s="1280"/>
      <c r="DF593" s="1280"/>
      <c r="DG593" s="1281"/>
      <c r="DH593" s="1279">
        <f t="shared" ref="DH593:DH615" si="21">IF(AND(B696="3 Bedrooms",AH696&lt;=0.3),G696,0)</f>
        <v>0</v>
      </c>
      <c r="DI593" s="1280"/>
      <c r="DJ593" s="1280"/>
      <c r="DK593" s="1280"/>
      <c r="DL593" s="1281"/>
      <c r="DM593" s="1279">
        <f t="shared" ref="DM593:DM615" si="22">IF(AND(B696="4 Bedrooms",AH696&lt;=0.3),G696,0)</f>
        <v>0</v>
      </c>
      <c r="DN593" s="1280"/>
      <c r="DO593" s="1280"/>
      <c r="DP593" s="1280"/>
      <c r="DQ593" s="1281"/>
      <c r="DR593" s="1279">
        <f t="shared" ref="DR593:DR615" si="23">IF(AND(B696="5 Bedrooms",AH696&lt;=0.3),G696,0)</f>
        <v>0</v>
      </c>
      <c r="DS593" s="1280"/>
      <c r="DT593" s="1280"/>
      <c r="DU593" s="1280"/>
      <c r="DV593" s="1281"/>
    </row>
    <row r="594" spans="1:126" ht="12.9" customHeight="1">
      <c r="AZ594" s="5" t="s">
        <v>780</v>
      </c>
      <c r="BA594" s="41"/>
      <c r="BB594" s="41"/>
      <c r="BC594" s="41"/>
      <c r="BD594" s="41"/>
      <c r="BE594" s="1273">
        <f t="shared" si="16"/>
        <v>0</v>
      </c>
      <c r="BF594" s="1275"/>
      <c r="BG594" s="1267">
        <f t="shared" si="8"/>
        <v>0</v>
      </c>
      <c r="BH594" s="1269"/>
      <c r="BI594" s="1273">
        <f t="shared" si="17"/>
        <v>0</v>
      </c>
      <c r="BJ594" s="1275"/>
      <c r="BK594" s="1267">
        <f t="shared" si="9"/>
        <v>0</v>
      </c>
      <c r="BL594" s="1269"/>
      <c r="BN594" s="1267">
        <f t="shared" si="10"/>
        <v>0</v>
      </c>
      <c r="BO594" s="1268"/>
      <c r="BP594" s="1268"/>
      <c r="BQ594" s="1268"/>
      <c r="BR594" s="1278"/>
      <c r="BS594" s="1267">
        <f t="shared" si="11"/>
        <v>0</v>
      </c>
      <c r="BT594" s="1268"/>
      <c r="BU594" s="1268"/>
      <c r="BV594" s="1268"/>
      <c r="BW594" s="1269"/>
      <c r="BX594" s="1267">
        <f t="shared" si="12"/>
        <v>0</v>
      </c>
      <c r="BY594" s="1268"/>
      <c r="BZ594" s="1268"/>
      <c r="CA594" s="1268"/>
      <c r="CB594" s="1269"/>
      <c r="CC594" s="1267">
        <f t="shared" si="13"/>
        <v>0</v>
      </c>
      <c r="CD594" s="1268"/>
      <c r="CE594" s="1268"/>
      <c r="CF594" s="1268"/>
      <c r="CG594" s="1269"/>
      <c r="CH594" s="1267">
        <f t="shared" si="14"/>
        <v>0</v>
      </c>
      <c r="CI594" s="1268"/>
      <c r="CJ594" s="1268"/>
      <c r="CK594" s="1268"/>
      <c r="CL594" s="1269"/>
      <c r="CM594" s="1276">
        <f t="shared" si="15"/>
        <v>0</v>
      </c>
      <c r="CN594" s="1277"/>
      <c r="CO594" s="1277"/>
      <c r="CP594" s="1277"/>
      <c r="CQ594" s="1278"/>
      <c r="CS594" s="1279">
        <f t="shared" si="18"/>
        <v>0</v>
      </c>
      <c r="CT594" s="1280"/>
      <c r="CU594" s="1280"/>
      <c r="CV594" s="1280"/>
      <c r="CW594" s="1281"/>
      <c r="CX594" s="1279">
        <f t="shared" si="19"/>
        <v>0</v>
      </c>
      <c r="CY594" s="1280"/>
      <c r="CZ594" s="1280"/>
      <c r="DA594" s="1280"/>
      <c r="DB594" s="1281"/>
      <c r="DC594" s="1279">
        <f t="shared" si="20"/>
        <v>0</v>
      </c>
      <c r="DD594" s="1280"/>
      <c r="DE594" s="1280"/>
      <c r="DF594" s="1280"/>
      <c r="DG594" s="1281"/>
      <c r="DH594" s="1279">
        <f t="shared" si="21"/>
        <v>0</v>
      </c>
      <c r="DI594" s="1280"/>
      <c r="DJ594" s="1280"/>
      <c r="DK594" s="1280"/>
      <c r="DL594" s="1281"/>
      <c r="DM594" s="1279">
        <f t="shared" si="22"/>
        <v>0</v>
      </c>
      <c r="DN594" s="1280"/>
      <c r="DO594" s="1280"/>
      <c r="DP594" s="1280"/>
      <c r="DQ594" s="1281"/>
      <c r="DR594" s="1279">
        <f t="shared" si="23"/>
        <v>0</v>
      </c>
      <c r="DS594" s="1280"/>
      <c r="DT594" s="1280"/>
      <c r="DU594" s="1280"/>
      <c r="DV594" s="1281"/>
    </row>
    <row r="595" spans="1:126" ht="12.9" customHeight="1">
      <c r="A595" s="61" t="s">
        <v>545</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781</v>
      </c>
      <c r="BA595" s="41"/>
      <c r="BB595" s="41"/>
      <c r="BC595" s="41"/>
      <c r="BD595" s="41"/>
      <c r="BE595" s="1273">
        <f t="shared" si="16"/>
        <v>0</v>
      </c>
      <c r="BF595" s="1275"/>
      <c r="BG595" s="1267">
        <f t="shared" si="8"/>
        <v>0</v>
      </c>
      <c r="BH595" s="1269"/>
      <c r="BI595" s="1273">
        <f t="shared" si="17"/>
        <v>0</v>
      </c>
      <c r="BJ595" s="1275"/>
      <c r="BK595" s="1267">
        <f t="shared" si="9"/>
        <v>0</v>
      </c>
      <c r="BL595" s="1269"/>
      <c r="BN595" s="1267">
        <f t="shared" si="10"/>
        <v>0</v>
      </c>
      <c r="BO595" s="1268"/>
      <c r="BP595" s="1268"/>
      <c r="BQ595" s="1268"/>
      <c r="BR595" s="1278"/>
      <c r="BS595" s="1267">
        <f t="shared" si="11"/>
        <v>0</v>
      </c>
      <c r="BT595" s="1268"/>
      <c r="BU595" s="1268"/>
      <c r="BV595" s="1268"/>
      <c r="BW595" s="1269"/>
      <c r="BX595" s="1267">
        <f t="shared" si="12"/>
        <v>0</v>
      </c>
      <c r="BY595" s="1268"/>
      <c r="BZ595" s="1268"/>
      <c r="CA595" s="1268"/>
      <c r="CB595" s="1269"/>
      <c r="CC595" s="1267">
        <f t="shared" si="13"/>
        <v>0</v>
      </c>
      <c r="CD595" s="1268"/>
      <c r="CE595" s="1268"/>
      <c r="CF595" s="1268"/>
      <c r="CG595" s="1269"/>
      <c r="CH595" s="1267">
        <f t="shared" si="14"/>
        <v>0</v>
      </c>
      <c r="CI595" s="1268"/>
      <c r="CJ595" s="1268"/>
      <c r="CK595" s="1268"/>
      <c r="CL595" s="1269"/>
      <c r="CM595" s="1276">
        <f t="shared" si="15"/>
        <v>0</v>
      </c>
      <c r="CN595" s="1277"/>
      <c r="CO595" s="1277"/>
      <c r="CP595" s="1277"/>
      <c r="CQ595" s="1278"/>
      <c r="CS595" s="1279">
        <f t="shared" si="18"/>
        <v>0</v>
      </c>
      <c r="CT595" s="1280"/>
      <c r="CU595" s="1280"/>
      <c r="CV595" s="1280"/>
      <c r="CW595" s="1281"/>
      <c r="CX595" s="1279">
        <f t="shared" si="19"/>
        <v>0</v>
      </c>
      <c r="CY595" s="1280"/>
      <c r="CZ595" s="1280"/>
      <c r="DA595" s="1280"/>
      <c r="DB595" s="1281"/>
      <c r="DC595" s="1279">
        <f t="shared" si="20"/>
        <v>0</v>
      </c>
      <c r="DD595" s="1280"/>
      <c r="DE595" s="1280"/>
      <c r="DF595" s="1280"/>
      <c r="DG595" s="1281"/>
      <c r="DH595" s="1279">
        <f t="shared" si="21"/>
        <v>0</v>
      </c>
      <c r="DI595" s="1280"/>
      <c r="DJ595" s="1280"/>
      <c r="DK595" s="1280"/>
      <c r="DL595" s="1281"/>
      <c r="DM595" s="1279">
        <f t="shared" si="22"/>
        <v>0</v>
      </c>
      <c r="DN595" s="1280"/>
      <c r="DO595" s="1280"/>
      <c r="DP595" s="1280"/>
      <c r="DQ595" s="1281"/>
      <c r="DR595" s="1279">
        <f t="shared" si="23"/>
        <v>0</v>
      </c>
      <c r="DS595" s="1280"/>
      <c r="DT595" s="1280"/>
      <c r="DU595" s="1280"/>
      <c r="DV595" s="1281"/>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3">
        <f t="shared" si="16"/>
        <v>0</v>
      </c>
      <c r="BF596" s="1275"/>
      <c r="BG596" s="1267">
        <f t="shared" si="8"/>
        <v>0</v>
      </c>
      <c r="BH596" s="1269"/>
      <c r="BI596" s="1273">
        <f t="shared" si="17"/>
        <v>0</v>
      </c>
      <c r="BJ596" s="1275"/>
      <c r="BK596" s="1267">
        <f t="shared" si="9"/>
        <v>0</v>
      </c>
      <c r="BL596" s="1269"/>
      <c r="BN596" s="1267">
        <f t="shared" si="10"/>
        <v>0</v>
      </c>
      <c r="BO596" s="1268"/>
      <c r="BP596" s="1268"/>
      <c r="BQ596" s="1268"/>
      <c r="BR596" s="1278"/>
      <c r="BS596" s="1267">
        <f t="shared" si="11"/>
        <v>0</v>
      </c>
      <c r="BT596" s="1268"/>
      <c r="BU596" s="1268"/>
      <c r="BV596" s="1268"/>
      <c r="BW596" s="1269"/>
      <c r="BX596" s="1267">
        <f t="shared" si="12"/>
        <v>0</v>
      </c>
      <c r="BY596" s="1268"/>
      <c r="BZ596" s="1268"/>
      <c r="CA596" s="1268"/>
      <c r="CB596" s="1269"/>
      <c r="CC596" s="1267">
        <f t="shared" si="13"/>
        <v>0</v>
      </c>
      <c r="CD596" s="1268"/>
      <c r="CE596" s="1268"/>
      <c r="CF596" s="1268"/>
      <c r="CG596" s="1269"/>
      <c r="CH596" s="1267">
        <f t="shared" si="14"/>
        <v>0</v>
      </c>
      <c r="CI596" s="1268"/>
      <c r="CJ596" s="1268"/>
      <c r="CK596" s="1268"/>
      <c r="CL596" s="1269"/>
      <c r="CM596" s="1276">
        <f t="shared" si="15"/>
        <v>0</v>
      </c>
      <c r="CN596" s="1277"/>
      <c r="CO596" s="1277"/>
      <c r="CP596" s="1277"/>
      <c r="CQ596" s="1278"/>
      <c r="CS596" s="1279">
        <f t="shared" si="18"/>
        <v>0</v>
      </c>
      <c r="CT596" s="1280"/>
      <c r="CU596" s="1280"/>
      <c r="CV596" s="1280"/>
      <c r="CW596" s="1281"/>
      <c r="CX596" s="1279">
        <f t="shared" si="19"/>
        <v>0</v>
      </c>
      <c r="CY596" s="1280"/>
      <c r="CZ596" s="1280"/>
      <c r="DA596" s="1280"/>
      <c r="DB596" s="1281"/>
      <c r="DC596" s="1279">
        <f t="shared" si="20"/>
        <v>0</v>
      </c>
      <c r="DD596" s="1280"/>
      <c r="DE596" s="1280"/>
      <c r="DF596" s="1280"/>
      <c r="DG596" s="1281"/>
      <c r="DH596" s="1279">
        <f t="shared" si="21"/>
        <v>0</v>
      </c>
      <c r="DI596" s="1280"/>
      <c r="DJ596" s="1280"/>
      <c r="DK596" s="1280"/>
      <c r="DL596" s="1281"/>
      <c r="DM596" s="1279">
        <f t="shared" si="22"/>
        <v>0</v>
      </c>
      <c r="DN596" s="1280"/>
      <c r="DO596" s="1280"/>
      <c r="DP596" s="1280"/>
      <c r="DQ596" s="1281"/>
      <c r="DR596" s="1279">
        <f t="shared" si="23"/>
        <v>0</v>
      </c>
      <c r="DS596" s="1280"/>
      <c r="DT596" s="1280"/>
      <c r="DU596" s="1280"/>
      <c r="DV596" s="1281"/>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3">
        <f t="shared" si="16"/>
        <v>0</v>
      </c>
      <c r="BF597" s="1275"/>
      <c r="BG597" s="1267">
        <f t="shared" si="8"/>
        <v>0</v>
      </c>
      <c r="BH597" s="1269"/>
      <c r="BI597" s="1273">
        <f t="shared" si="17"/>
        <v>0</v>
      </c>
      <c r="BJ597" s="1275"/>
      <c r="BK597" s="1267">
        <f t="shared" si="9"/>
        <v>0</v>
      </c>
      <c r="BL597" s="1269"/>
      <c r="BN597" s="1267">
        <f t="shared" si="10"/>
        <v>0</v>
      </c>
      <c r="BO597" s="1268"/>
      <c r="BP597" s="1268"/>
      <c r="BQ597" s="1268"/>
      <c r="BR597" s="1278"/>
      <c r="BS597" s="1267">
        <f t="shared" si="11"/>
        <v>0</v>
      </c>
      <c r="BT597" s="1268"/>
      <c r="BU597" s="1268"/>
      <c r="BV597" s="1268"/>
      <c r="BW597" s="1269"/>
      <c r="BX597" s="1267">
        <f t="shared" si="12"/>
        <v>0</v>
      </c>
      <c r="BY597" s="1268"/>
      <c r="BZ597" s="1268"/>
      <c r="CA597" s="1268"/>
      <c r="CB597" s="1269"/>
      <c r="CC597" s="1267">
        <f t="shared" si="13"/>
        <v>0</v>
      </c>
      <c r="CD597" s="1268"/>
      <c r="CE597" s="1268"/>
      <c r="CF597" s="1268"/>
      <c r="CG597" s="1269"/>
      <c r="CH597" s="1267">
        <f t="shared" si="14"/>
        <v>0</v>
      </c>
      <c r="CI597" s="1268"/>
      <c r="CJ597" s="1268"/>
      <c r="CK597" s="1268"/>
      <c r="CL597" s="1269"/>
      <c r="CM597" s="1276">
        <f t="shared" si="15"/>
        <v>0</v>
      </c>
      <c r="CN597" s="1277"/>
      <c r="CO597" s="1277"/>
      <c r="CP597" s="1277"/>
      <c r="CQ597" s="1278"/>
      <c r="CS597" s="1279">
        <f t="shared" si="18"/>
        <v>0</v>
      </c>
      <c r="CT597" s="1280"/>
      <c r="CU597" s="1280"/>
      <c r="CV597" s="1280"/>
      <c r="CW597" s="1281"/>
      <c r="CX597" s="1279">
        <f t="shared" si="19"/>
        <v>0</v>
      </c>
      <c r="CY597" s="1280"/>
      <c r="CZ597" s="1280"/>
      <c r="DA597" s="1280"/>
      <c r="DB597" s="1281"/>
      <c r="DC597" s="1279">
        <f t="shared" si="20"/>
        <v>0</v>
      </c>
      <c r="DD597" s="1280"/>
      <c r="DE597" s="1280"/>
      <c r="DF597" s="1280"/>
      <c r="DG597" s="1281"/>
      <c r="DH597" s="1279">
        <f t="shared" si="21"/>
        <v>0</v>
      </c>
      <c r="DI597" s="1280"/>
      <c r="DJ597" s="1280"/>
      <c r="DK597" s="1280"/>
      <c r="DL597" s="1281"/>
      <c r="DM597" s="1279">
        <f t="shared" si="22"/>
        <v>0</v>
      </c>
      <c r="DN597" s="1280"/>
      <c r="DO597" s="1280"/>
      <c r="DP597" s="1280"/>
      <c r="DQ597" s="1281"/>
      <c r="DR597" s="1279">
        <f t="shared" si="23"/>
        <v>0</v>
      </c>
      <c r="DS597" s="1280"/>
      <c r="DT597" s="1280"/>
      <c r="DU597" s="1280"/>
      <c r="DV597" s="1281"/>
    </row>
    <row r="598" spans="1:126" ht="12.9" customHeight="1">
      <c r="A598" s="4"/>
      <c r="B598" t="s">
        <v>832</v>
      </c>
      <c r="G598" s="1107"/>
      <c r="H598" s="1107"/>
      <c r="I598" s="1107"/>
      <c r="J598" s="1107"/>
      <c r="K598" s="1107"/>
      <c r="L598" s="1107"/>
      <c r="M598" s="1107"/>
      <c r="N598" s="1107"/>
      <c r="O598" s="1107"/>
      <c r="P598" s="1107"/>
      <c r="Q598" s="1107"/>
      <c r="R598" s="1107"/>
      <c r="T598" s="4"/>
      <c r="U598" t="s">
        <v>832</v>
      </c>
      <c r="Z598" s="1259"/>
      <c r="AA598" s="1259"/>
      <c r="AB598" s="1259"/>
      <c r="AC598" s="1259"/>
      <c r="AD598" s="1259"/>
      <c r="AE598" s="1259"/>
      <c r="AF598" s="1259"/>
      <c r="AG598" s="1259"/>
      <c r="AH598" s="1259"/>
      <c r="AI598" s="1259"/>
      <c r="AJ598" s="1259"/>
      <c r="AK598" s="1259"/>
      <c r="AZ598" s="41"/>
      <c r="BA598" s="41"/>
      <c r="BB598" s="41"/>
      <c r="BC598" s="41"/>
      <c r="BD598" s="41"/>
      <c r="BE598" s="1273">
        <f t="shared" si="16"/>
        <v>0</v>
      </c>
      <c r="BF598" s="1275"/>
      <c r="BG598" s="1267">
        <f t="shared" si="8"/>
        <v>0</v>
      </c>
      <c r="BH598" s="1269"/>
      <c r="BI598" s="1273">
        <f t="shared" si="17"/>
        <v>0</v>
      </c>
      <c r="BJ598" s="1275"/>
      <c r="BK598" s="1267">
        <f t="shared" si="9"/>
        <v>0</v>
      </c>
      <c r="BL598" s="1269"/>
      <c r="BN598" s="1267">
        <f t="shared" si="10"/>
        <v>0</v>
      </c>
      <c r="BO598" s="1268"/>
      <c r="BP598" s="1268"/>
      <c r="BQ598" s="1268"/>
      <c r="BR598" s="1278"/>
      <c r="BS598" s="1267">
        <f t="shared" si="11"/>
        <v>0</v>
      </c>
      <c r="BT598" s="1268"/>
      <c r="BU598" s="1268"/>
      <c r="BV598" s="1268"/>
      <c r="BW598" s="1269"/>
      <c r="BX598" s="1267">
        <f t="shared" si="12"/>
        <v>0</v>
      </c>
      <c r="BY598" s="1268"/>
      <c r="BZ598" s="1268"/>
      <c r="CA598" s="1268"/>
      <c r="CB598" s="1269"/>
      <c r="CC598" s="1267">
        <f t="shared" si="13"/>
        <v>0</v>
      </c>
      <c r="CD598" s="1268"/>
      <c r="CE598" s="1268"/>
      <c r="CF598" s="1268"/>
      <c r="CG598" s="1269"/>
      <c r="CH598" s="1267">
        <f t="shared" si="14"/>
        <v>0</v>
      </c>
      <c r="CI598" s="1268"/>
      <c r="CJ598" s="1268"/>
      <c r="CK598" s="1268"/>
      <c r="CL598" s="1269"/>
      <c r="CM598" s="1276">
        <f t="shared" si="15"/>
        <v>0</v>
      </c>
      <c r="CN598" s="1277"/>
      <c r="CO598" s="1277"/>
      <c r="CP598" s="1277"/>
      <c r="CQ598" s="1278"/>
      <c r="CS598" s="1279">
        <f t="shared" si="18"/>
        <v>0</v>
      </c>
      <c r="CT598" s="1280"/>
      <c r="CU598" s="1280"/>
      <c r="CV598" s="1280"/>
      <c r="CW598" s="1281"/>
      <c r="CX598" s="1279">
        <f t="shared" si="19"/>
        <v>0</v>
      </c>
      <c r="CY598" s="1280"/>
      <c r="CZ598" s="1280"/>
      <c r="DA598" s="1280"/>
      <c r="DB598" s="1281"/>
      <c r="DC598" s="1279">
        <f t="shared" si="20"/>
        <v>0</v>
      </c>
      <c r="DD598" s="1280"/>
      <c r="DE598" s="1280"/>
      <c r="DF598" s="1280"/>
      <c r="DG598" s="1281"/>
      <c r="DH598" s="1279">
        <f t="shared" si="21"/>
        <v>0</v>
      </c>
      <c r="DI598" s="1280"/>
      <c r="DJ598" s="1280"/>
      <c r="DK598" s="1280"/>
      <c r="DL598" s="1281"/>
      <c r="DM598" s="1279">
        <f t="shared" si="22"/>
        <v>0</v>
      </c>
      <c r="DN598" s="1280"/>
      <c r="DO598" s="1280"/>
      <c r="DP598" s="1280"/>
      <c r="DQ598" s="1281"/>
      <c r="DR598" s="1279">
        <f t="shared" si="23"/>
        <v>0</v>
      </c>
      <c r="DS598" s="1280"/>
      <c r="DT598" s="1280"/>
      <c r="DU598" s="1280"/>
      <c r="DV598" s="1281"/>
    </row>
    <row r="599" spans="1:126" ht="12.9" customHeight="1">
      <c r="A599" s="4"/>
      <c r="B599" t="s">
        <v>649</v>
      </c>
      <c r="G599" s="1265"/>
      <c r="H599" s="1265"/>
      <c r="I599" s="1265"/>
      <c r="J599" s="1265"/>
      <c r="K599" s="1265"/>
      <c r="L599" s="1265"/>
      <c r="O599" s="42" t="s">
        <v>817</v>
      </c>
      <c r="P599" s="1260"/>
      <c r="Q599" s="1260"/>
      <c r="R599" s="1260"/>
      <c r="T599" s="4"/>
      <c r="U599" t="s">
        <v>649</v>
      </c>
      <c r="Z599" s="1265"/>
      <c r="AA599" s="1265"/>
      <c r="AB599" s="1265"/>
      <c r="AC599" s="1265"/>
      <c r="AD599" s="1265"/>
      <c r="AE599" s="1265"/>
      <c r="AH599" s="42" t="s">
        <v>817</v>
      </c>
      <c r="AI599" s="1260"/>
      <c r="AJ599" s="1260"/>
      <c r="AK599" s="1260"/>
      <c r="AZ599" s="41"/>
      <c r="BA599" s="41"/>
      <c r="BB599" s="41"/>
      <c r="BC599" s="41"/>
      <c r="BD599" s="41"/>
      <c r="BE599" s="1273">
        <f t="shared" si="16"/>
        <v>0</v>
      </c>
      <c r="BF599" s="1275"/>
      <c r="BG599" s="1267">
        <f t="shared" si="8"/>
        <v>0</v>
      </c>
      <c r="BH599" s="1269"/>
      <c r="BI599" s="1273">
        <f t="shared" si="17"/>
        <v>0</v>
      </c>
      <c r="BJ599" s="1275"/>
      <c r="BK599" s="1267">
        <f t="shared" si="9"/>
        <v>0</v>
      </c>
      <c r="BL599" s="1269"/>
      <c r="BN599" s="1267">
        <f t="shared" si="10"/>
        <v>0</v>
      </c>
      <c r="BO599" s="1268"/>
      <c r="BP599" s="1268"/>
      <c r="BQ599" s="1268"/>
      <c r="BR599" s="1278"/>
      <c r="BS599" s="1267">
        <f t="shared" si="11"/>
        <v>0</v>
      </c>
      <c r="BT599" s="1268"/>
      <c r="BU599" s="1268"/>
      <c r="BV599" s="1268"/>
      <c r="BW599" s="1269"/>
      <c r="BX599" s="1267">
        <f t="shared" si="12"/>
        <v>0</v>
      </c>
      <c r="BY599" s="1268"/>
      <c r="BZ599" s="1268"/>
      <c r="CA599" s="1268"/>
      <c r="CB599" s="1269"/>
      <c r="CC599" s="1267">
        <f t="shared" si="13"/>
        <v>0</v>
      </c>
      <c r="CD599" s="1268"/>
      <c r="CE599" s="1268"/>
      <c r="CF599" s="1268"/>
      <c r="CG599" s="1269"/>
      <c r="CH599" s="1267">
        <f t="shared" si="14"/>
        <v>0</v>
      </c>
      <c r="CI599" s="1268"/>
      <c r="CJ599" s="1268"/>
      <c r="CK599" s="1268"/>
      <c r="CL599" s="1269"/>
      <c r="CM599" s="1276">
        <f t="shared" si="15"/>
        <v>0</v>
      </c>
      <c r="CN599" s="1277"/>
      <c r="CO599" s="1277"/>
      <c r="CP599" s="1277"/>
      <c r="CQ599" s="1278"/>
      <c r="CS599" s="1279">
        <f t="shared" si="18"/>
        <v>0</v>
      </c>
      <c r="CT599" s="1280"/>
      <c r="CU599" s="1280"/>
      <c r="CV599" s="1280"/>
      <c r="CW599" s="1281"/>
      <c r="CX599" s="1279">
        <f t="shared" si="19"/>
        <v>0</v>
      </c>
      <c r="CY599" s="1280"/>
      <c r="CZ599" s="1280"/>
      <c r="DA599" s="1280"/>
      <c r="DB599" s="1281"/>
      <c r="DC599" s="1279">
        <f t="shared" si="20"/>
        <v>0</v>
      </c>
      <c r="DD599" s="1280"/>
      <c r="DE599" s="1280"/>
      <c r="DF599" s="1280"/>
      <c r="DG599" s="1281"/>
      <c r="DH599" s="1279">
        <f t="shared" si="21"/>
        <v>0</v>
      </c>
      <c r="DI599" s="1280"/>
      <c r="DJ599" s="1280"/>
      <c r="DK599" s="1280"/>
      <c r="DL599" s="1281"/>
      <c r="DM599" s="1279">
        <f t="shared" si="22"/>
        <v>0</v>
      </c>
      <c r="DN599" s="1280"/>
      <c r="DO599" s="1280"/>
      <c r="DP599" s="1280"/>
      <c r="DQ599" s="1281"/>
      <c r="DR599" s="1279">
        <f t="shared" si="23"/>
        <v>0</v>
      </c>
      <c r="DS599" s="1280"/>
      <c r="DT599" s="1280"/>
      <c r="DU599" s="1280"/>
      <c r="DV599" s="1281"/>
    </row>
    <row r="600" spans="1:126" s="5" customFormat="1" ht="12.9" customHeight="1">
      <c r="A600" s="4"/>
      <c r="B600" t="s">
        <v>833</v>
      </c>
      <c r="C600"/>
      <c r="D600"/>
      <c r="E600"/>
      <c r="F600"/>
      <c r="G600"/>
      <c r="H600" s="1107"/>
      <c r="I600" s="1107"/>
      <c r="J600" s="1107"/>
      <c r="K600" s="1107"/>
      <c r="L600" s="1107"/>
      <c r="M600" s="1107"/>
      <c r="N600" s="1107"/>
      <c r="O600" s="1107"/>
      <c r="P600" s="1107"/>
      <c r="Q600" s="1107"/>
      <c r="R600" s="1107"/>
      <c r="S600"/>
      <c r="T600" s="4"/>
      <c r="U600" t="s">
        <v>833</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3">
        <f t="shared" si="16"/>
        <v>0</v>
      </c>
      <c r="BF600" s="1275"/>
      <c r="BG600" s="1267">
        <f t="shared" si="8"/>
        <v>0</v>
      </c>
      <c r="BH600" s="1269"/>
      <c r="BI600" s="1273">
        <f t="shared" si="17"/>
        <v>0</v>
      </c>
      <c r="BJ600" s="1275"/>
      <c r="BK600" s="1267">
        <f t="shared" si="9"/>
        <v>0</v>
      </c>
      <c r="BL600" s="1269"/>
      <c r="BN600" s="1267">
        <f t="shared" si="10"/>
        <v>0</v>
      </c>
      <c r="BO600" s="1268"/>
      <c r="BP600" s="1268"/>
      <c r="BQ600" s="1268"/>
      <c r="BR600" s="1278"/>
      <c r="BS600" s="1267">
        <f t="shared" si="11"/>
        <v>0</v>
      </c>
      <c r="BT600" s="1268"/>
      <c r="BU600" s="1268"/>
      <c r="BV600" s="1268"/>
      <c r="BW600" s="1269"/>
      <c r="BX600" s="1267">
        <f t="shared" si="12"/>
        <v>0</v>
      </c>
      <c r="BY600" s="1268"/>
      <c r="BZ600" s="1268"/>
      <c r="CA600" s="1268"/>
      <c r="CB600" s="1269"/>
      <c r="CC600" s="1267">
        <f t="shared" si="13"/>
        <v>0</v>
      </c>
      <c r="CD600" s="1268"/>
      <c r="CE600" s="1268"/>
      <c r="CF600" s="1268"/>
      <c r="CG600" s="1269"/>
      <c r="CH600" s="1267">
        <f t="shared" si="14"/>
        <v>0</v>
      </c>
      <c r="CI600" s="1268"/>
      <c r="CJ600" s="1268"/>
      <c r="CK600" s="1268"/>
      <c r="CL600" s="1269"/>
      <c r="CM600" s="1276">
        <f t="shared" si="15"/>
        <v>0</v>
      </c>
      <c r="CN600" s="1277"/>
      <c r="CO600" s="1277"/>
      <c r="CP600" s="1277"/>
      <c r="CQ600" s="1278"/>
      <c r="CS600" s="1279">
        <f t="shared" si="18"/>
        <v>0</v>
      </c>
      <c r="CT600" s="1280"/>
      <c r="CU600" s="1280"/>
      <c r="CV600" s="1280"/>
      <c r="CW600" s="1281"/>
      <c r="CX600" s="1279">
        <f t="shared" si="19"/>
        <v>0</v>
      </c>
      <c r="CY600" s="1280"/>
      <c r="CZ600" s="1280"/>
      <c r="DA600" s="1280"/>
      <c r="DB600" s="1281"/>
      <c r="DC600" s="1279">
        <f t="shared" si="20"/>
        <v>0</v>
      </c>
      <c r="DD600" s="1280"/>
      <c r="DE600" s="1280"/>
      <c r="DF600" s="1280"/>
      <c r="DG600" s="1281"/>
      <c r="DH600" s="1279">
        <f t="shared" si="21"/>
        <v>0</v>
      </c>
      <c r="DI600" s="1280"/>
      <c r="DJ600" s="1280"/>
      <c r="DK600" s="1280"/>
      <c r="DL600" s="1281"/>
      <c r="DM600" s="1279">
        <f t="shared" si="22"/>
        <v>0</v>
      </c>
      <c r="DN600" s="1280"/>
      <c r="DO600" s="1280"/>
      <c r="DP600" s="1280"/>
      <c r="DQ600" s="1281"/>
      <c r="DR600" s="1279">
        <f t="shared" si="23"/>
        <v>0</v>
      </c>
      <c r="DS600" s="1280"/>
      <c r="DT600" s="1280"/>
      <c r="DU600" s="1280"/>
      <c r="DV600" s="1281"/>
    </row>
    <row r="601" spans="1:126" s="5" customFormat="1" ht="12.9" customHeight="1">
      <c r="A601" s="4"/>
      <c r="B601" t="s">
        <v>835</v>
      </c>
      <c r="C601"/>
      <c r="D601"/>
      <c r="E601"/>
      <c r="F601"/>
      <c r="G601"/>
      <c r="H601"/>
      <c r="I601"/>
      <c r="J601"/>
      <c r="K601"/>
      <c r="L601"/>
      <c r="M601"/>
      <c r="N601" s="1056" t="s">
        <v>482</v>
      </c>
      <c r="O601" s="1056"/>
      <c r="P601"/>
      <c r="Q601"/>
      <c r="R601"/>
      <c r="S601"/>
      <c r="T601" s="4"/>
      <c r="U601" t="s">
        <v>835</v>
      </c>
      <c r="V601"/>
      <c r="W601"/>
      <c r="X601"/>
      <c r="Y601"/>
      <c r="Z601"/>
      <c r="AA601"/>
      <c r="AB601"/>
      <c r="AC601"/>
      <c r="AD601"/>
      <c r="AE601"/>
      <c r="AF601"/>
      <c r="AG601" s="1056" t="s">
        <v>482</v>
      </c>
      <c r="AH601" s="1056"/>
      <c r="AI601"/>
      <c r="AJ601"/>
      <c r="AK601"/>
      <c r="AL601"/>
      <c r="AZ601" s="41"/>
      <c r="BA601" s="41"/>
      <c r="BB601" s="41"/>
      <c r="BC601" s="41"/>
      <c r="BD601" s="41"/>
      <c r="BE601" s="1273">
        <f t="shared" si="16"/>
        <v>0</v>
      </c>
      <c r="BF601" s="1275"/>
      <c r="BG601" s="1267">
        <f t="shared" si="8"/>
        <v>0</v>
      </c>
      <c r="BH601" s="1269"/>
      <c r="BI601" s="1273">
        <f t="shared" si="17"/>
        <v>0</v>
      </c>
      <c r="BJ601" s="1275"/>
      <c r="BK601" s="1267">
        <f t="shared" si="9"/>
        <v>0</v>
      </c>
      <c r="BL601" s="1269"/>
      <c r="BN601" s="1267">
        <f t="shared" si="10"/>
        <v>0</v>
      </c>
      <c r="BO601" s="1268"/>
      <c r="BP601" s="1268"/>
      <c r="BQ601" s="1268"/>
      <c r="BR601" s="1278"/>
      <c r="BS601" s="1267">
        <f t="shared" si="11"/>
        <v>0</v>
      </c>
      <c r="BT601" s="1268"/>
      <c r="BU601" s="1268"/>
      <c r="BV601" s="1268"/>
      <c r="BW601" s="1269"/>
      <c r="BX601" s="1267">
        <f t="shared" si="12"/>
        <v>0</v>
      </c>
      <c r="BY601" s="1268"/>
      <c r="BZ601" s="1268"/>
      <c r="CA601" s="1268"/>
      <c r="CB601" s="1269"/>
      <c r="CC601" s="1267">
        <f t="shared" si="13"/>
        <v>0</v>
      </c>
      <c r="CD601" s="1268"/>
      <c r="CE601" s="1268"/>
      <c r="CF601" s="1268"/>
      <c r="CG601" s="1269"/>
      <c r="CH601" s="1267">
        <f t="shared" si="14"/>
        <v>0</v>
      </c>
      <c r="CI601" s="1268"/>
      <c r="CJ601" s="1268"/>
      <c r="CK601" s="1268"/>
      <c r="CL601" s="1269"/>
      <c r="CM601" s="1276">
        <f t="shared" si="15"/>
        <v>0</v>
      </c>
      <c r="CN601" s="1277"/>
      <c r="CO601" s="1277"/>
      <c r="CP601" s="1277"/>
      <c r="CQ601" s="1278"/>
      <c r="CS601" s="1279">
        <f t="shared" si="18"/>
        <v>0</v>
      </c>
      <c r="CT601" s="1280"/>
      <c r="CU601" s="1280"/>
      <c r="CV601" s="1280"/>
      <c r="CW601" s="1281"/>
      <c r="CX601" s="1279">
        <f t="shared" si="19"/>
        <v>0</v>
      </c>
      <c r="CY601" s="1280"/>
      <c r="CZ601" s="1280"/>
      <c r="DA601" s="1280"/>
      <c r="DB601" s="1281"/>
      <c r="DC601" s="1279">
        <f t="shared" si="20"/>
        <v>0</v>
      </c>
      <c r="DD601" s="1280"/>
      <c r="DE601" s="1280"/>
      <c r="DF601" s="1280"/>
      <c r="DG601" s="1281"/>
      <c r="DH601" s="1279">
        <f t="shared" si="21"/>
        <v>0</v>
      </c>
      <c r="DI601" s="1280"/>
      <c r="DJ601" s="1280"/>
      <c r="DK601" s="1280"/>
      <c r="DL601" s="1281"/>
      <c r="DM601" s="1279">
        <f t="shared" si="22"/>
        <v>0</v>
      </c>
      <c r="DN601" s="1280"/>
      <c r="DO601" s="1280"/>
      <c r="DP601" s="1280"/>
      <c r="DQ601" s="1281"/>
      <c r="DR601" s="1279">
        <f t="shared" si="23"/>
        <v>0</v>
      </c>
      <c r="DS601" s="1280"/>
      <c r="DT601" s="1280"/>
      <c r="DU601" s="1280"/>
      <c r="DV601" s="128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6"/>
        <v>0</v>
      </c>
      <c r="BF602" s="1275"/>
      <c r="BG602" s="1267">
        <f t="shared" si="8"/>
        <v>0</v>
      </c>
      <c r="BH602" s="1269"/>
      <c r="BI602" s="1273">
        <f t="shared" si="17"/>
        <v>0</v>
      </c>
      <c r="BJ602" s="1275"/>
      <c r="BK602" s="1267">
        <f t="shared" si="9"/>
        <v>0</v>
      </c>
      <c r="BL602" s="1269"/>
      <c r="BN602" s="1267">
        <f t="shared" si="10"/>
        <v>0</v>
      </c>
      <c r="BO602" s="1268"/>
      <c r="BP602" s="1268"/>
      <c r="BQ602" s="1268"/>
      <c r="BR602" s="1278"/>
      <c r="BS602" s="1267">
        <f t="shared" si="11"/>
        <v>0</v>
      </c>
      <c r="BT602" s="1268"/>
      <c r="BU602" s="1268"/>
      <c r="BV602" s="1268"/>
      <c r="BW602" s="1269"/>
      <c r="BX602" s="1267">
        <f t="shared" si="12"/>
        <v>0</v>
      </c>
      <c r="BY602" s="1268"/>
      <c r="BZ602" s="1268"/>
      <c r="CA602" s="1268"/>
      <c r="CB602" s="1269"/>
      <c r="CC602" s="1267">
        <f t="shared" si="13"/>
        <v>0</v>
      </c>
      <c r="CD602" s="1268"/>
      <c r="CE602" s="1268"/>
      <c r="CF602" s="1268"/>
      <c r="CG602" s="1269"/>
      <c r="CH602" s="1267">
        <f t="shared" si="14"/>
        <v>0</v>
      </c>
      <c r="CI602" s="1268"/>
      <c r="CJ602" s="1268"/>
      <c r="CK602" s="1268"/>
      <c r="CL602" s="1269"/>
      <c r="CM602" s="1276">
        <f t="shared" si="15"/>
        <v>0</v>
      </c>
      <c r="CN602" s="1277"/>
      <c r="CO602" s="1277"/>
      <c r="CP602" s="1277"/>
      <c r="CQ602" s="1278"/>
      <c r="CS602" s="1279">
        <f t="shared" si="18"/>
        <v>0</v>
      </c>
      <c r="CT602" s="1280"/>
      <c r="CU602" s="1280"/>
      <c r="CV602" s="1280"/>
      <c r="CW602" s="1281"/>
      <c r="CX602" s="1279">
        <f t="shared" si="19"/>
        <v>0</v>
      </c>
      <c r="CY602" s="1280"/>
      <c r="CZ602" s="1280"/>
      <c r="DA602" s="1280"/>
      <c r="DB602" s="1281"/>
      <c r="DC602" s="1279">
        <f t="shared" si="20"/>
        <v>0</v>
      </c>
      <c r="DD602" s="1280"/>
      <c r="DE602" s="1280"/>
      <c r="DF602" s="1280"/>
      <c r="DG602" s="1281"/>
      <c r="DH602" s="1279">
        <f t="shared" si="21"/>
        <v>0</v>
      </c>
      <c r="DI602" s="1280"/>
      <c r="DJ602" s="1280"/>
      <c r="DK602" s="1280"/>
      <c r="DL602" s="1281"/>
      <c r="DM602" s="1279">
        <f t="shared" si="22"/>
        <v>0</v>
      </c>
      <c r="DN602" s="1280"/>
      <c r="DO602" s="1280"/>
      <c r="DP602" s="1280"/>
      <c r="DQ602" s="1281"/>
      <c r="DR602" s="1279">
        <f t="shared" si="23"/>
        <v>0</v>
      </c>
      <c r="DS602" s="1280"/>
      <c r="DT602" s="1280"/>
      <c r="DU602" s="1280"/>
      <c r="DV602" s="1281"/>
    </row>
    <row r="603" spans="1:126" ht="12.9"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3">
        <f t="shared" si="16"/>
        <v>0</v>
      </c>
      <c r="BF603" s="1275"/>
      <c r="BG603" s="1267">
        <f t="shared" si="8"/>
        <v>0</v>
      </c>
      <c r="BH603" s="1269"/>
      <c r="BI603" s="1273">
        <f t="shared" si="17"/>
        <v>0</v>
      </c>
      <c r="BJ603" s="1275"/>
      <c r="BK603" s="1267">
        <f t="shared" si="9"/>
        <v>0</v>
      </c>
      <c r="BL603" s="1269"/>
      <c r="BN603" s="1267">
        <f t="shared" si="10"/>
        <v>0</v>
      </c>
      <c r="BO603" s="1268"/>
      <c r="BP603" s="1268"/>
      <c r="BQ603" s="1268"/>
      <c r="BR603" s="1278"/>
      <c r="BS603" s="1267">
        <f t="shared" si="11"/>
        <v>0</v>
      </c>
      <c r="BT603" s="1268"/>
      <c r="BU603" s="1268"/>
      <c r="BV603" s="1268"/>
      <c r="BW603" s="1269"/>
      <c r="BX603" s="1267">
        <f t="shared" si="12"/>
        <v>0</v>
      </c>
      <c r="BY603" s="1268"/>
      <c r="BZ603" s="1268"/>
      <c r="CA603" s="1268"/>
      <c r="CB603" s="1269"/>
      <c r="CC603" s="1267">
        <f t="shared" si="13"/>
        <v>0</v>
      </c>
      <c r="CD603" s="1268"/>
      <c r="CE603" s="1268"/>
      <c r="CF603" s="1268"/>
      <c r="CG603" s="1269"/>
      <c r="CH603" s="1267">
        <f t="shared" si="14"/>
        <v>0</v>
      </c>
      <c r="CI603" s="1268"/>
      <c r="CJ603" s="1268"/>
      <c r="CK603" s="1268"/>
      <c r="CL603" s="1269"/>
      <c r="CM603" s="1276">
        <f t="shared" si="15"/>
        <v>0</v>
      </c>
      <c r="CN603" s="1277"/>
      <c r="CO603" s="1277"/>
      <c r="CP603" s="1277"/>
      <c r="CQ603" s="1278"/>
      <c r="CS603" s="1279">
        <f t="shared" si="18"/>
        <v>0</v>
      </c>
      <c r="CT603" s="1280"/>
      <c r="CU603" s="1280"/>
      <c r="CV603" s="1280"/>
      <c r="CW603" s="1281"/>
      <c r="CX603" s="1279">
        <f t="shared" si="19"/>
        <v>0</v>
      </c>
      <c r="CY603" s="1280"/>
      <c r="CZ603" s="1280"/>
      <c r="DA603" s="1280"/>
      <c r="DB603" s="1281"/>
      <c r="DC603" s="1279">
        <f t="shared" si="20"/>
        <v>0</v>
      </c>
      <c r="DD603" s="1280"/>
      <c r="DE603" s="1280"/>
      <c r="DF603" s="1280"/>
      <c r="DG603" s="1281"/>
      <c r="DH603" s="1279">
        <f t="shared" si="21"/>
        <v>0</v>
      </c>
      <c r="DI603" s="1280"/>
      <c r="DJ603" s="1280"/>
      <c r="DK603" s="1280"/>
      <c r="DL603" s="1281"/>
      <c r="DM603" s="1279">
        <f t="shared" si="22"/>
        <v>0</v>
      </c>
      <c r="DN603" s="1280"/>
      <c r="DO603" s="1280"/>
      <c r="DP603" s="1280"/>
      <c r="DQ603" s="1281"/>
      <c r="DR603" s="1279">
        <f t="shared" si="23"/>
        <v>0</v>
      </c>
      <c r="DS603" s="1280"/>
      <c r="DT603" s="1280"/>
      <c r="DU603" s="1280"/>
      <c r="DV603" s="1281"/>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3">
        <f t="shared" si="16"/>
        <v>0</v>
      </c>
      <c r="BF604" s="1275"/>
      <c r="BG604" s="1267">
        <f t="shared" si="8"/>
        <v>0</v>
      </c>
      <c r="BH604" s="1269"/>
      <c r="BI604" s="1273">
        <f t="shared" si="17"/>
        <v>0</v>
      </c>
      <c r="BJ604" s="1275"/>
      <c r="BK604" s="1267">
        <f t="shared" si="9"/>
        <v>0</v>
      </c>
      <c r="BL604" s="1269"/>
      <c r="BN604" s="1267">
        <f t="shared" si="10"/>
        <v>0</v>
      </c>
      <c r="BO604" s="1268"/>
      <c r="BP604" s="1268"/>
      <c r="BQ604" s="1268"/>
      <c r="BR604" s="1278"/>
      <c r="BS604" s="1267">
        <f t="shared" si="11"/>
        <v>0</v>
      </c>
      <c r="BT604" s="1268"/>
      <c r="BU604" s="1268"/>
      <c r="BV604" s="1268"/>
      <c r="BW604" s="1269"/>
      <c r="BX604" s="1267">
        <f t="shared" si="12"/>
        <v>0</v>
      </c>
      <c r="BY604" s="1268"/>
      <c r="BZ604" s="1268"/>
      <c r="CA604" s="1268"/>
      <c r="CB604" s="1269"/>
      <c r="CC604" s="1267">
        <f t="shared" si="13"/>
        <v>0</v>
      </c>
      <c r="CD604" s="1268"/>
      <c r="CE604" s="1268"/>
      <c r="CF604" s="1268"/>
      <c r="CG604" s="1269"/>
      <c r="CH604" s="1267">
        <f t="shared" si="14"/>
        <v>0</v>
      </c>
      <c r="CI604" s="1268"/>
      <c r="CJ604" s="1268"/>
      <c r="CK604" s="1268"/>
      <c r="CL604" s="1269"/>
      <c r="CM604" s="1276">
        <f t="shared" si="15"/>
        <v>0</v>
      </c>
      <c r="CN604" s="1277"/>
      <c r="CO604" s="1277"/>
      <c r="CP604" s="1277"/>
      <c r="CQ604" s="1278"/>
      <c r="CS604" s="1279">
        <f t="shared" si="18"/>
        <v>0</v>
      </c>
      <c r="CT604" s="1280"/>
      <c r="CU604" s="1280"/>
      <c r="CV604" s="1280"/>
      <c r="CW604" s="1281"/>
      <c r="CX604" s="1279">
        <f t="shared" si="19"/>
        <v>0</v>
      </c>
      <c r="CY604" s="1280"/>
      <c r="CZ604" s="1280"/>
      <c r="DA604" s="1280"/>
      <c r="DB604" s="1281"/>
      <c r="DC604" s="1279">
        <f t="shared" si="20"/>
        <v>0</v>
      </c>
      <c r="DD604" s="1280"/>
      <c r="DE604" s="1280"/>
      <c r="DF604" s="1280"/>
      <c r="DG604" s="1281"/>
      <c r="DH604" s="1279">
        <f t="shared" si="21"/>
        <v>0</v>
      </c>
      <c r="DI604" s="1280"/>
      <c r="DJ604" s="1280"/>
      <c r="DK604" s="1280"/>
      <c r="DL604" s="1281"/>
      <c r="DM604" s="1279">
        <f t="shared" si="22"/>
        <v>0</v>
      </c>
      <c r="DN604" s="1280"/>
      <c r="DO604" s="1280"/>
      <c r="DP604" s="1280"/>
      <c r="DQ604" s="1281"/>
      <c r="DR604" s="1279">
        <f t="shared" si="23"/>
        <v>0</v>
      </c>
      <c r="DS604" s="1280"/>
      <c r="DT604" s="1280"/>
      <c r="DU604" s="1280"/>
      <c r="DV604" s="1281"/>
    </row>
    <row r="605" spans="1:126" ht="12.9" customHeight="1">
      <c r="B605" t="s">
        <v>430</v>
      </c>
      <c r="G605" s="1107"/>
      <c r="H605" s="1107"/>
      <c r="I605" s="1107"/>
      <c r="J605" s="1107"/>
      <c r="K605" s="1107"/>
      <c r="L605" s="1107"/>
      <c r="M605" s="1107"/>
      <c r="N605" s="1107"/>
      <c r="O605" s="1107"/>
      <c r="P605" s="1107"/>
      <c r="Q605" s="1107"/>
      <c r="R605" s="1107"/>
      <c r="U605" t="s">
        <v>430</v>
      </c>
      <c r="Z605" s="1259"/>
      <c r="AA605" s="1259"/>
      <c r="AB605" s="1259"/>
      <c r="AC605" s="1259"/>
      <c r="AD605" s="1259"/>
      <c r="AE605" s="1259"/>
      <c r="AF605" s="1259"/>
      <c r="AG605" s="1259"/>
      <c r="AH605" s="1259"/>
      <c r="AI605" s="1259"/>
      <c r="AJ605" s="1259"/>
      <c r="AK605" s="1259"/>
      <c r="AL605" s="305"/>
      <c r="BA605" s="41"/>
      <c r="BB605" s="41"/>
      <c r="BC605" s="41"/>
      <c r="BD605" s="41"/>
      <c r="BE605" s="1273">
        <f t="shared" si="16"/>
        <v>0</v>
      </c>
      <c r="BF605" s="1275"/>
      <c r="BG605" s="1267">
        <f t="shared" si="8"/>
        <v>0</v>
      </c>
      <c r="BH605" s="1269"/>
      <c r="BI605" s="1273">
        <f t="shared" si="17"/>
        <v>0</v>
      </c>
      <c r="BJ605" s="1275"/>
      <c r="BK605" s="1267">
        <f t="shared" si="9"/>
        <v>0</v>
      </c>
      <c r="BL605" s="1269"/>
      <c r="BN605" s="1267">
        <f t="shared" si="10"/>
        <v>0</v>
      </c>
      <c r="BO605" s="1268"/>
      <c r="BP605" s="1268"/>
      <c r="BQ605" s="1268"/>
      <c r="BR605" s="1278"/>
      <c r="BS605" s="1267">
        <f t="shared" si="11"/>
        <v>0</v>
      </c>
      <c r="BT605" s="1268"/>
      <c r="BU605" s="1268"/>
      <c r="BV605" s="1268"/>
      <c r="BW605" s="1269"/>
      <c r="BX605" s="1267">
        <f t="shared" si="12"/>
        <v>0</v>
      </c>
      <c r="BY605" s="1268"/>
      <c r="BZ605" s="1268"/>
      <c r="CA605" s="1268"/>
      <c r="CB605" s="1269"/>
      <c r="CC605" s="1267">
        <f t="shared" si="13"/>
        <v>0</v>
      </c>
      <c r="CD605" s="1268"/>
      <c r="CE605" s="1268"/>
      <c r="CF605" s="1268"/>
      <c r="CG605" s="1269"/>
      <c r="CH605" s="1267">
        <f t="shared" si="14"/>
        <v>0</v>
      </c>
      <c r="CI605" s="1268"/>
      <c r="CJ605" s="1268"/>
      <c r="CK605" s="1268"/>
      <c r="CL605" s="1269"/>
      <c r="CM605" s="1276">
        <f t="shared" si="15"/>
        <v>0</v>
      </c>
      <c r="CN605" s="1277"/>
      <c r="CO605" s="1277"/>
      <c r="CP605" s="1277"/>
      <c r="CQ605" s="1278"/>
      <c r="CS605" s="1279">
        <f t="shared" si="18"/>
        <v>0</v>
      </c>
      <c r="CT605" s="1280"/>
      <c r="CU605" s="1280"/>
      <c r="CV605" s="1280"/>
      <c r="CW605" s="1281"/>
      <c r="CX605" s="1279">
        <f t="shared" si="19"/>
        <v>0</v>
      </c>
      <c r="CY605" s="1280"/>
      <c r="CZ605" s="1280"/>
      <c r="DA605" s="1280"/>
      <c r="DB605" s="1281"/>
      <c r="DC605" s="1279">
        <f t="shared" si="20"/>
        <v>0</v>
      </c>
      <c r="DD605" s="1280"/>
      <c r="DE605" s="1280"/>
      <c r="DF605" s="1280"/>
      <c r="DG605" s="1281"/>
      <c r="DH605" s="1279">
        <f t="shared" si="21"/>
        <v>0</v>
      </c>
      <c r="DI605" s="1280"/>
      <c r="DJ605" s="1280"/>
      <c r="DK605" s="1280"/>
      <c r="DL605" s="1281"/>
      <c r="DM605" s="1279">
        <f t="shared" si="22"/>
        <v>0</v>
      </c>
      <c r="DN605" s="1280"/>
      <c r="DO605" s="1280"/>
      <c r="DP605" s="1280"/>
      <c r="DQ605" s="1281"/>
      <c r="DR605" s="1279">
        <f t="shared" si="23"/>
        <v>0</v>
      </c>
      <c r="DS605" s="1280"/>
      <c r="DT605" s="1280"/>
      <c r="DU605" s="1280"/>
      <c r="DV605" s="1281"/>
    </row>
    <row r="606" spans="1:126" ht="12.9" customHeight="1">
      <c r="B606" t="s">
        <v>832</v>
      </c>
      <c r="G606" s="1107"/>
      <c r="H606" s="1107"/>
      <c r="I606" s="1107"/>
      <c r="J606" s="1107"/>
      <c r="K606" s="1107"/>
      <c r="L606" s="1107"/>
      <c r="M606" s="1107"/>
      <c r="N606" s="1107"/>
      <c r="O606" s="1107"/>
      <c r="P606" s="1107"/>
      <c r="Q606" s="1107"/>
      <c r="R606" s="1107"/>
      <c r="U606" t="s">
        <v>832</v>
      </c>
      <c r="Z606" s="1259"/>
      <c r="AA606" s="1259"/>
      <c r="AB606" s="1259"/>
      <c r="AC606" s="1259"/>
      <c r="AD606" s="1259"/>
      <c r="AE606" s="1259"/>
      <c r="AF606" s="1259"/>
      <c r="AG606" s="1259"/>
      <c r="AH606" s="1259"/>
      <c r="AI606" s="1259"/>
      <c r="AJ606" s="1259"/>
      <c r="AK606" s="1259"/>
      <c r="AL606" s="305"/>
      <c r="BA606" s="41"/>
      <c r="BB606" s="41"/>
      <c r="BC606" s="41"/>
      <c r="BD606" s="41"/>
      <c r="BE606" s="1273">
        <f t="shared" si="16"/>
        <v>0</v>
      </c>
      <c r="BF606" s="1275"/>
      <c r="BG606" s="1267">
        <f t="shared" si="8"/>
        <v>0</v>
      </c>
      <c r="BH606" s="1269"/>
      <c r="BI606" s="1273">
        <f t="shared" si="17"/>
        <v>0</v>
      </c>
      <c r="BJ606" s="1275"/>
      <c r="BK606" s="1267">
        <f t="shared" si="9"/>
        <v>0</v>
      </c>
      <c r="BL606" s="1269"/>
      <c r="BN606" s="1267">
        <f t="shared" si="10"/>
        <v>0</v>
      </c>
      <c r="BO606" s="1268"/>
      <c r="BP606" s="1268"/>
      <c r="BQ606" s="1268"/>
      <c r="BR606" s="1278"/>
      <c r="BS606" s="1267">
        <f t="shared" si="11"/>
        <v>0</v>
      </c>
      <c r="BT606" s="1268"/>
      <c r="BU606" s="1268"/>
      <c r="BV606" s="1268"/>
      <c r="BW606" s="1269"/>
      <c r="BX606" s="1267">
        <f t="shared" si="12"/>
        <v>0</v>
      </c>
      <c r="BY606" s="1268"/>
      <c r="BZ606" s="1268"/>
      <c r="CA606" s="1268"/>
      <c r="CB606" s="1269"/>
      <c r="CC606" s="1267">
        <f t="shared" si="13"/>
        <v>0</v>
      </c>
      <c r="CD606" s="1268"/>
      <c r="CE606" s="1268"/>
      <c r="CF606" s="1268"/>
      <c r="CG606" s="1269"/>
      <c r="CH606" s="1267">
        <f t="shared" si="14"/>
        <v>0</v>
      </c>
      <c r="CI606" s="1268"/>
      <c r="CJ606" s="1268"/>
      <c r="CK606" s="1268"/>
      <c r="CL606" s="1269"/>
      <c r="CM606" s="1276">
        <f t="shared" si="15"/>
        <v>0</v>
      </c>
      <c r="CN606" s="1277"/>
      <c r="CO606" s="1277"/>
      <c r="CP606" s="1277"/>
      <c r="CQ606" s="1278"/>
      <c r="CS606" s="1279">
        <f t="shared" si="18"/>
        <v>0</v>
      </c>
      <c r="CT606" s="1280"/>
      <c r="CU606" s="1280"/>
      <c r="CV606" s="1280"/>
      <c r="CW606" s="1281"/>
      <c r="CX606" s="1279">
        <f t="shared" si="19"/>
        <v>0</v>
      </c>
      <c r="CY606" s="1280"/>
      <c r="CZ606" s="1280"/>
      <c r="DA606" s="1280"/>
      <c r="DB606" s="1281"/>
      <c r="DC606" s="1279">
        <f t="shared" si="20"/>
        <v>0</v>
      </c>
      <c r="DD606" s="1280"/>
      <c r="DE606" s="1280"/>
      <c r="DF606" s="1280"/>
      <c r="DG606" s="1281"/>
      <c r="DH606" s="1279">
        <f t="shared" si="21"/>
        <v>0</v>
      </c>
      <c r="DI606" s="1280"/>
      <c r="DJ606" s="1280"/>
      <c r="DK606" s="1280"/>
      <c r="DL606" s="1281"/>
      <c r="DM606" s="1279">
        <f t="shared" si="22"/>
        <v>0</v>
      </c>
      <c r="DN606" s="1280"/>
      <c r="DO606" s="1280"/>
      <c r="DP606" s="1280"/>
      <c r="DQ606" s="1281"/>
      <c r="DR606" s="1279">
        <f t="shared" si="23"/>
        <v>0</v>
      </c>
      <c r="DS606" s="1280"/>
      <c r="DT606" s="1280"/>
      <c r="DU606" s="1280"/>
      <c r="DV606" s="1281"/>
    </row>
    <row r="607" spans="1:126" ht="12.9" customHeight="1">
      <c r="B607" t="s">
        <v>649</v>
      </c>
      <c r="G607" s="1265"/>
      <c r="H607" s="1265"/>
      <c r="I607" s="1265"/>
      <c r="J607" s="1265"/>
      <c r="K607" s="1265"/>
      <c r="L607" s="1265"/>
      <c r="O607" s="42" t="s">
        <v>817</v>
      </c>
      <c r="P607" s="1260"/>
      <c r="Q607" s="1260"/>
      <c r="R607" s="1260"/>
      <c r="U607" t="s">
        <v>649</v>
      </c>
      <c r="Z607" s="1265"/>
      <c r="AA607" s="1265"/>
      <c r="AB607" s="1265"/>
      <c r="AC607" s="1265"/>
      <c r="AD607" s="1265"/>
      <c r="AE607" s="1265"/>
      <c r="AH607" s="42" t="s">
        <v>817</v>
      </c>
      <c r="AI607" s="1260"/>
      <c r="AJ607" s="1260"/>
      <c r="AK607" s="1260"/>
      <c r="AZ607" s="41"/>
      <c r="BA607" s="41"/>
      <c r="BB607" s="41"/>
      <c r="BC607" s="41"/>
      <c r="BD607" s="41"/>
      <c r="BE607" s="1273">
        <f t="shared" si="16"/>
        <v>0</v>
      </c>
      <c r="BF607" s="1275"/>
      <c r="BG607" s="1267">
        <f t="shared" si="8"/>
        <v>0</v>
      </c>
      <c r="BH607" s="1269"/>
      <c r="BI607" s="1273">
        <f t="shared" si="17"/>
        <v>0</v>
      </c>
      <c r="BJ607" s="1275"/>
      <c r="BK607" s="1267">
        <f t="shared" si="9"/>
        <v>0</v>
      </c>
      <c r="BL607" s="1269"/>
      <c r="BN607" s="1267">
        <f t="shared" si="10"/>
        <v>0</v>
      </c>
      <c r="BO607" s="1268"/>
      <c r="BP607" s="1268"/>
      <c r="BQ607" s="1268"/>
      <c r="BR607" s="1278"/>
      <c r="BS607" s="1267">
        <f t="shared" si="11"/>
        <v>0</v>
      </c>
      <c r="BT607" s="1268"/>
      <c r="BU607" s="1268"/>
      <c r="BV607" s="1268"/>
      <c r="BW607" s="1269"/>
      <c r="BX607" s="1267">
        <f t="shared" si="12"/>
        <v>0</v>
      </c>
      <c r="BY607" s="1268"/>
      <c r="BZ607" s="1268"/>
      <c r="CA607" s="1268"/>
      <c r="CB607" s="1269"/>
      <c r="CC607" s="1267">
        <f t="shared" si="13"/>
        <v>0</v>
      </c>
      <c r="CD607" s="1268"/>
      <c r="CE607" s="1268"/>
      <c r="CF607" s="1268"/>
      <c r="CG607" s="1269"/>
      <c r="CH607" s="1267">
        <f t="shared" si="14"/>
        <v>0</v>
      </c>
      <c r="CI607" s="1268"/>
      <c r="CJ607" s="1268"/>
      <c r="CK607" s="1268"/>
      <c r="CL607" s="1269"/>
      <c r="CM607" s="1276">
        <f t="shared" si="15"/>
        <v>0</v>
      </c>
      <c r="CN607" s="1277"/>
      <c r="CO607" s="1277"/>
      <c r="CP607" s="1277"/>
      <c r="CQ607" s="1278"/>
      <c r="CS607" s="1279">
        <f t="shared" si="18"/>
        <v>0</v>
      </c>
      <c r="CT607" s="1280"/>
      <c r="CU607" s="1280"/>
      <c r="CV607" s="1280"/>
      <c r="CW607" s="1281"/>
      <c r="CX607" s="1279">
        <f t="shared" si="19"/>
        <v>0</v>
      </c>
      <c r="CY607" s="1280"/>
      <c r="CZ607" s="1280"/>
      <c r="DA607" s="1280"/>
      <c r="DB607" s="1281"/>
      <c r="DC607" s="1279">
        <f t="shared" si="20"/>
        <v>0</v>
      </c>
      <c r="DD607" s="1280"/>
      <c r="DE607" s="1280"/>
      <c r="DF607" s="1280"/>
      <c r="DG607" s="1281"/>
      <c r="DH607" s="1279">
        <f t="shared" si="21"/>
        <v>0</v>
      </c>
      <c r="DI607" s="1280"/>
      <c r="DJ607" s="1280"/>
      <c r="DK607" s="1280"/>
      <c r="DL607" s="1281"/>
      <c r="DM607" s="1279">
        <f t="shared" si="22"/>
        <v>0</v>
      </c>
      <c r="DN607" s="1280"/>
      <c r="DO607" s="1280"/>
      <c r="DP607" s="1280"/>
      <c r="DQ607" s="1281"/>
      <c r="DR607" s="1279">
        <f t="shared" si="23"/>
        <v>0</v>
      </c>
      <c r="DS607" s="1280"/>
      <c r="DT607" s="1280"/>
      <c r="DU607" s="1280"/>
      <c r="DV607" s="1281"/>
    </row>
    <row r="608" spans="1:126" ht="12.9" customHeight="1">
      <c r="B608" t="s">
        <v>833</v>
      </c>
      <c r="H608" s="1107"/>
      <c r="I608" s="1107"/>
      <c r="J608" s="1107"/>
      <c r="K608" s="1107"/>
      <c r="L608" s="1107"/>
      <c r="M608" s="1107"/>
      <c r="N608" s="1107"/>
      <c r="O608" s="1107"/>
      <c r="P608" s="1107"/>
      <c r="Q608" s="1107"/>
      <c r="R608" s="1107"/>
      <c r="U608" t="s">
        <v>833</v>
      </c>
      <c r="AA608" s="1107"/>
      <c r="AB608" s="1107"/>
      <c r="AC608" s="1107"/>
      <c r="AD608" s="1107"/>
      <c r="AE608" s="1107"/>
      <c r="AF608" s="1107"/>
      <c r="AG608" s="1107"/>
      <c r="AH608" s="1107"/>
      <c r="AI608" s="1107"/>
      <c r="AJ608" s="1107"/>
      <c r="AK608" s="1107"/>
      <c r="AZ608" s="41"/>
      <c r="BA608" s="41"/>
      <c r="BB608" s="41"/>
      <c r="BC608" s="41"/>
      <c r="BD608" s="41"/>
      <c r="BE608" s="1273">
        <f t="shared" si="16"/>
        <v>0</v>
      </c>
      <c r="BF608" s="1275"/>
      <c r="BG608" s="1267">
        <f t="shared" si="8"/>
        <v>0</v>
      </c>
      <c r="BH608" s="1269"/>
      <c r="BI608" s="1273">
        <f t="shared" si="17"/>
        <v>0</v>
      </c>
      <c r="BJ608" s="1275"/>
      <c r="BK608" s="1267">
        <f t="shared" si="9"/>
        <v>0</v>
      </c>
      <c r="BL608" s="1269"/>
      <c r="BN608" s="1267">
        <f t="shared" si="10"/>
        <v>0</v>
      </c>
      <c r="BO608" s="1268"/>
      <c r="BP608" s="1268"/>
      <c r="BQ608" s="1268"/>
      <c r="BR608" s="1278"/>
      <c r="BS608" s="1267">
        <f t="shared" si="11"/>
        <v>0</v>
      </c>
      <c r="BT608" s="1268"/>
      <c r="BU608" s="1268"/>
      <c r="BV608" s="1268"/>
      <c r="BW608" s="1269"/>
      <c r="BX608" s="1267">
        <f t="shared" si="12"/>
        <v>0</v>
      </c>
      <c r="BY608" s="1268"/>
      <c r="BZ608" s="1268"/>
      <c r="CA608" s="1268"/>
      <c r="CB608" s="1269"/>
      <c r="CC608" s="1267">
        <f t="shared" si="13"/>
        <v>0</v>
      </c>
      <c r="CD608" s="1268"/>
      <c r="CE608" s="1268"/>
      <c r="CF608" s="1268"/>
      <c r="CG608" s="1269"/>
      <c r="CH608" s="1267">
        <f t="shared" si="14"/>
        <v>0</v>
      </c>
      <c r="CI608" s="1268"/>
      <c r="CJ608" s="1268"/>
      <c r="CK608" s="1268"/>
      <c r="CL608" s="1269"/>
      <c r="CM608" s="1276">
        <f t="shared" si="15"/>
        <v>0</v>
      </c>
      <c r="CN608" s="1277"/>
      <c r="CO608" s="1277"/>
      <c r="CP608" s="1277"/>
      <c r="CQ608" s="1278"/>
      <c r="CS608" s="1279">
        <f t="shared" si="18"/>
        <v>0</v>
      </c>
      <c r="CT608" s="1280"/>
      <c r="CU608" s="1280"/>
      <c r="CV608" s="1280"/>
      <c r="CW608" s="1281"/>
      <c r="CX608" s="1279">
        <f t="shared" si="19"/>
        <v>0</v>
      </c>
      <c r="CY608" s="1280"/>
      <c r="CZ608" s="1280"/>
      <c r="DA608" s="1280"/>
      <c r="DB608" s="1281"/>
      <c r="DC608" s="1279">
        <f t="shared" si="20"/>
        <v>0</v>
      </c>
      <c r="DD608" s="1280"/>
      <c r="DE608" s="1280"/>
      <c r="DF608" s="1280"/>
      <c r="DG608" s="1281"/>
      <c r="DH608" s="1279">
        <f t="shared" si="21"/>
        <v>0</v>
      </c>
      <c r="DI608" s="1280"/>
      <c r="DJ608" s="1280"/>
      <c r="DK608" s="1280"/>
      <c r="DL608" s="1281"/>
      <c r="DM608" s="1279">
        <f t="shared" si="22"/>
        <v>0</v>
      </c>
      <c r="DN608" s="1280"/>
      <c r="DO608" s="1280"/>
      <c r="DP608" s="1280"/>
      <c r="DQ608" s="1281"/>
      <c r="DR608" s="1279">
        <f t="shared" si="23"/>
        <v>0</v>
      </c>
      <c r="DS608" s="1280"/>
      <c r="DT608" s="1280"/>
      <c r="DU608" s="1280"/>
      <c r="DV608" s="1281"/>
    </row>
    <row r="609" spans="1:126" ht="12.9" customHeight="1">
      <c r="B609" t="s">
        <v>835</v>
      </c>
      <c r="N609" s="1098" t="s">
        <v>482</v>
      </c>
      <c r="O609" s="1098"/>
      <c r="U609" t="s">
        <v>835</v>
      </c>
      <c r="AG609" s="1098" t="s">
        <v>482</v>
      </c>
      <c r="AH609" s="1098"/>
      <c r="AZ609" s="41"/>
      <c r="BA609" s="41"/>
      <c r="BB609" s="41"/>
      <c r="BC609" s="41"/>
      <c r="BD609" s="41"/>
      <c r="BE609" s="1273">
        <f t="shared" si="16"/>
        <v>0</v>
      </c>
      <c r="BF609" s="1275"/>
      <c r="BG609" s="1267">
        <f t="shared" si="8"/>
        <v>0</v>
      </c>
      <c r="BH609" s="1269"/>
      <c r="BI609" s="1273">
        <f t="shared" si="17"/>
        <v>0</v>
      </c>
      <c r="BJ609" s="1275"/>
      <c r="BK609" s="1267">
        <f t="shared" si="9"/>
        <v>0</v>
      </c>
      <c r="BL609" s="1269"/>
      <c r="BN609" s="1267">
        <f t="shared" si="10"/>
        <v>0</v>
      </c>
      <c r="BO609" s="1268"/>
      <c r="BP609" s="1268"/>
      <c r="BQ609" s="1268"/>
      <c r="BR609" s="1278"/>
      <c r="BS609" s="1267">
        <f t="shared" si="11"/>
        <v>0</v>
      </c>
      <c r="BT609" s="1268"/>
      <c r="BU609" s="1268"/>
      <c r="BV609" s="1268"/>
      <c r="BW609" s="1269"/>
      <c r="BX609" s="1267">
        <f t="shared" si="12"/>
        <v>0</v>
      </c>
      <c r="BY609" s="1268"/>
      <c r="BZ609" s="1268"/>
      <c r="CA609" s="1268"/>
      <c r="CB609" s="1269"/>
      <c r="CC609" s="1267">
        <f t="shared" si="13"/>
        <v>0</v>
      </c>
      <c r="CD609" s="1268"/>
      <c r="CE609" s="1268"/>
      <c r="CF609" s="1268"/>
      <c r="CG609" s="1269"/>
      <c r="CH609" s="1267">
        <f t="shared" si="14"/>
        <v>0</v>
      </c>
      <c r="CI609" s="1268"/>
      <c r="CJ609" s="1268"/>
      <c r="CK609" s="1268"/>
      <c r="CL609" s="1269"/>
      <c r="CM609" s="1276">
        <f t="shared" si="15"/>
        <v>0</v>
      </c>
      <c r="CN609" s="1277"/>
      <c r="CO609" s="1277"/>
      <c r="CP609" s="1277"/>
      <c r="CQ609" s="1278"/>
      <c r="CS609" s="1279">
        <f t="shared" si="18"/>
        <v>0</v>
      </c>
      <c r="CT609" s="1280"/>
      <c r="CU609" s="1280"/>
      <c r="CV609" s="1280"/>
      <c r="CW609" s="1281"/>
      <c r="CX609" s="1279">
        <f t="shared" si="19"/>
        <v>0</v>
      </c>
      <c r="CY609" s="1280"/>
      <c r="CZ609" s="1280"/>
      <c r="DA609" s="1280"/>
      <c r="DB609" s="1281"/>
      <c r="DC609" s="1279">
        <f t="shared" si="20"/>
        <v>0</v>
      </c>
      <c r="DD609" s="1280"/>
      <c r="DE609" s="1280"/>
      <c r="DF609" s="1280"/>
      <c r="DG609" s="1281"/>
      <c r="DH609" s="1279">
        <f t="shared" si="21"/>
        <v>0</v>
      </c>
      <c r="DI609" s="1280"/>
      <c r="DJ609" s="1280"/>
      <c r="DK609" s="1280"/>
      <c r="DL609" s="1281"/>
      <c r="DM609" s="1279">
        <f t="shared" si="22"/>
        <v>0</v>
      </c>
      <c r="DN609" s="1280"/>
      <c r="DO609" s="1280"/>
      <c r="DP609" s="1280"/>
      <c r="DQ609" s="1281"/>
      <c r="DR609" s="1279">
        <f t="shared" si="23"/>
        <v>0</v>
      </c>
      <c r="DS609" s="1280"/>
      <c r="DT609" s="1280"/>
      <c r="DU609" s="1280"/>
      <c r="DV609" s="1281"/>
    </row>
    <row r="610" spans="1:126" ht="12.9" customHeight="1">
      <c r="AZ610" s="41"/>
      <c r="BA610" s="41"/>
      <c r="BB610" s="41"/>
      <c r="BC610" s="41"/>
      <c r="BD610" s="41"/>
      <c r="BE610" s="1273">
        <f t="shared" si="16"/>
        <v>0</v>
      </c>
      <c r="BF610" s="1275"/>
      <c r="BG610" s="1267">
        <f t="shared" si="8"/>
        <v>0</v>
      </c>
      <c r="BH610" s="1269"/>
      <c r="BI610" s="1273">
        <f t="shared" si="17"/>
        <v>0</v>
      </c>
      <c r="BJ610" s="1275"/>
      <c r="BK610" s="1267">
        <f t="shared" si="9"/>
        <v>0</v>
      </c>
      <c r="BL610" s="1269"/>
      <c r="BN610" s="1267">
        <f t="shared" si="10"/>
        <v>0</v>
      </c>
      <c r="BO610" s="1268"/>
      <c r="BP610" s="1268"/>
      <c r="BQ610" s="1268"/>
      <c r="BR610" s="1278"/>
      <c r="BS610" s="1267">
        <f t="shared" si="11"/>
        <v>0</v>
      </c>
      <c r="BT610" s="1268"/>
      <c r="BU610" s="1268"/>
      <c r="BV610" s="1268"/>
      <c r="BW610" s="1269"/>
      <c r="BX610" s="1267">
        <f t="shared" si="12"/>
        <v>0</v>
      </c>
      <c r="BY610" s="1268"/>
      <c r="BZ610" s="1268"/>
      <c r="CA610" s="1268"/>
      <c r="CB610" s="1269"/>
      <c r="CC610" s="1267">
        <f t="shared" si="13"/>
        <v>0</v>
      </c>
      <c r="CD610" s="1268"/>
      <c r="CE610" s="1268"/>
      <c r="CF610" s="1268"/>
      <c r="CG610" s="1269"/>
      <c r="CH610" s="1267">
        <f t="shared" si="14"/>
        <v>0</v>
      </c>
      <c r="CI610" s="1268"/>
      <c r="CJ610" s="1268"/>
      <c r="CK610" s="1268"/>
      <c r="CL610" s="1269"/>
      <c r="CM610" s="1276">
        <f t="shared" si="15"/>
        <v>0</v>
      </c>
      <c r="CN610" s="1277"/>
      <c r="CO610" s="1277"/>
      <c r="CP610" s="1277"/>
      <c r="CQ610" s="1278"/>
      <c r="CS610" s="1279">
        <f t="shared" si="18"/>
        <v>0</v>
      </c>
      <c r="CT610" s="1280"/>
      <c r="CU610" s="1280"/>
      <c r="CV610" s="1280"/>
      <c r="CW610" s="1281"/>
      <c r="CX610" s="1279">
        <f t="shared" si="19"/>
        <v>0</v>
      </c>
      <c r="CY610" s="1280"/>
      <c r="CZ610" s="1280"/>
      <c r="DA610" s="1280"/>
      <c r="DB610" s="1281"/>
      <c r="DC610" s="1279">
        <f t="shared" si="20"/>
        <v>0</v>
      </c>
      <c r="DD610" s="1280"/>
      <c r="DE610" s="1280"/>
      <c r="DF610" s="1280"/>
      <c r="DG610" s="1281"/>
      <c r="DH610" s="1279">
        <f t="shared" si="21"/>
        <v>0</v>
      </c>
      <c r="DI610" s="1280"/>
      <c r="DJ610" s="1280"/>
      <c r="DK610" s="1280"/>
      <c r="DL610" s="1281"/>
      <c r="DM610" s="1279">
        <f t="shared" si="22"/>
        <v>0</v>
      </c>
      <c r="DN610" s="1280"/>
      <c r="DO610" s="1280"/>
      <c r="DP610" s="1280"/>
      <c r="DQ610" s="1281"/>
      <c r="DR610" s="1279">
        <f t="shared" si="23"/>
        <v>0</v>
      </c>
      <c r="DS610" s="1280"/>
      <c r="DT610" s="1280"/>
      <c r="DU610" s="1280"/>
      <c r="DV610" s="1281"/>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3">
        <f t="shared" si="16"/>
        <v>0</v>
      </c>
      <c r="BF611" s="1275"/>
      <c r="BG611" s="1267">
        <f t="shared" si="8"/>
        <v>0</v>
      </c>
      <c r="BH611" s="1269"/>
      <c r="BI611" s="1273">
        <f t="shared" si="17"/>
        <v>0</v>
      </c>
      <c r="BJ611" s="1275"/>
      <c r="BK611" s="1267">
        <f t="shared" si="9"/>
        <v>0</v>
      </c>
      <c r="BL611" s="1269"/>
      <c r="BN611" s="1267">
        <f t="shared" si="10"/>
        <v>0</v>
      </c>
      <c r="BO611" s="1268"/>
      <c r="BP611" s="1268"/>
      <c r="BQ611" s="1268"/>
      <c r="BR611" s="1278"/>
      <c r="BS611" s="1267">
        <f t="shared" si="11"/>
        <v>0</v>
      </c>
      <c r="BT611" s="1268"/>
      <c r="BU611" s="1268"/>
      <c r="BV611" s="1268"/>
      <c r="BW611" s="1269"/>
      <c r="BX611" s="1267">
        <f t="shared" si="12"/>
        <v>0</v>
      </c>
      <c r="BY611" s="1268"/>
      <c r="BZ611" s="1268"/>
      <c r="CA611" s="1268"/>
      <c r="CB611" s="1269"/>
      <c r="CC611" s="1267">
        <f t="shared" si="13"/>
        <v>0</v>
      </c>
      <c r="CD611" s="1268"/>
      <c r="CE611" s="1268"/>
      <c r="CF611" s="1268"/>
      <c r="CG611" s="1269"/>
      <c r="CH611" s="1267">
        <f t="shared" si="14"/>
        <v>0</v>
      </c>
      <c r="CI611" s="1268"/>
      <c r="CJ611" s="1268"/>
      <c r="CK611" s="1268"/>
      <c r="CL611" s="1269"/>
      <c r="CM611" s="1276">
        <f t="shared" si="15"/>
        <v>0</v>
      </c>
      <c r="CN611" s="1277"/>
      <c r="CO611" s="1277"/>
      <c r="CP611" s="1277"/>
      <c r="CQ611" s="1278"/>
      <c r="CS611" s="1279">
        <f t="shared" si="18"/>
        <v>0</v>
      </c>
      <c r="CT611" s="1280"/>
      <c r="CU611" s="1280"/>
      <c r="CV611" s="1280"/>
      <c r="CW611" s="1281"/>
      <c r="CX611" s="1279">
        <f t="shared" si="19"/>
        <v>0</v>
      </c>
      <c r="CY611" s="1280"/>
      <c r="CZ611" s="1280"/>
      <c r="DA611" s="1280"/>
      <c r="DB611" s="1281"/>
      <c r="DC611" s="1279">
        <f t="shared" si="20"/>
        <v>0</v>
      </c>
      <c r="DD611" s="1280"/>
      <c r="DE611" s="1280"/>
      <c r="DF611" s="1280"/>
      <c r="DG611" s="1281"/>
      <c r="DH611" s="1279">
        <f t="shared" si="21"/>
        <v>0</v>
      </c>
      <c r="DI611" s="1280"/>
      <c r="DJ611" s="1280"/>
      <c r="DK611" s="1280"/>
      <c r="DL611" s="1281"/>
      <c r="DM611" s="1279">
        <f t="shared" si="22"/>
        <v>0</v>
      </c>
      <c r="DN611" s="1280"/>
      <c r="DO611" s="1280"/>
      <c r="DP611" s="1280"/>
      <c r="DQ611" s="1281"/>
      <c r="DR611" s="1279">
        <f t="shared" si="23"/>
        <v>0</v>
      </c>
      <c r="DS611" s="1280"/>
      <c r="DT611" s="1280"/>
      <c r="DU611" s="1280"/>
      <c r="DV611" s="1281"/>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3">
        <f t="shared" si="16"/>
        <v>0</v>
      </c>
      <c r="BF612" s="1275"/>
      <c r="BG612" s="1267">
        <f t="shared" si="8"/>
        <v>0</v>
      </c>
      <c r="BH612" s="1269"/>
      <c r="BI612" s="1273">
        <f t="shared" si="17"/>
        <v>0</v>
      </c>
      <c r="BJ612" s="1275"/>
      <c r="BK612" s="1267">
        <f t="shared" si="9"/>
        <v>0</v>
      </c>
      <c r="BL612" s="1269"/>
      <c r="BN612" s="1267">
        <f t="shared" si="10"/>
        <v>0</v>
      </c>
      <c r="BO612" s="1268"/>
      <c r="BP612" s="1268"/>
      <c r="BQ612" s="1268"/>
      <c r="BR612" s="1278"/>
      <c r="BS612" s="1267">
        <f t="shared" si="11"/>
        <v>0</v>
      </c>
      <c r="BT612" s="1268"/>
      <c r="BU612" s="1268"/>
      <c r="BV612" s="1268"/>
      <c r="BW612" s="1269"/>
      <c r="BX612" s="1267">
        <f t="shared" si="12"/>
        <v>0</v>
      </c>
      <c r="BY612" s="1268"/>
      <c r="BZ612" s="1268"/>
      <c r="CA612" s="1268"/>
      <c r="CB612" s="1269"/>
      <c r="CC612" s="1267">
        <f t="shared" si="13"/>
        <v>0</v>
      </c>
      <c r="CD612" s="1268"/>
      <c r="CE612" s="1268"/>
      <c r="CF612" s="1268"/>
      <c r="CG612" s="1269"/>
      <c r="CH612" s="1267">
        <f t="shared" si="14"/>
        <v>0</v>
      </c>
      <c r="CI612" s="1268"/>
      <c r="CJ612" s="1268"/>
      <c r="CK612" s="1268"/>
      <c r="CL612" s="1269"/>
      <c r="CM612" s="1276">
        <f t="shared" si="15"/>
        <v>0</v>
      </c>
      <c r="CN612" s="1277"/>
      <c r="CO612" s="1277"/>
      <c r="CP612" s="1277"/>
      <c r="CQ612" s="1278"/>
      <c r="CS612" s="1279">
        <f t="shared" si="18"/>
        <v>0</v>
      </c>
      <c r="CT612" s="1280"/>
      <c r="CU612" s="1280"/>
      <c r="CV612" s="1280"/>
      <c r="CW612" s="1281"/>
      <c r="CX612" s="1279">
        <f t="shared" si="19"/>
        <v>0</v>
      </c>
      <c r="CY612" s="1280"/>
      <c r="CZ612" s="1280"/>
      <c r="DA612" s="1280"/>
      <c r="DB612" s="1281"/>
      <c r="DC612" s="1279">
        <f t="shared" si="20"/>
        <v>0</v>
      </c>
      <c r="DD612" s="1280"/>
      <c r="DE612" s="1280"/>
      <c r="DF612" s="1280"/>
      <c r="DG612" s="1281"/>
      <c r="DH612" s="1279">
        <f t="shared" si="21"/>
        <v>0</v>
      </c>
      <c r="DI612" s="1280"/>
      <c r="DJ612" s="1280"/>
      <c r="DK612" s="1280"/>
      <c r="DL612" s="1281"/>
      <c r="DM612" s="1279">
        <f t="shared" si="22"/>
        <v>0</v>
      </c>
      <c r="DN612" s="1280"/>
      <c r="DO612" s="1280"/>
      <c r="DP612" s="1280"/>
      <c r="DQ612" s="1281"/>
      <c r="DR612" s="1279">
        <f t="shared" si="23"/>
        <v>0</v>
      </c>
      <c r="DS612" s="1280"/>
      <c r="DT612" s="1280"/>
      <c r="DU612" s="1280"/>
      <c r="DV612" s="1281"/>
    </row>
    <row r="613" spans="1:126" ht="12.9" customHeight="1">
      <c r="AZ613" s="41"/>
      <c r="BA613" s="41"/>
      <c r="BB613" s="41"/>
      <c r="BC613" s="41"/>
      <c r="BD613" s="41"/>
      <c r="BE613" s="1273">
        <f t="shared" si="16"/>
        <v>0</v>
      </c>
      <c r="BF613" s="1275"/>
      <c r="BG613" s="1267">
        <f t="shared" si="8"/>
        <v>0</v>
      </c>
      <c r="BH613" s="1269"/>
      <c r="BI613" s="1273">
        <f t="shared" si="17"/>
        <v>0</v>
      </c>
      <c r="BJ613" s="1275"/>
      <c r="BK613" s="1267">
        <f t="shared" si="9"/>
        <v>0</v>
      </c>
      <c r="BL613" s="1269"/>
      <c r="BN613" s="1267">
        <f t="shared" si="10"/>
        <v>0</v>
      </c>
      <c r="BO613" s="1268"/>
      <c r="BP613" s="1268"/>
      <c r="BQ613" s="1268"/>
      <c r="BR613" s="1278"/>
      <c r="BS613" s="1267">
        <f t="shared" si="11"/>
        <v>0</v>
      </c>
      <c r="BT613" s="1268"/>
      <c r="BU613" s="1268"/>
      <c r="BV613" s="1268"/>
      <c r="BW613" s="1269"/>
      <c r="BX613" s="1267">
        <f t="shared" si="12"/>
        <v>0</v>
      </c>
      <c r="BY613" s="1268"/>
      <c r="BZ613" s="1268"/>
      <c r="CA613" s="1268"/>
      <c r="CB613" s="1269"/>
      <c r="CC613" s="1267">
        <f t="shared" si="13"/>
        <v>0</v>
      </c>
      <c r="CD613" s="1268"/>
      <c r="CE613" s="1268"/>
      <c r="CF613" s="1268"/>
      <c r="CG613" s="1269"/>
      <c r="CH613" s="1267">
        <f t="shared" si="14"/>
        <v>0</v>
      </c>
      <c r="CI613" s="1268"/>
      <c r="CJ613" s="1268"/>
      <c r="CK613" s="1268"/>
      <c r="CL613" s="1269"/>
      <c r="CM613" s="1276">
        <f t="shared" si="15"/>
        <v>0</v>
      </c>
      <c r="CN613" s="1277"/>
      <c r="CO613" s="1277"/>
      <c r="CP613" s="1277"/>
      <c r="CQ613" s="1278"/>
      <c r="CS613" s="1279">
        <f t="shared" si="18"/>
        <v>0</v>
      </c>
      <c r="CT613" s="1280"/>
      <c r="CU613" s="1280"/>
      <c r="CV613" s="1280"/>
      <c r="CW613" s="1281"/>
      <c r="CX613" s="1279">
        <f t="shared" si="19"/>
        <v>0</v>
      </c>
      <c r="CY613" s="1280"/>
      <c r="CZ613" s="1280"/>
      <c r="DA613" s="1280"/>
      <c r="DB613" s="1281"/>
      <c r="DC613" s="1279">
        <f t="shared" si="20"/>
        <v>0</v>
      </c>
      <c r="DD613" s="1280"/>
      <c r="DE613" s="1280"/>
      <c r="DF613" s="1280"/>
      <c r="DG613" s="1281"/>
      <c r="DH613" s="1279">
        <f t="shared" si="21"/>
        <v>0</v>
      </c>
      <c r="DI613" s="1280"/>
      <c r="DJ613" s="1280"/>
      <c r="DK613" s="1280"/>
      <c r="DL613" s="1281"/>
      <c r="DM613" s="1279">
        <f t="shared" si="22"/>
        <v>0</v>
      </c>
      <c r="DN613" s="1280"/>
      <c r="DO613" s="1280"/>
      <c r="DP613" s="1280"/>
      <c r="DQ613" s="1281"/>
      <c r="DR613" s="1279">
        <f t="shared" si="23"/>
        <v>0</v>
      </c>
      <c r="DS613" s="1280"/>
      <c r="DT613" s="1280"/>
      <c r="DU613" s="1280"/>
      <c r="DV613" s="1281"/>
    </row>
    <row r="614" spans="1:126" ht="12.9" customHeight="1">
      <c r="A614" s="3" t="s">
        <v>652</v>
      </c>
      <c r="B614" s="3"/>
      <c r="C614" s="3" t="s">
        <v>836</v>
      </c>
      <c r="AZ614" s="41"/>
      <c r="BA614" s="41"/>
      <c r="BB614" s="41"/>
      <c r="BC614" s="41"/>
      <c r="BD614" s="41"/>
      <c r="BE614" s="1273">
        <f t="shared" si="16"/>
        <v>0</v>
      </c>
      <c r="BF614" s="1275"/>
      <c r="BG614" s="1267">
        <f t="shared" si="8"/>
        <v>0</v>
      </c>
      <c r="BH614" s="1269"/>
      <c r="BI614" s="1273">
        <f t="shared" si="17"/>
        <v>0</v>
      </c>
      <c r="BJ614" s="1275"/>
      <c r="BK614" s="1267">
        <f t="shared" si="9"/>
        <v>0</v>
      </c>
      <c r="BL614" s="1269"/>
      <c r="BN614" s="1267">
        <f t="shared" si="10"/>
        <v>0</v>
      </c>
      <c r="BO614" s="1268"/>
      <c r="BP614" s="1268"/>
      <c r="BQ614" s="1268"/>
      <c r="BR614" s="1278"/>
      <c r="BS614" s="1267">
        <f t="shared" si="11"/>
        <v>0</v>
      </c>
      <c r="BT614" s="1268"/>
      <c r="BU614" s="1268"/>
      <c r="BV614" s="1268"/>
      <c r="BW614" s="1269"/>
      <c r="BX614" s="1267">
        <f t="shared" si="12"/>
        <v>0</v>
      </c>
      <c r="BY614" s="1268"/>
      <c r="BZ614" s="1268"/>
      <c r="CA614" s="1268"/>
      <c r="CB614" s="1269"/>
      <c r="CC614" s="1267">
        <f t="shared" si="13"/>
        <v>0</v>
      </c>
      <c r="CD614" s="1268"/>
      <c r="CE614" s="1268"/>
      <c r="CF614" s="1268"/>
      <c r="CG614" s="1269"/>
      <c r="CH614" s="1267">
        <f t="shared" si="14"/>
        <v>0</v>
      </c>
      <c r="CI614" s="1268"/>
      <c r="CJ614" s="1268"/>
      <c r="CK614" s="1268"/>
      <c r="CL614" s="1269"/>
      <c r="CM614" s="1276">
        <f t="shared" si="15"/>
        <v>0</v>
      </c>
      <c r="CN614" s="1277"/>
      <c r="CO614" s="1277"/>
      <c r="CP614" s="1277"/>
      <c r="CQ614" s="1278"/>
      <c r="CS614" s="1279">
        <f t="shared" si="18"/>
        <v>0</v>
      </c>
      <c r="CT614" s="1280"/>
      <c r="CU614" s="1280"/>
      <c r="CV614" s="1280"/>
      <c r="CW614" s="1281"/>
      <c r="CX614" s="1279">
        <f t="shared" si="19"/>
        <v>0</v>
      </c>
      <c r="CY614" s="1280"/>
      <c r="CZ614" s="1280"/>
      <c r="DA614" s="1280"/>
      <c r="DB614" s="1281"/>
      <c r="DC614" s="1279">
        <f t="shared" si="20"/>
        <v>0</v>
      </c>
      <c r="DD614" s="1280"/>
      <c r="DE614" s="1280"/>
      <c r="DF614" s="1280"/>
      <c r="DG614" s="1281"/>
      <c r="DH614" s="1279">
        <f t="shared" si="21"/>
        <v>0</v>
      </c>
      <c r="DI614" s="1280"/>
      <c r="DJ614" s="1280"/>
      <c r="DK614" s="1280"/>
      <c r="DL614" s="1281"/>
      <c r="DM614" s="1279">
        <f t="shared" si="22"/>
        <v>0</v>
      </c>
      <c r="DN614" s="1280"/>
      <c r="DO614" s="1280"/>
      <c r="DP614" s="1280"/>
      <c r="DQ614" s="1281"/>
      <c r="DR614" s="1279">
        <f t="shared" si="23"/>
        <v>0</v>
      </c>
      <c r="DS614" s="1280"/>
      <c r="DT614" s="1280"/>
      <c r="DU614" s="1280"/>
      <c r="DV614" s="1281"/>
    </row>
    <row r="615" spans="1:126" ht="12.9" customHeight="1">
      <c r="A615" s="3"/>
      <c r="B615" s="3"/>
      <c r="C615" s="3"/>
      <c r="AZ615" s="41"/>
      <c r="BA615" s="41"/>
      <c r="BB615" s="41"/>
      <c r="BC615" s="41"/>
      <c r="BD615" s="41"/>
      <c r="BE615" s="1273">
        <f t="shared" si="16"/>
        <v>0</v>
      </c>
      <c r="BF615" s="1275"/>
      <c r="BG615" s="1267">
        <f t="shared" si="8"/>
        <v>0</v>
      </c>
      <c r="BH615" s="1269"/>
      <c r="BI615" s="1273">
        <f t="shared" si="17"/>
        <v>0</v>
      </c>
      <c r="BJ615" s="1275"/>
      <c r="BK615" s="1267">
        <f t="shared" si="9"/>
        <v>0</v>
      </c>
      <c r="BL615" s="1269"/>
      <c r="BN615" s="1267">
        <f t="shared" si="10"/>
        <v>0</v>
      </c>
      <c r="BO615" s="1268"/>
      <c r="BP615" s="1268"/>
      <c r="BQ615" s="1268"/>
      <c r="BR615" s="1278"/>
      <c r="BS615" s="1267">
        <f t="shared" si="11"/>
        <v>0</v>
      </c>
      <c r="BT615" s="1268"/>
      <c r="BU615" s="1268"/>
      <c r="BV615" s="1268"/>
      <c r="BW615" s="1269"/>
      <c r="BX615" s="1267">
        <f t="shared" si="12"/>
        <v>0</v>
      </c>
      <c r="BY615" s="1268"/>
      <c r="BZ615" s="1268"/>
      <c r="CA615" s="1268"/>
      <c r="CB615" s="1269"/>
      <c r="CC615" s="1267">
        <f t="shared" si="13"/>
        <v>0</v>
      </c>
      <c r="CD615" s="1268"/>
      <c r="CE615" s="1268"/>
      <c r="CF615" s="1268"/>
      <c r="CG615" s="1269"/>
      <c r="CH615" s="1267">
        <f t="shared" si="14"/>
        <v>0</v>
      </c>
      <c r="CI615" s="1268"/>
      <c r="CJ615" s="1268"/>
      <c r="CK615" s="1268"/>
      <c r="CL615" s="1269"/>
      <c r="CM615" s="1276">
        <f t="shared" si="15"/>
        <v>0</v>
      </c>
      <c r="CN615" s="1277"/>
      <c r="CO615" s="1277"/>
      <c r="CP615" s="1277"/>
      <c r="CQ615" s="1278"/>
      <c r="CS615" s="1279">
        <f t="shared" si="18"/>
        <v>0</v>
      </c>
      <c r="CT615" s="1280"/>
      <c r="CU615" s="1280"/>
      <c r="CV615" s="1280"/>
      <c r="CW615" s="1281"/>
      <c r="CX615" s="1279">
        <f t="shared" si="19"/>
        <v>0</v>
      </c>
      <c r="CY615" s="1280"/>
      <c r="CZ615" s="1280"/>
      <c r="DA615" s="1280"/>
      <c r="DB615" s="1281"/>
      <c r="DC615" s="1279">
        <f t="shared" si="20"/>
        <v>0</v>
      </c>
      <c r="DD615" s="1280"/>
      <c r="DE615" s="1280"/>
      <c r="DF615" s="1280"/>
      <c r="DG615" s="1281"/>
      <c r="DH615" s="1279">
        <f t="shared" si="21"/>
        <v>0</v>
      </c>
      <c r="DI615" s="1280"/>
      <c r="DJ615" s="1280"/>
      <c r="DK615" s="1280"/>
      <c r="DL615" s="1281"/>
      <c r="DM615" s="1279">
        <f t="shared" si="22"/>
        <v>0</v>
      </c>
      <c r="DN615" s="1280"/>
      <c r="DO615" s="1280"/>
      <c r="DP615" s="1280"/>
      <c r="DQ615" s="1281"/>
      <c r="DR615" s="1279">
        <f t="shared" si="23"/>
        <v>0</v>
      </c>
      <c r="DS615" s="1280"/>
      <c r="DT615" s="1280"/>
      <c r="DU615" s="1280"/>
      <c r="DV615" s="1281"/>
    </row>
    <row r="616" spans="1:126" ht="12.9" customHeight="1">
      <c r="C616" s="3" t="s">
        <v>2124</v>
      </c>
      <c r="AZ616" s="41"/>
      <c r="BA616" s="41"/>
      <c r="BB616" s="41"/>
      <c r="BC616" s="41"/>
      <c r="BD616" s="41"/>
      <c r="BE616" s="1273">
        <f t="shared" ref="BE616:BE625" si="24">IF(AND(AH719&lt;=0.5,AH719&gt;=0.36),1,0)</f>
        <v>0</v>
      </c>
      <c r="BF616" s="1275"/>
      <c r="BG616" s="1267">
        <f t="shared" ref="BG616:BG625" si="25">IF(BE616=1,G719,0)</f>
        <v>0</v>
      </c>
      <c r="BH616" s="1269"/>
      <c r="BI616" s="1273">
        <f t="shared" ref="BI616:BI625" si="26">IF(AND(AH719&lt;=0.35,AH719&gt;0),1,0)</f>
        <v>0</v>
      </c>
      <c r="BJ616" s="1275"/>
      <c r="BK616" s="1267">
        <f t="shared" ref="BK616:BK625" si="27">IF(BI616=1,G719,0)</f>
        <v>0</v>
      </c>
      <c r="BL616" s="1269"/>
      <c r="BN616" s="1267">
        <f t="shared" si="10"/>
        <v>0</v>
      </c>
      <c r="BO616" s="1268"/>
      <c r="BP616" s="1268"/>
      <c r="BQ616" s="1268"/>
      <c r="BR616" s="1278"/>
      <c r="BS616" s="1267">
        <f t="shared" si="11"/>
        <v>0</v>
      </c>
      <c r="BT616" s="1268"/>
      <c r="BU616" s="1268"/>
      <c r="BV616" s="1268"/>
      <c r="BW616" s="1269"/>
      <c r="BX616" s="1267">
        <f t="shared" si="12"/>
        <v>0</v>
      </c>
      <c r="BY616" s="1268"/>
      <c r="BZ616" s="1268"/>
      <c r="CA616" s="1268"/>
      <c r="CB616" s="1269"/>
      <c r="CC616" s="1267">
        <f t="shared" si="13"/>
        <v>0</v>
      </c>
      <c r="CD616" s="1268"/>
      <c r="CE616" s="1268"/>
      <c r="CF616" s="1268"/>
      <c r="CG616" s="1269"/>
      <c r="CH616" s="1267">
        <f t="shared" si="14"/>
        <v>0</v>
      </c>
      <c r="CI616" s="1268"/>
      <c r="CJ616" s="1268"/>
      <c r="CK616" s="1268"/>
      <c r="CL616" s="1269"/>
      <c r="CM616" s="1276">
        <f t="shared" si="15"/>
        <v>0</v>
      </c>
      <c r="CN616" s="1277"/>
      <c r="CO616" s="1277"/>
      <c r="CP616" s="1277"/>
      <c r="CQ616" s="1278"/>
      <c r="CS616" s="1279">
        <f t="shared" ref="CS616:CS625" si="28">IF(AND(B719="SRO/Studio",AH719&lt;=0.3),G719,0)</f>
        <v>0</v>
      </c>
      <c r="CT616" s="1280"/>
      <c r="CU616" s="1280"/>
      <c r="CV616" s="1280"/>
      <c r="CW616" s="1281"/>
      <c r="CX616" s="1279">
        <f t="shared" ref="CX616:CX625" si="29">IF(AND(B719="1 Bedroom",AH719&lt;=0.3),G719,0)</f>
        <v>0</v>
      </c>
      <c r="CY616" s="1280"/>
      <c r="CZ616" s="1280"/>
      <c r="DA616" s="1280"/>
      <c r="DB616" s="1281"/>
      <c r="DC616" s="1279">
        <f t="shared" ref="DC616:DC625" si="30">IF(AND(B719="2 Bedrooms",AH719&lt;=0.3),G719,0)</f>
        <v>0</v>
      </c>
      <c r="DD616" s="1280"/>
      <c r="DE616" s="1280"/>
      <c r="DF616" s="1280"/>
      <c r="DG616" s="1281"/>
      <c r="DH616" s="1279">
        <f t="shared" ref="DH616:DH625" si="31">IF(AND(B719="3 Bedrooms",AH719&lt;=0.3),G719,0)</f>
        <v>0</v>
      </c>
      <c r="DI616" s="1280"/>
      <c r="DJ616" s="1280"/>
      <c r="DK616" s="1280"/>
      <c r="DL616" s="1281"/>
      <c r="DM616" s="1279">
        <f t="shared" ref="DM616:DM625" si="32">IF(AND(B719="4 Bedrooms",AH719&lt;=0.3),G719,0)</f>
        <v>0</v>
      </c>
      <c r="DN616" s="1280"/>
      <c r="DO616" s="1280"/>
      <c r="DP616" s="1280"/>
      <c r="DQ616" s="1281"/>
      <c r="DR616" s="1279">
        <f t="shared" ref="DR616:DR625" si="33">IF(AND(B719="5 Bedrooms",AH719&lt;=0.3),G719,0)</f>
        <v>0</v>
      </c>
      <c r="DS616" s="1280"/>
      <c r="DT616" s="1280"/>
      <c r="DU616" s="1280"/>
      <c r="DV616" s="1281"/>
    </row>
    <row r="617" spans="1:126" ht="12.9" customHeight="1">
      <c r="B617" s="838"/>
      <c r="C617" s="3"/>
      <c r="AZ617" s="41"/>
      <c r="BA617" s="41"/>
      <c r="BB617" s="41"/>
      <c r="BC617" s="41"/>
      <c r="BD617" s="41"/>
      <c r="BE617" s="1273">
        <f t="shared" si="24"/>
        <v>0</v>
      </c>
      <c r="BF617" s="1275"/>
      <c r="BG617" s="1267">
        <f t="shared" si="25"/>
        <v>0</v>
      </c>
      <c r="BH617" s="1269"/>
      <c r="BI617" s="1273">
        <f t="shared" si="26"/>
        <v>0</v>
      </c>
      <c r="BJ617" s="1275"/>
      <c r="BK617" s="1267">
        <f t="shared" si="27"/>
        <v>0</v>
      </c>
      <c r="BL617" s="1269"/>
      <c r="BN617" s="1267">
        <f t="shared" si="10"/>
        <v>0</v>
      </c>
      <c r="BO617" s="1268"/>
      <c r="BP617" s="1268"/>
      <c r="BQ617" s="1268"/>
      <c r="BR617" s="1278"/>
      <c r="BS617" s="1267">
        <f t="shared" si="11"/>
        <v>0</v>
      </c>
      <c r="BT617" s="1268"/>
      <c r="BU617" s="1268"/>
      <c r="BV617" s="1268"/>
      <c r="BW617" s="1269"/>
      <c r="BX617" s="1267">
        <f t="shared" si="12"/>
        <v>0</v>
      </c>
      <c r="BY617" s="1268"/>
      <c r="BZ617" s="1268"/>
      <c r="CA617" s="1268"/>
      <c r="CB617" s="1269"/>
      <c r="CC617" s="1267">
        <f t="shared" si="13"/>
        <v>0</v>
      </c>
      <c r="CD617" s="1268"/>
      <c r="CE617" s="1268"/>
      <c r="CF617" s="1268"/>
      <c r="CG617" s="1269"/>
      <c r="CH617" s="1267">
        <f t="shared" si="14"/>
        <v>0</v>
      </c>
      <c r="CI617" s="1268"/>
      <c r="CJ617" s="1268"/>
      <c r="CK617" s="1268"/>
      <c r="CL617" s="1269"/>
      <c r="CM617" s="1276">
        <f t="shared" si="15"/>
        <v>0</v>
      </c>
      <c r="CN617" s="1277"/>
      <c r="CO617" s="1277"/>
      <c r="CP617" s="1277"/>
      <c r="CQ617" s="1278"/>
      <c r="CS617" s="1279">
        <f t="shared" si="28"/>
        <v>0</v>
      </c>
      <c r="CT617" s="1280"/>
      <c r="CU617" s="1280"/>
      <c r="CV617" s="1280"/>
      <c r="CW617" s="1281"/>
      <c r="CX617" s="1279">
        <f t="shared" si="29"/>
        <v>0</v>
      </c>
      <c r="CY617" s="1280"/>
      <c r="CZ617" s="1280"/>
      <c r="DA617" s="1280"/>
      <c r="DB617" s="1281"/>
      <c r="DC617" s="1279">
        <f t="shared" si="30"/>
        <v>0</v>
      </c>
      <c r="DD617" s="1280"/>
      <c r="DE617" s="1280"/>
      <c r="DF617" s="1280"/>
      <c r="DG617" s="1281"/>
      <c r="DH617" s="1279">
        <f t="shared" si="31"/>
        <v>0</v>
      </c>
      <c r="DI617" s="1280"/>
      <c r="DJ617" s="1280"/>
      <c r="DK617" s="1280"/>
      <c r="DL617" s="1281"/>
      <c r="DM617" s="1279">
        <f t="shared" si="32"/>
        <v>0</v>
      </c>
      <c r="DN617" s="1280"/>
      <c r="DO617" s="1280"/>
      <c r="DP617" s="1280"/>
      <c r="DQ617" s="1281"/>
      <c r="DR617" s="1279">
        <f t="shared" si="33"/>
        <v>0</v>
      </c>
      <c r="DS617" s="1280"/>
      <c r="DT617" s="1280"/>
      <c r="DU617" s="1280"/>
      <c r="DV617" s="1281"/>
    </row>
    <row r="618" spans="1:126" ht="12.9" customHeight="1">
      <c r="B618" s="1571" t="s">
        <v>2193</v>
      </c>
      <c r="C618" s="1572"/>
      <c r="D618" s="1572"/>
      <c r="E618" s="1572"/>
      <c r="F618" s="1572"/>
      <c r="G618" s="1572"/>
      <c r="H618" s="1572"/>
      <c r="I618" s="1572"/>
      <c r="J618" s="1572"/>
      <c r="K618" s="1572"/>
      <c r="L618" s="1572"/>
      <c r="M618" s="1411" t="s">
        <v>2167</v>
      </c>
      <c r="N618" s="1411"/>
      <c r="O618" s="1411"/>
      <c r="P618" s="1411"/>
      <c r="Q618" s="1299" t="s">
        <v>2197</v>
      </c>
      <c r="R618" s="1300"/>
      <c r="S618" s="1301"/>
      <c r="T618" s="1299" t="s">
        <v>2196</v>
      </c>
      <c r="U618" s="1300"/>
      <c r="V618" s="1301"/>
      <c r="W618" s="1431" t="s">
        <v>739</v>
      </c>
      <c r="X618" s="1431"/>
      <c r="Y618" s="1432"/>
      <c r="Z618" s="1411" t="s">
        <v>2194</v>
      </c>
      <c r="AA618" s="1411"/>
      <c r="AB618" s="1411"/>
      <c r="AC618" s="1419" t="s">
        <v>1989</v>
      </c>
      <c r="AD618" s="1420"/>
      <c r="AE618" s="1421"/>
      <c r="AF618" s="1299" t="s">
        <v>2125</v>
      </c>
      <c r="AG618" s="1300"/>
      <c r="AH618" s="1300"/>
      <c r="AI618" s="1300"/>
      <c r="AJ618" s="1301"/>
      <c r="AK618" s="1509" t="s">
        <v>2126</v>
      </c>
      <c r="AL618" s="1510"/>
      <c r="AM618" s="1510"/>
      <c r="AN618" s="1511"/>
      <c r="AO618" s="1411" t="s">
        <v>740</v>
      </c>
      <c r="AP618" s="1411"/>
      <c r="AQ618" s="1411"/>
      <c r="AR618" s="1411"/>
      <c r="AS618" s="1411"/>
      <c r="AT618" s="41"/>
      <c r="AU618" s="41"/>
      <c r="AV618" s="41"/>
      <c r="AW618" s="41"/>
      <c r="AX618" s="41"/>
      <c r="AY618" s="41"/>
      <c r="AZ618" s="41"/>
      <c r="BE618" s="1273">
        <f t="shared" si="24"/>
        <v>0</v>
      </c>
      <c r="BF618" s="1275"/>
      <c r="BG618" s="1267">
        <f t="shared" si="25"/>
        <v>0</v>
      </c>
      <c r="BH618" s="1269"/>
      <c r="BI618" s="1273">
        <f t="shared" si="26"/>
        <v>0</v>
      </c>
      <c r="BJ618" s="1275"/>
      <c r="BK618" s="1267">
        <f t="shared" si="27"/>
        <v>0</v>
      </c>
      <c r="BL618" s="1269"/>
      <c r="BN618" s="1267">
        <f t="shared" si="10"/>
        <v>0</v>
      </c>
      <c r="BO618" s="1268"/>
      <c r="BP618" s="1268"/>
      <c r="BQ618" s="1268"/>
      <c r="BR618" s="1278"/>
      <c r="BS618" s="1267">
        <f t="shared" si="11"/>
        <v>0</v>
      </c>
      <c r="BT618" s="1268"/>
      <c r="BU618" s="1268"/>
      <c r="BV618" s="1268"/>
      <c r="BW618" s="1269"/>
      <c r="BX618" s="1267">
        <f t="shared" si="12"/>
        <v>0</v>
      </c>
      <c r="BY618" s="1268"/>
      <c r="BZ618" s="1268"/>
      <c r="CA618" s="1268"/>
      <c r="CB618" s="1269"/>
      <c r="CC618" s="1267">
        <f t="shared" si="13"/>
        <v>0</v>
      </c>
      <c r="CD618" s="1268"/>
      <c r="CE618" s="1268"/>
      <c r="CF618" s="1268"/>
      <c r="CG618" s="1269"/>
      <c r="CH618" s="1267">
        <f t="shared" si="14"/>
        <v>0</v>
      </c>
      <c r="CI618" s="1268"/>
      <c r="CJ618" s="1268"/>
      <c r="CK618" s="1268"/>
      <c r="CL618" s="1269"/>
      <c r="CM618" s="1276">
        <f t="shared" si="15"/>
        <v>0</v>
      </c>
      <c r="CN618" s="1277"/>
      <c r="CO618" s="1277"/>
      <c r="CP618" s="1277"/>
      <c r="CQ618" s="1278"/>
      <c r="CS618" s="1279">
        <f t="shared" si="28"/>
        <v>0</v>
      </c>
      <c r="CT618" s="1280"/>
      <c r="CU618" s="1280"/>
      <c r="CV618" s="1280"/>
      <c r="CW618" s="1281"/>
      <c r="CX618" s="1279">
        <f t="shared" si="29"/>
        <v>0</v>
      </c>
      <c r="CY618" s="1280"/>
      <c r="CZ618" s="1280"/>
      <c r="DA618" s="1280"/>
      <c r="DB618" s="1281"/>
      <c r="DC618" s="1279">
        <f t="shared" si="30"/>
        <v>0</v>
      </c>
      <c r="DD618" s="1280"/>
      <c r="DE618" s="1280"/>
      <c r="DF618" s="1280"/>
      <c r="DG618" s="1281"/>
      <c r="DH618" s="1279">
        <f t="shared" si="31"/>
        <v>0</v>
      </c>
      <c r="DI618" s="1280"/>
      <c r="DJ618" s="1280"/>
      <c r="DK618" s="1280"/>
      <c r="DL618" s="1281"/>
      <c r="DM618" s="1279">
        <f t="shared" si="32"/>
        <v>0</v>
      </c>
      <c r="DN618" s="1280"/>
      <c r="DO618" s="1280"/>
      <c r="DP618" s="1280"/>
      <c r="DQ618" s="1281"/>
      <c r="DR618" s="1279">
        <f t="shared" si="33"/>
        <v>0</v>
      </c>
      <c r="DS618" s="1280"/>
      <c r="DT618" s="1280"/>
      <c r="DU618" s="1280"/>
      <c r="DV618" s="1281"/>
    </row>
    <row r="619" spans="1:126" ht="12.9" customHeight="1">
      <c r="B619" s="1573"/>
      <c r="C619" s="1466"/>
      <c r="D619" s="1466"/>
      <c r="E619" s="1466"/>
      <c r="F619" s="1466"/>
      <c r="G619" s="1466"/>
      <c r="H619" s="1466"/>
      <c r="I619" s="1466"/>
      <c r="J619" s="1466"/>
      <c r="K619" s="1466"/>
      <c r="L619" s="1466"/>
      <c r="M619" s="1411"/>
      <c r="N619" s="1411"/>
      <c r="O619" s="1411"/>
      <c r="P619" s="1411"/>
      <c r="Q619" s="1302"/>
      <c r="R619" s="1303"/>
      <c r="S619" s="1304"/>
      <c r="T619" s="1302"/>
      <c r="U619" s="1303"/>
      <c r="V619" s="1304"/>
      <c r="W619" s="1433"/>
      <c r="X619" s="1433"/>
      <c r="Y619" s="1434"/>
      <c r="Z619" s="1411"/>
      <c r="AA619" s="1411"/>
      <c r="AB619" s="1411"/>
      <c r="AC619" s="1422"/>
      <c r="AD619" s="1423"/>
      <c r="AE619" s="1424"/>
      <c r="AF619" s="1302"/>
      <c r="AG619" s="1303"/>
      <c r="AH619" s="1303"/>
      <c r="AI619" s="1303"/>
      <c r="AJ619" s="1304"/>
      <c r="AK619" s="1512"/>
      <c r="AL619" s="1513"/>
      <c r="AM619" s="1513"/>
      <c r="AN619" s="1514"/>
      <c r="AO619" s="1411"/>
      <c r="AP619" s="1411"/>
      <c r="AQ619" s="1411"/>
      <c r="AR619" s="1411"/>
      <c r="AS619" s="1411"/>
      <c r="AT619" s="41"/>
      <c r="AU619" s="41"/>
      <c r="AV619" s="41"/>
      <c r="AW619" s="41"/>
      <c r="AX619" s="41"/>
      <c r="AY619" s="41"/>
      <c r="AZ619" s="41"/>
      <c r="BE619" s="1273">
        <f t="shared" si="24"/>
        <v>0</v>
      </c>
      <c r="BF619" s="1275"/>
      <c r="BG619" s="1267">
        <f t="shared" si="25"/>
        <v>0</v>
      </c>
      <c r="BH619" s="1269"/>
      <c r="BI619" s="1273">
        <f t="shared" si="26"/>
        <v>0</v>
      </c>
      <c r="BJ619" s="1275"/>
      <c r="BK619" s="1267">
        <f t="shared" si="27"/>
        <v>0</v>
      </c>
      <c r="BL619" s="1269"/>
      <c r="BN619" s="1267">
        <f t="shared" si="10"/>
        <v>0</v>
      </c>
      <c r="BO619" s="1268"/>
      <c r="BP619" s="1268"/>
      <c r="BQ619" s="1268"/>
      <c r="BR619" s="1278"/>
      <c r="BS619" s="1267">
        <f t="shared" si="11"/>
        <v>0</v>
      </c>
      <c r="BT619" s="1268"/>
      <c r="BU619" s="1268"/>
      <c r="BV619" s="1268"/>
      <c r="BW619" s="1269"/>
      <c r="BX619" s="1267">
        <f t="shared" si="12"/>
        <v>0</v>
      </c>
      <c r="BY619" s="1268"/>
      <c r="BZ619" s="1268"/>
      <c r="CA619" s="1268"/>
      <c r="CB619" s="1269"/>
      <c r="CC619" s="1267">
        <f t="shared" si="13"/>
        <v>0</v>
      </c>
      <c r="CD619" s="1268"/>
      <c r="CE619" s="1268"/>
      <c r="CF619" s="1268"/>
      <c r="CG619" s="1269"/>
      <c r="CH619" s="1267">
        <f t="shared" si="14"/>
        <v>0</v>
      </c>
      <c r="CI619" s="1268"/>
      <c r="CJ619" s="1268"/>
      <c r="CK619" s="1268"/>
      <c r="CL619" s="1269"/>
      <c r="CM619" s="1276">
        <f t="shared" si="15"/>
        <v>0</v>
      </c>
      <c r="CN619" s="1277"/>
      <c r="CO619" s="1277"/>
      <c r="CP619" s="1277"/>
      <c r="CQ619" s="1278"/>
      <c r="CS619" s="1279">
        <f t="shared" si="28"/>
        <v>0</v>
      </c>
      <c r="CT619" s="1280"/>
      <c r="CU619" s="1280"/>
      <c r="CV619" s="1280"/>
      <c r="CW619" s="1281"/>
      <c r="CX619" s="1279">
        <f t="shared" si="29"/>
        <v>0</v>
      </c>
      <c r="CY619" s="1280"/>
      <c r="CZ619" s="1280"/>
      <c r="DA619" s="1280"/>
      <c r="DB619" s="1281"/>
      <c r="DC619" s="1279">
        <f t="shared" si="30"/>
        <v>0</v>
      </c>
      <c r="DD619" s="1280"/>
      <c r="DE619" s="1280"/>
      <c r="DF619" s="1280"/>
      <c r="DG619" s="1281"/>
      <c r="DH619" s="1279">
        <f t="shared" si="31"/>
        <v>0</v>
      </c>
      <c r="DI619" s="1280"/>
      <c r="DJ619" s="1280"/>
      <c r="DK619" s="1280"/>
      <c r="DL619" s="1281"/>
      <c r="DM619" s="1279">
        <f t="shared" si="32"/>
        <v>0</v>
      </c>
      <c r="DN619" s="1280"/>
      <c r="DO619" s="1280"/>
      <c r="DP619" s="1280"/>
      <c r="DQ619" s="1281"/>
      <c r="DR619" s="1279">
        <f t="shared" si="33"/>
        <v>0</v>
      </c>
      <c r="DS619" s="1280"/>
      <c r="DT619" s="1280"/>
      <c r="DU619" s="1280"/>
      <c r="DV619" s="1281"/>
    </row>
    <row r="620" spans="1:126" ht="12.9" customHeight="1">
      <c r="B620" s="1574"/>
      <c r="C620" s="1575"/>
      <c r="D620" s="1575"/>
      <c r="E620" s="1575"/>
      <c r="F620" s="1575"/>
      <c r="G620" s="1575"/>
      <c r="H620" s="1575"/>
      <c r="I620" s="1575"/>
      <c r="J620" s="1575"/>
      <c r="K620" s="1575"/>
      <c r="L620" s="1575"/>
      <c r="M620" s="1411"/>
      <c r="N620" s="1411"/>
      <c r="O620" s="1411"/>
      <c r="P620" s="1411"/>
      <c r="Q620" s="1305"/>
      <c r="R620" s="1306"/>
      <c r="S620" s="1307"/>
      <c r="T620" s="1305"/>
      <c r="U620" s="1306"/>
      <c r="V620" s="1307"/>
      <c r="W620" s="1435"/>
      <c r="X620" s="1435"/>
      <c r="Y620" s="1436"/>
      <c r="Z620" s="1411"/>
      <c r="AA620" s="1411"/>
      <c r="AB620" s="1411"/>
      <c r="AC620" s="1425"/>
      <c r="AD620" s="1426"/>
      <c r="AE620" s="1427"/>
      <c r="AF620" s="1305"/>
      <c r="AG620" s="1306"/>
      <c r="AH620" s="1306"/>
      <c r="AI620" s="1306"/>
      <c r="AJ620" s="1307"/>
      <c r="AK620" s="1515"/>
      <c r="AL620" s="1516"/>
      <c r="AM620" s="1516"/>
      <c r="AN620" s="1517"/>
      <c r="AO620" s="1411"/>
      <c r="AP620" s="1411"/>
      <c r="AQ620" s="1411"/>
      <c r="AR620" s="1411"/>
      <c r="AS620" s="1411"/>
      <c r="AT620" s="43"/>
      <c r="AU620" s="43"/>
      <c r="AV620" s="43"/>
      <c r="AW620" s="43"/>
      <c r="AX620" s="43"/>
      <c r="AY620" s="43"/>
      <c r="AZ620" s="43"/>
      <c r="BE620" s="1273">
        <f t="shared" si="24"/>
        <v>0</v>
      </c>
      <c r="BF620" s="1275"/>
      <c r="BG620" s="1267">
        <f t="shared" si="25"/>
        <v>0</v>
      </c>
      <c r="BH620" s="1269"/>
      <c r="BI620" s="1273">
        <f t="shared" si="26"/>
        <v>0</v>
      </c>
      <c r="BJ620" s="1275"/>
      <c r="BK620" s="1267">
        <f t="shared" si="27"/>
        <v>0</v>
      </c>
      <c r="BL620" s="1269"/>
      <c r="BN620" s="1267">
        <f t="shared" si="10"/>
        <v>0</v>
      </c>
      <c r="BO620" s="1268"/>
      <c r="BP620" s="1268"/>
      <c r="BQ620" s="1268"/>
      <c r="BR620" s="1278"/>
      <c r="BS620" s="1267">
        <f t="shared" si="11"/>
        <v>0</v>
      </c>
      <c r="BT620" s="1268"/>
      <c r="BU620" s="1268"/>
      <c r="BV620" s="1268"/>
      <c r="BW620" s="1269"/>
      <c r="BX620" s="1267">
        <f t="shared" si="12"/>
        <v>0</v>
      </c>
      <c r="BY620" s="1268"/>
      <c r="BZ620" s="1268"/>
      <c r="CA620" s="1268"/>
      <c r="CB620" s="1269"/>
      <c r="CC620" s="1267">
        <f t="shared" si="13"/>
        <v>0</v>
      </c>
      <c r="CD620" s="1268"/>
      <c r="CE620" s="1268"/>
      <c r="CF620" s="1268"/>
      <c r="CG620" s="1269"/>
      <c r="CH620" s="1267">
        <f t="shared" si="14"/>
        <v>0</v>
      </c>
      <c r="CI620" s="1268"/>
      <c r="CJ620" s="1268"/>
      <c r="CK620" s="1268"/>
      <c r="CL620" s="1269"/>
      <c r="CM620" s="1276">
        <f t="shared" si="15"/>
        <v>0</v>
      </c>
      <c r="CN620" s="1277"/>
      <c r="CO620" s="1277"/>
      <c r="CP620" s="1277"/>
      <c r="CQ620" s="1278"/>
      <c r="CS620" s="1279">
        <f t="shared" si="28"/>
        <v>0</v>
      </c>
      <c r="CT620" s="1280"/>
      <c r="CU620" s="1280"/>
      <c r="CV620" s="1280"/>
      <c r="CW620" s="1281"/>
      <c r="CX620" s="1279">
        <f t="shared" si="29"/>
        <v>0</v>
      </c>
      <c r="CY620" s="1280"/>
      <c r="CZ620" s="1280"/>
      <c r="DA620" s="1280"/>
      <c r="DB620" s="1281"/>
      <c r="DC620" s="1279">
        <f t="shared" si="30"/>
        <v>0</v>
      </c>
      <c r="DD620" s="1280"/>
      <c r="DE620" s="1280"/>
      <c r="DF620" s="1280"/>
      <c r="DG620" s="1281"/>
      <c r="DH620" s="1279">
        <f t="shared" si="31"/>
        <v>0</v>
      </c>
      <c r="DI620" s="1280"/>
      <c r="DJ620" s="1280"/>
      <c r="DK620" s="1280"/>
      <c r="DL620" s="1281"/>
      <c r="DM620" s="1279">
        <f t="shared" si="32"/>
        <v>0</v>
      </c>
      <c r="DN620" s="1280"/>
      <c r="DO620" s="1280"/>
      <c r="DP620" s="1280"/>
      <c r="DQ620" s="1281"/>
      <c r="DR620" s="1279">
        <f t="shared" si="33"/>
        <v>0</v>
      </c>
      <c r="DS620" s="1280"/>
      <c r="DT620" s="1280"/>
      <c r="DU620" s="1280"/>
      <c r="DV620" s="1281"/>
    </row>
    <row r="621" spans="1:126" ht="12.9" customHeight="1">
      <c r="B621" s="57" t="s">
        <v>899</v>
      </c>
      <c r="C621" s="1297" t="s">
        <v>2428</v>
      </c>
      <c r="D621" s="1297"/>
      <c r="E621" s="1297"/>
      <c r="F621" s="1297"/>
      <c r="G621" s="1297"/>
      <c r="H621" s="1297"/>
      <c r="I621" s="1297"/>
      <c r="J621" s="1297"/>
      <c r="K621" s="1297"/>
      <c r="L621" s="1297"/>
      <c r="M621" s="1372" t="s">
        <v>2182</v>
      </c>
      <c r="N621" s="1372"/>
      <c r="O621" s="1372"/>
      <c r="P621" s="1372"/>
      <c r="Q621" s="1373">
        <f>12*17</f>
        <v>204</v>
      </c>
      <c r="R621" s="1374"/>
      <c r="S621" s="1375"/>
      <c r="T621" s="1415">
        <f>35*12</f>
        <v>420</v>
      </c>
      <c r="U621" s="1416"/>
      <c r="V621" s="1417"/>
      <c r="W621" s="1428">
        <v>7.4999999999999997E-2</v>
      </c>
      <c r="X621" s="1429"/>
      <c r="Y621" s="1430"/>
      <c r="Z621" s="1412" t="s">
        <v>2195</v>
      </c>
      <c r="AA621" s="1413"/>
      <c r="AB621" s="1414"/>
      <c r="AC621" s="1328">
        <v>1</v>
      </c>
      <c r="AD621" s="1329"/>
      <c r="AE621" s="1330"/>
      <c r="AF621" s="1208">
        <f>-PMT(W621/12,T621,AO621)*12</f>
        <v>237439.60168881575</v>
      </c>
      <c r="AG621" s="1209"/>
      <c r="AH621" s="1209"/>
      <c r="AI621" s="1209"/>
      <c r="AJ621" s="1210"/>
      <c r="AK621" s="1369"/>
      <c r="AL621" s="1370"/>
      <c r="AM621" s="1370"/>
      <c r="AN621" s="1371"/>
      <c r="AO621" s="1211">
        <v>2934646</v>
      </c>
      <c r="AP621" s="1211"/>
      <c r="AQ621" s="1211"/>
      <c r="AR621" s="1211"/>
      <c r="AS621" s="1211"/>
      <c r="AT621" s="945" t="str">
        <f t="shared" ref="AT621:AT632" si="34">IF(AND(NOT(C620=""),C621="",NOT(C622="")),"!","")</f>
        <v/>
      </c>
      <c r="AU621" s="43"/>
      <c r="AV621" s="43"/>
      <c r="AW621" s="43"/>
      <c r="AX621" s="43"/>
      <c r="AY621" s="43"/>
      <c r="BA621" s="41" t="s">
        <v>1976</v>
      </c>
      <c r="BC621" s="43"/>
      <c r="BD621" s="43"/>
      <c r="BE621" s="1273">
        <f t="shared" si="24"/>
        <v>0</v>
      </c>
      <c r="BF621" s="1275"/>
      <c r="BG621" s="1267">
        <f t="shared" si="25"/>
        <v>0</v>
      </c>
      <c r="BH621" s="1269"/>
      <c r="BI621" s="1273">
        <f t="shared" si="26"/>
        <v>0</v>
      </c>
      <c r="BJ621" s="1275"/>
      <c r="BK621" s="1267">
        <f t="shared" si="27"/>
        <v>0</v>
      </c>
      <c r="BL621" s="1269"/>
      <c r="BN621" s="1267">
        <f t="shared" si="10"/>
        <v>0</v>
      </c>
      <c r="BO621" s="1268"/>
      <c r="BP621" s="1268"/>
      <c r="BQ621" s="1268"/>
      <c r="BR621" s="1278"/>
      <c r="BS621" s="1267">
        <f t="shared" si="11"/>
        <v>0</v>
      </c>
      <c r="BT621" s="1268"/>
      <c r="BU621" s="1268"/>
      <c r="BV621" s="1268"/>
      <c r="BW621" s="1269"/>
      <c r="BX621" s="1267">
        <f t="shared" si="12"/>
        <v>0</v>
      </c>
      <c r="BY621" s="1268"/>
      <c r="BZ621" s="1268"/>
      <c r="CA621" s="1268"/>
      <c r="CB621" s="1269"/>
      <c r="CC621" s="1267">
        <f t="shared" si="13"/>
        <v>0</v>
      </c>
      <c r="CD621" s="1268"/>
      <c r="CE621" s="1268"/>
      <c r="CF621" s="1268"/>
      <c r="CG621" s="1269"/>
      <c r="CH621" s="1267">
        <f t="shared" si="14"/>
        <v>0</v>
      </c>
      <c r="CI621" s="1268"/>
      <c r="CJ621" s="1268"/>
      <c r="CK621" s="1268"/>
      <c r="CL621" s="1269"/>
      <c r="CM621" s="1276">
        <f t="shared" si="15"/>
        <v>0</v>
      </c>
      <c r="CN621" s="1277"/>
      <c r="CO621" s="1277"/>
      <c r="CP621" s="1277"/>
      <c r="CQ621" s="1278"/>
      <c r="CS621" s="1279">
        <f t="shared" si="28"/>
        <v>0</v>
      </c>
      <c r="CT621" s="1280"/>
      <c r="CU621" s="1280"/>
      <c r="CV621" s="1280"/>
      <c r="CW621" s="1281"/>
      <c r="CX621" s="1279">
        <f t="shared" si="29"/>
        <v>0</v>
      </c>
      <c r="CY621" s="1280"/>
      <c r="CZ621" s="1280"/>
      <c r="DA621" s="1280"/>
      <c r="DB621" s="1281"/>
      <c r="DC621" s="1279">
        <f t="shared" si="30"/>
        <v>0</v>
      </c>
      <c r="DD621" s="1280"/>
      <c r="DE621" s="1280"/>
      <c r="DF621" s="1280"/>
      <c r="DG621" s="1281"/>
      <c r="DH621" s="1279">
        <f t="shared" si="31"/>
        <v>0</v>
      </c>
      <c r="DI621" s="1280"/>
      <c r="DJ621" s="1280"/>
      <c r="DK621" s="1280"/>
      <c r="DL621" s="1281"/>
      <c r="DM621" s="1279">
        <f t="shared" si="32"/>
        <v>0</v>
      </c>
      <c r="DN621" s="1280"/>
      <c r="DO621" s="1280"/>
      <c r="DP621" s="1280"/>
      <c r="DQ621" s="1281"/>
      <c r="DR621" s="1279">
        <f t="shared" si="33"/>
        <v>0</v>
      </c>
      <c r="DS621" s="1280"/>
      <c r="DT621" s="1280"/>
      <c r="DU621" s="1280"/>
      <c r="DV621" s="1281"/>
    </row>
    <row r="622" spans="1:126" ht="12.9" customHeight="1">
      <c r="B622" s="58" t="s">
        <v>900</v>
      </c>
      <c r="C622" s="1297" t="str">
        <f>C551</f>
        <v>Moreno Valley City HOME ARP</v>
      </c>
      <c r="D622" s="1297"/>
      <c r="E622" s="1297"/>
      <c r="F622" s="1297"/>
      <c r="G622" s="1297"/>
      <c r="H622" s="1297"/>
      <c r="I622" s="1297"/>
      <c r="J622" s="1297"/>
      <c r="K622" s="1297"/>
      <c r="L622" s="1297"/>
      <c r="M622" s="1372" t="s">
        <v>2179</v>
      </c>
      <c r="N622" s="1372"/>
      <c r="O622" s="1372"/>
      <c r="P622" s="1372"/>
      <c r="Q622" s="1373">
        <f>55*12</f>
        <v>660</v>
      </c>
      <c r="R622" s="1374"/>
      <c r="S622" s="1375"/>
      <c r="T622" s="1415"/>
      <c r="U622" s="1416"/>
      <c r="V622" s="1417"/>
      <c r="W622" s="1428">
        <v>0.01</v>
      </c>
      <c r="X622" s="1429"/>
      <c r="Y622" s="1430"/>
      <c r="Z622" s="1412" t="s">
        <v>787</v>
      </c>
      <c r="AA622" s="1413"/>
      <c r="AB622" s="1414"/>
      <c r="AC622" s="1328"/>
      <c r="AD622" s="1329"/>
      <c r="AE622" s="1330"/>
      <c r="AF622" s="1208"/>
      <c r="AG622" s="1209"/>
      <c r="AH622" s="1209"/>
      <c r="AI622" s="1209"/>
      <c r="AJ622" s="1210"/>
      <c r="AK622" s="1369"/>
      <c r="AL622" s="1370"/>
      <c r="AM622" s="1370"/>
      <c r="AN622" s="1371"/>
      <c r="AO622" s="1211">
        <v>2063000</v>
      </c>
      <c r="AP622" s="1211"/>
      <c r="AQ622" s="1211"/>
      <c r="AR622" s="1211"/>
      <c r="AS622" s="1211"/>
      <c r="AT622" s="945" t="str">
        <f t="shared" si="34"/>
        <v/>
      </c>
      <c r="AU622" s="43"/>
      <c r="AV622" s="43"/>
      <c r="AW622" s="43"/>
      <c r="AX622" s="43"/>
      <c r="AY622" s="43"/>
      <c r="BA622" s="41" t="s">
        <v>788</v>
      </c>
      <c r="BC622" s="43"/>
      <c r="BD622" s="43"/>
      <c r="BE622" s="1273">
        <f t="shared" si="24"/>
        <v>0</v>
      </c>
      <c r="BF622" s="1275"/>
      <c r="BG622" s="1267">
        <f t="shared" si="25"/>
        <v>0</v>
      </c>
      <c r="BH622" s="1269"/>
      <c r="BI622" s="1273">
        <f t="shared" si="26"/>
        <v>0</v>
      </c>
      <c r="BJ622" s="1275"/>
      <c r="BK622" s="1267">
        <f t="shared" si="27"/>
        <v>0</v>
      </c>
      <c r="BL622" s="1269"/>
      <c r="BN622" s="1267">
        <f t="shared" si="10"/>
        <v>0</v>
      </c>
      <c r="BO622" s="1268"/>
      <c r="BP622" s="1268"/>
      <c r="BQ622" s="1268"/>
      <c r="BR622" s="1278"/>
      <c r="BS622" s="1267">
        <f t="shared" si="11"/>
        <v>0</v>
      </c>
      <c r="BT622" s="1268"/>
      <c r="BU622" s="1268"/>
      <c r="BV622" s="1268"/>
      <c r="BW622" s="1269"/>
      <c r="BX622" s="1267">
        <f t="shared" si="12"/>
        <v>0</v>
      </c>
      <c r="BY622" s="1268"/>
      <c r="BZ622" s="1268"/>
      <c r="CA622" s="1268"/>
      <c r="CB622" s="1269"/>
      <c r="CC622" s="1267">
        <f t="shared" si="13"/>
        <v>0</v>
      </c>
      <c r="CD622" s="1268"/>
      <c r="CE622" s="1268"/>
      <c r="CF622" s="1268"/>
      <c r="CG622" s="1269"/>
      <c r="CH622" s="1267">
        <f t="shared" si="14"/>
        <v>0</v>
      </c>
      <c r="CI622" s="1268"/>
      <c r="CJ622" s="1268"/>
      <c r="CK622" s="1268"/>
      <c r="CL622" s="1269"/>
      <c r="CM622" s="1276">
        <f t="shared" si="15"/>
        <v>0</v>
      </c>
      <c r="CN622" s="1277"/>
      <c r="CO622" s="1277"/>
      <c r="CP622" s="1277"/>
      <c r="CQ622" s="1278"/>
      <c r="CS622" s="1279">
        <f t="shared" si="28"/>
        <v>0</v>
      </c>
      <c r="CT622" s="1280"/>
      <c r="CU622" s="1280"/>
      <c r="CV622" s="1280"/>
      <c r="CW622" s="1281"/>
      <c r="CX622" s="1279">
        <f t="shared" si="29"/>
        <v>0</v>
      </c>
      <c r="CY622" s="1280"/>
      <c r="CZ622" s="1280"/>
      <c r="DA622" s="1280"/>
      <c r="DB622" s="1281"/>
      <c r="DC622" s="1279">
        <f t="shared" si="30"/>
        <v>0</v>
      </c>
      <c r="DD622" s="1280"/>
      <c r="DE622" s="1280"/>
      <c r="DF622" s="1280"/>
      <c r="DG622" s="1281"/>
      <c r="DH622" s="1279">
        <f t="shared" si="31"/>
        <v>0</v>
      </c>
      <c r="DI622" s="1280"/>
      <c r="DJ622" s="1280"/>
      <c r="DK622" s="1280"/>
      <c r="DL622" s="1281"/>
      <c r="DM622" s="1279">
        <f t="shared" si="32"/>
        <v>0</v>
      </c>
      <c r="DN622" s="1280"/>
      <c r="DO622" s="1280"/>
      <c r="DP622" s="1280"/>
      <c r="DQ622" s="1281"/>
      <c r="DR622" s="1279">
        <f t="shared" si="33"/>
        <v>0</v>
      </c>
      <c r="DS622" s="1280"/>
      <c r="DT622" s="1280"/>
      <c r="DU622" s="1280"/>
      <c r="DV622" s="1281"/>
    </row>
    <row r="623" spans="1:126" ht="12.9" customHeight="1">
      <c r="B623" s="58" t="s">
        <v>906</v>
      </c>
      <c r="C623" s="1297" t="str">
        <f>C552</f>
        <v>Riverside County HOME ARP</v>
      </c>
      <c r="D623" s="1297"/>
      <c r="E623" s="1297"/>
      <c r="F623" s="1297"/>
      <c r="G623" s="1297"/>
      <c r="H623" s="1297"/>
      <c r="I623" s="1297"/>
      <c r="J623" s="1297"/>
      <c r="K623" s="1297"/>
      <c r="L623" s="1297"/>
      <c r="M623" s="1372" t="s">
        <v>2179</v>
      </c>
      <c r="N623" s="1372"/>
      <c r="O623" s="1372"/>
      <c r="P623" s="1372"/>
      <c r="Q623" s="1373">
        <f t="shared" ref="Q623:Q626" si="35">55*12</f>
        <v>660</v>
      </c>
      <c r="R623" s="1374"/>
      <c r="S623" s="1375"/>
      <c r="T623" s="1415"/>
      <c r="U623" s="1416"/>
      <c r="V623" s="1417"/>
      <c r="W623" s="1428">
        <v>0.01</v>
      </c>
      <c r="X623" s="1429"/>
      <c r="Y623" s="1430"/>
      <c r="Z623" s="1412" t="s">
        <v>787</v>
      </c>
      <c r="AA623" s="1413"/>
      <c r="AB623" s="1414"/>
      <c r="AC623" s="1328"/>
      <c r="AD623" s="1329"/>
      <c r="AE623" s="1330"/>
      <c r="AF623" s="1208"/>
      <c r="AG623" s="1209"/>
      <c r="AH623" s="1209"/>
      <c r="AI623" s="1209"/>
      <c r="AJ623" s="1210"/>
      <c r="AK623" s="1369"/>
      <c r="AL623" s="1370"/>
      <c r="AM623" s="1370"/>
      <c r="AN623" s="1371"/>
      <c r="AO623" s="1211">
        <v>1500000</v>
      </c>
      <c r="AP623" s="1211"/>
      <c r="AQ623" s="1211"/>
      <c r="AR623" s="1211"/>
      <c r="AS623" s="1211"/>
      <c r="AT623" s="945" t="str">
        <f t="shared" si="34"/>
        <v/>
      </c>
      <c r="AU623" s="43"/>
      <c r="AV623" s="43"/>
      <c r="AW623" s="43"/>
      <c r="AX623" s="43"/>
      <c r="AY623" s="43"/>
      <c r="AZ623" s="43"/>
      <c r="BA623" s="41" t="s">
        <v>787</v>
      </c>
      <c r="BB623" s="43"/>
      <c r="BC623" s="43"/>
      <c r="BD623" s="43"/>
      <c r="BE623" s="1273">
        <f t="shared" si="24"/>
        <v>0</v>
      </c>
      <c r="BF623" s="1275"/>
      <c r="BG623" s="1267">
        <f t="shared" si="25"/>
        <v>0</v>
      </c>
      <c r="BH623" s="1269"/>
      <c r="BI623" s="1273">
        <f t="shared" si="26"/>
        <v>0</v>
      </c>
      <c r="BJ623" s="1275"/>
      <c r="BK623" s="1267">
        <f t="shared" si="27"/>
        <v>0</v>
      </c>
      <c r="BL623" s="1269"/>
      <c r="BN623" s="1267">
        <f t="shared" si="10"/>
        <v>0</v>
      </c>
      <c r="BO623" s="1268"/>
      <c r="BP623" s="1268"/>
      <c r="BQ623" s="1268"/>
      <c r="BR623" s="1278"/>
      <c r="BS623" s="1267">
        <f t="shared" si="11"/>
        <v>0</v>
      </c>
      <c r="BT623" s="1268"/>
      <c r="BU623" s="1268"/>
      <c r="BV623" s="1268"/>
      <c r="BW623" s="1269"/>
      <c r="BX623" s="1267">
        <f t="shared" si="12"/>
        <v>0</v>
      </c>
      <c r="BY623" s="1268"/>
      <c r="BZ623" s="1268"/>
      <c r="CA623" s="1268"/>
      <c r="CB623" s="1269"/>
      <c r="CC623" s="1267">
        <f t="shared" si="13"/>
        <v>0</v>
      </c>
      <c r="CD623" s="1268"/>
      <c r="CE623" s="1268"/>
      <c r="CF623" s="1268"/>
      <c r="CG623" s="1269"/>
      <c r="CH623" s="1267">
        <f t="shared" si="14"/>
        <v>0</v>
      </c>
      <c r="CI623" s="1268"/>
      <c r="CJ623" s="1268"/>
      <c r="CK623" s="1268"/>
      <c r="CL623" s="1269"/>
      <c r="CM623" s="1276">
        <f t="shared" si="15"/>
        <v>0</v>
      </c>
      <c r="CN623" s="1277"/>
      <c r="CO623" s="1277"/>
      <c r="CP623" s="1277"/>
      <c r="CQ623" s="1278"/>
      <c r="CS623" s="1279">
        <f t="shared" si="28"/>
        <v>0</v>
      </c>
      <c r="CT623" s="1280"/>
      <c r="CU623" s="1280"/>
      <c r="CV623" s="1280"/>
      <c r="CW623" s="1281"/>
      <c r="CX623" s="1279">
        <f t="shared" si="29"/>
        <v>0</v>
      </c>
      <c r="CY623" s="1280"/>
      <c r="CZ623" s="1280"/>
      <c r="DA623" s="1280"/>
      <c r="DB623" s="1281"/>
      <c r="DC623" s="1279">
        <f t="shared" si="30"/>
        <v>0</v>
      </c>
      <c r="DD623" s="1280"/>
      <c r="DE623" s="1280"/>
      <c r="DF623" s="1280"/>
      <c r="DG623" s="1281"/>
      <c r="DH623" s="1279">
        <f t="shared" si="31"/>
        <v>0</v>
      </c>
      <c r="DI623" s="1280"/>
      <c r="DJ623" s="1280"/>
      <c r="DK623" s="1280"/>
      <c r="DL623" s="1281"/>
      <c r="DM623" s="1279">
        <f t="shared" si="32"/>
        <v>0</v>
      </c>
      <c r="DN623" s="1280"/>
      <c r="DO623" s="1280"/>
      <c r="DP623" s="1280"/>
      <c r="DQ623" s="1281"/>
      <c r="DR623" s="1279">
        <f t="shared" si="33"/>
        <v>0</v>
      </c>
      <c r="DS623" s="1280"/>
      <c r="DT623" s="1280"/>
      <c r="DU623" s="1280"/>
      <c r="DV623" s="1281"/>
    </row>
    <row r="624" spans="1:126" ht="12.9" customHeight="1">
      <c r="B624" s="58" t="s">
        <v>431</v>
      </c>
      <c r="C624" s="1297" t="str">
        <f>C553</f>
        <v>Moreno Valley City Loan</v>
      </c>
      <c r="D624" s="1297"/>
      <c r="E624" s="1297"/>
      <c r="F624" s="1297"/>
      <c r="G624" s="1297"/>
      <c r="H624" s="1297"/>
      <c r="I624" s="1297"/>
      <c r="J624" s="1297"/>
      <c r="K624" s="1297"/>
      <c r="L624" s="1297"/>
      <c r="M624" s="1372" t="s">
        <v>2179</v>
      </c>
      <c r="N624" s="1372"/>
      <c r="O624" s="1372"/>
      <c r="P624" s="1372"/>
      <c r="Q624" s="1373">
        <f t="shared" si="35"/>
        <v>660</v>
      </c>
      <c r="R624" s="1374"/>
      <c r="S624" s="1375"/>
      <c r="T624" s="1415"/>
      <c r="U624" s="1416"/>
      <c r="V624" s="1417"/>
      <c r="W624" s="1428">
        <v>0.01</v>
      </c>
      <c r="X624" s="1429"/>
      <c r="Y624" s="1430"/>
      <c r="Z624" s="1412" t="s">
        <v>787</v>
      </c>
      <c r="AA624" s="1413"/>
      <c r="AB624" s="1414"/>
      <c r="AC624" s="1328"/>
      <c r="AD624" s="1329"/>
      <c r="AE624" s="1330"/>
      <c r="AF624" s="1208"/>
      <c r="AG624" s="1209"/>
      <c r="AH624" s="1209"/>
      <c r="AI624" s="1209"/>
      <c r="AJ624" s="1210"/>
      <c r="AK624" s="1369"/>
      <c r="AL624" s="1370"/>
      <c r="AM624" s="1370"/>
      <c r="AN624" s="1371"/>
      <c r="AO624" s="1211">
        <v>180000</v>
      </c>
      <c r="AP624" s="1211"/>
      <c r="AQ624" s="1211"/>
      <c r="AR624" s="1211"/>
      <c r="AS624" s="1211"/>
      <c r="AT624" s="945" t="str">
        <f t="shared" si="34"/>
        <v/>
      </c>
      <c r="AU624" s="43"/>
      <c r="AV624" s="43"/>
      <c r="AW624" s="43"/>
      <c r="AX624" s="43"/>
      <c r="AY624" s="43"/>
      <c r="AZ624" s="43"/>
      <c r="BA624" s="41" t="s">
        <v>2195</v>
      </c>
      <c r="BE624" s="1273">
        <f t="shared" si="24"/>
        <v>0</v>
      </c>
      <c r="BF624" s="1275"/>
      <c r="BG624" s="1267">
        <f t="shared" si="25"/>
        <v>0</v>
      </c>
      <c r="BH624" s="1269"/>
      <c r="BI624" s="1273">
        <f t="shared" si="26"/>
        <v>0</v>
      </c>
      <c r="BJ624" s="1275"/>
      <c r="BK624" s="1267">
        <f t="shared" si="27"/>
        <v>0</v>
      </c>
      <c r="BL624" s="1269"/>
      <c r="BN624" s="1267">
        <f t="shared" si="10"/>
        <v>0</v>
      </c>
      <c r="BO624" s="1268"/>
      <c r="BP624" s="1268"/>
      <c r="BQ624" s="1268"/>
      <c r="BR624" s="1278"/>
      <c r="BS624" s="1267">
        <f t="shared" si="11"/>
        <v>0</v>
      </c>
      <c r="BT624" s="1268"/>
      <c r="BU624" s="1268"/>
      <c r="BV624" s="1268"/>
      <c r="BW624" s="1269"/>
      <c r="BX624" s="1267">
        <f t="shared" si="12"/>
        <v>0</v>
      </c>
      <c r="BY624" s="1268"/>
      <c r="BZ624" s="1268"/>
      <c r="CA624" s="1268"/>
      <c r="CB624" s="1269"/>
      <c r="CC624" s="1267">
        <f t="shared" si="13"/>
        <v>0</v>
      </c>
      <c r="CD624" s="1268"/>
      <c r="CE624" s="1268"/>
      <c r="CF624" s="1268"/>
      <c r="CG624" s="1269"/>
      <c r="CH624" s="1267">
        <f t="shared" si="14"/>
        <v>0</v>
      </c>
      <c r="CI624" s="1268"/>
      <c r="CJ624" s="1268"/>
      <c r="CK624" s="1268"/>
      <c r="CL624" s="1269"/>
      <c r="CM624" s="1276">
        <f t="shared" si="15"/>
        <v>0</v>
      </c>
      <c r="CN624" s="1277"/>
      <c r="CO624" s="1277"/>
      <c r="CP624" s="1277"/>
      <c r="CQ624" s="1278"/>
      <c r="CS624" s="1279">
        <f t="shared" si="28"/>
        <v>0</v>
      </c>
      <c r="CT624" s="1280"/>
      <c r="CU624" s="1280"/>
      <c r="CV624" s="1280"/>
      <c r="CW624" s="1281"/>
      <c r="CX624" s="1279">
        <f t="shared" si="29"/>
        <v>0</v>
      </c>
      <c r="CY624" s="1280"/>
      <c r="CZ624" s="1280"/>
      <c r="DA624" s="1280"/>
      <c r="DB624" s="1281"/>
      <c r="DC624" s="1279">
        <f t="shared" si="30"/>
        <v>0</v>
      </c>
      <c r="DD624" s="1280"/>
      <c r="DE624" s="1280"/>
      <c r="DF624" s="1280"/>
      <c r="DG624" s="1281"/>
      <c r="DH624" s="1279">
        <f t="shared" si="31"/>
        <v>0</v>
      </c>
      <c r="DI624" s="1280"/>
      <c r="DJ624" s="1280"/>
      <c r="DK624" s="1280"/>
      <c r="DL624" s="1281"/>
      <c r="DM624" s="1279">
        <f t="shared" si="32"/>
        <v>0</v>
      </c>
      <c r="DN624" s="1280"/>
      <c r="DO624" s="1280"/>
      <c r="DP624" s="1280"/>
      <c r="DQ624" s="1281"/>
      <c r="DR624" s="1279">
        <f t="shared" si="33"/>
        <v>0</v>
      </c>
      <c r="DS624" s="1280"/>
      <c r="DT624" s="1280"/>
      <c r="DU624" s="1280"/>
      <c r="DV624" s="1281"/>
    </row>
    <row r="625" spans="1:126" ht="12.9" customHeight="1">
      <c r="B625" s="58" t="s">
        <v>171</v>
      </c>
      <c r="C625" s="1297" t="str">
        <f>C554</f>
        <v>Moreno Valley City Waived Fees</v>
      </c>
      <c r="D625" s="1297"/>
      <c r="E625" s="1297"/>
      <c r="F625" s="1297"/>
      <c r="G625" s="1297"/>
      <c r="H625" s="1297"/>
      <c r="I625" s="1297"/>
      <c r="J625" s="1297"/>
      <c r="K625" s="1297"/>
      <c r="L625" s="1297"/>
      <c r="M625" s="1372" t="s">
        <v>2192</v>
      </c>
      <c r="N625" s="1372"/>
      <c r="O625" s="1372"/>
      <c r="P625" s="1372"/>
      <c r="Q625" s="1373">
        <f t="shared" si="35"/>
        <v>660</v>
      </c>
      <c r="R625" s="1374"/>
      <c r="S625" s="1375"/>
      <c r="T625" s="1415"/>
      <c r="U625" s="1416"/>
      <c r="V625" s="1417"/>
      <c r="W625" s="1428"/>
      <c r="X625" s="1429"/>
      <c r="Y625" s="1430"/>
      <c r="Z625" s="1412" t="s">
        <v>499</v>
      </c>
      <c r="AA625" s="1413"/>
      <c r="AB625" s="1414"/>
      <c r="AC625" s="1328"/>
      <c r="AD625" s="1329"/>
      <c r="AE625" s="1330"/>
      <c r="AF625" s="1208"/>
      <c r="AG625" s="1209"/>
      <c r="AH625" s="1209"/>
      <c r="AI625" s="1209"/>
      <c r="AJ625" s="1210"/>
      <c r="AK625" s="1369"/>
      <c r="AL625" s="1370"/>
      <c r="AM625" s="1370"/>
      <c r="AN625" s="1371"/>
      <c r="AO625" s="1211">
        <v>649146</v>
      </c>
      <c r="AP625" s="1211"/>
      <c r="AQ625" s="1211"/>
      <c r="AR625" s="1211"/>
      <c r="AS625" s="1211"/>
      <c r="AT625" s="945" t="str">
        <f t="shared" si="34"/>
        <v/>
      </c>
      <c r="AU625" s="43"/>
      <c r="AV625" s="43"/>
      <c r="AW625" s="43"/>
      <c r="AX625" s="43"/>
      <c r="AY625" s="43"/>
      <c r="AZ625" s="43"/>
      <c r="BA625" s="41" t="s">
        <v>499</v>
      </c>
      <c r="BE625" s="1273">
        <f t="shared" si="24"/>
        <v>0</v>
      </c>
      <c r="BF625" s="1275"/>
      <c r="BG625" s="1267">
        <f t="shared" si="25"/>
        <v>0</v>
      </c>
      <c r="BH625" s="1269"/>
      <c r="BI625" s="1273">
        <f t="shared" si="26"/>
        <v>0</v>
      </c>
      <c r="BJ625" s="1275"/>
      <c r="BK625" s="1267">
        <f t="shared" si="27"/>
        <v>0</v>
      </c>
      <c r="BL625" s="1269"/>
      <c r="BN625" s="1267">
        <f t="shared" si="10"/>
        <v>0</v>
      </c>
      <c r="BO625" s="1268"/>
      <c r="BP625" s="1268"/>
      <c r="BQ625" s="1268"/>
      <c r="BR625" s="1278"/>
      <c r="BS625" s="1267">
        <f t="shared" si="11"/>
        <v>0</v>
      </c>
      <c r="BT625" s="1268"/>
      <c r="BU625" s="1268"/>
      <c r="BV625" s="1268"/>
      <c r="BW625" s="1269"/>
      <c r="BX625" s="1267">
        <f t="shared" si="12"/>
        <v>0</v>
      </c>
      <c r="BY625" s="1268"/>
      <c r="BZ625" s="1268"/>
      <c r="CA625" s="1268"/>
      <c r="CB625" s="1269"/>
      <c r="CC625" s="1267">
        <f t="shared" si="13"/>
        <v>0</v>
      </c>
      <c r="CD625" s="1268"/>
      <c r="CE625" s="1268"/>
      <c r="CF625" s="1268"/>
      <c r="CG625" s="1269"/>
      <c r="CH625" s="1267">
        <f t="shared" si="14"/>
        <v>0</v>
      </c>
      <c r="CI625" s="1268"/>
      <c r="CJ625" s="1268"/>
      <c r="CK625" s="1268"/>
      <c r="CL625" s="1269"/>
      <c r="CM625" s="1276">
        <f t="shared" si="15"/>
        <v>0</v>
      </c>
      <c r="CN625" s="1277"/>
      <c r="CO625" s="1277"/>
      <c r="CP625" s="1277"/>
      <c r="CQ625" s="1278"/>
      <c r="CS625" s="1279">
        <f t="shared" si="28"/>
        <v>0</v>
      </c>
      <c r="CT625" s="1280"/>
      <c r="CU625" s="1280"/>
      <c r="CV625" s="1280"/>
      <c r="CW625" s="1281"/>
      <c r="CX625" s="1279">
        <f t="shared" si="29"/>
        <v>0</v>
      </c>
      <c r="CY625" s="1280"/>
      <c r="CZ625" s="1280"/>
      <c r="DA625" s="1280"/>
      <c r="DB625" s="1281"/>
      <c r="DC625" s="1279">
        <f t="shared" si="30"/>
        <v>0</v>
      </c>
      <c r="DD625" s="1280"/>
      <c r="DE625" s="1280"/>
      <c r="DF625" s="1280"/>
      <c r="DG625" s="1281"/>
      <c r="DH625" s="1279">
        <f t="shared" si="31"/>
        <v>0</v>
      </c>
      <c r="DI625" s="1280"/>
      <c r="DJ625" s="1280"/>
      <c r="DK625" s="1280"/>
      <c r="DL625" s="1281"/>
      <c r="DM625" s="1279">
        <f t="shared" si="32"/>
        <v>0</v>
      </c>
      <c r="DN625" s="1280"/>
      <c r="DO625" s="1280"/>
      <c r="DP625" s="1280"/>
      <c r="DQ625" s="1281"/>
      <c r="DR625" s="1279">
        <f t="shared" si="33"/>
        <v>0</v>
      </c>
      <c r="DS625" s="1280"/>
      <c r="DT625" s="1280"/>
      <c r="DU625" s="1280"/>
      <c r="DV625" s="1281"/>
    </row>
    <row r="626" spans="1:126" ht="12.9" customHeight="1">
      <c r="B626" s="58" t="s">
        <v>434</v>
      </c>
      <c r="C626" s="1297" t="str">
        <f>C555</f>
        <v>Moreno Valley City Carryback Financing</v>
      </c>
      <c r="D626" s="1297"/>
      <c r="E626" s="1297"/>
      <c r="F626" s="1297"/>
      <c r="G626" s="1297"/>
      <c r="H626" s="1297"/>
      <c r="I626" s="1297"/>
      <c r="J626" s="1297"/>
      <c r="K626" s="1297"/>
      <c r="L626" s="1297"/>
      <c r="M626" s="1372" t="s">
        <v>2180</v>
      </c>
      <c r="N626" s="1372"/>
      <c r="O626" s="1372"/>
      <c r="P626" s="1372"/>
      <c r="Q626" s="1373">
        <f t="shared" si="35"/>
        <v>660</v>
      </c>
      <c r="R626" s="1374"/>
      <c r="S626" s="1375"/>
      <c r="T626" s="1415"/>
      <c r="U626" s="1416"/>
      <c r="V626" s="1417"/>
      <c r="W626" s="1428">
        <v>0.01</v>
      </c>
      <c r="X626" s="1429"/>
      <c r="Y626" s="1430"/>
      <c r="Z626" s="1412" t="s">
        <v>787</v>
      </c>
      <c r="AA626" s="1413"/>
      <c r="AB626" s="1414"/>
      <c r="AC626" s="1328"/>
      <c r="AD626" s="1329"/>
      <c r="AE626" s="1330"/>
      <c r="AF626" s="1208"/>
      <c r="AG626" s="1209"/>
      <c r="AH626" s="1209"/>
      <c r="AI626" s="1209"/>
      <c r="AJ626" s="1210"/>
      <c r="AK626" s="1369"/>
      <c r="AL626" s="1370"/>
      <c r="AM626" s="1370"/>
      <c r="AN626" s="1371"/>
      <c r="AO626" s="1211">
        <v>395000</v>
      </c>
      <c r="AP626" s="1211"/>
      <c r="AQ626" s="1211"/>
      <c r="AR626" s="1211"/>
      <c r="AS626" s="1211"/>
      <c r="AT626" s="945" t="str">
        <f t="shared" si="34"/>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6">SUM(BS591:BW625)</f>
        <v>35</v>
      </c>
      <c r="BT626" s="1274"/>
      <c r="BU626" s="1274"/>
      <c r="BV626" s="1274"/>
      <c r="BW626" s="1275"/>
      <c r="BX626" s="1273">
        <f t="shared" ref="BX626" si="37">SUM(BX591:CB625)</f>
        <v>0</v>
      </c>
      <c r="BY626" s="1274"/>
      <c r="BZ626" s="1274"/>
      <c r="CA626" s="1274"/>
      <c r="CB626" s="1275"/>
      <c r="CC626" s="1273">
        <f t="shared" ref="CC626" si="38">SUM(CC591:CG625)</f>
        <v>0</v>
      </c>
      <c r="CD626" s="1274"/>
      <c r="CE626" s="1274"/>
      <c r="CF626" s="1274"/>
      <c r="CG626" s="1275"/>
      <c r="CH626" s="1273">
        <f t="shared" ref="CH626" si="39">SUM(CH591:CL625)</f>
        <v>0</v>
      </c>
      <c r="CI626" s="1274"/>
      <c r="CJ626" s="1274"/>
      <c r="CK626" s="1274"/>
      <c r="CL626" s="1275"/>
      <c r="CM626" s="1273">
        <f t="shared" ref="CM626" si="40">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 customHeight="1" thickBot="1">
      <c r="B627" s="58" t="s">
        <v>741</v>
      </c>
      <c r="C627" s="1297" t="s">
        <v>2394</v>
      </c>
      <c r="D627" s="1297"/>
      <c r="E627" s="1297"/>
      <c r="F627" s="1297"/>
      <c r="G627" s="1297"/>
      <c r="H627" s="1297"/>
      <c r="I627" s="1297"/>
      <c r="J627" s="1297"/>
      <c r="K627" s="1297"/>
      <c r="L627" s="1297"/>
      <c r="M627" s="1372" t="s">
        <v>2170</v>
      </c>
      <c r="N627" s="1372"/>
      <c r="O627" s="1372"/>
      <c r="P627" s="1372"/>
      <c r="Q627" s="1373"/>
      <c r="R627" s="1374"/>
      <c r="S627" s="1375"/>
      <c r="T627" s="1415"/>
      <c r="U627" s="1416"/>
      <c r="V627" s="1417"/>
      <c r="W627" s="1428"/>
      <c r="X627" s="1429"/>
      <c r="Y627" s="1430"/>
      <c r="Z627" s="1412" t="s">
        <v>788</v>
      </c>
      <c r="AA627" s="1413"/>
      <c r="AB627" s="1414"/>
      <c r="AC627" s="1328"/>
      <c r="AD627" s="1329"/>
      <c r="AE627" s="1330"/>
      <c r="AF627" s="1208"/>
      <c r="AG627" s="1209"/>
      <c r="AH627" s="1209"/>
      <c r="AI627" s="1209"/>
      <c r="AJ627" s="1210"/>
      <c r="AK627" s="1369"/>
      <c r="AL627" s="1370"/>
      <c r="AM627" s="1370"/>
      <c r="AN627" s="1371"/>
      <c r="AO627" s="1211">
        <f>182771-1</f>
        <v>182770</v>
      </c>
      <c r="AP627" s="1211"/>
      <c r="AQ627" s="1211"/>
      <c r="AR627" s="1211"/>
      <c r="AS627" s="1211"/>
      <c r="AT627" s="945" t="str">
        <f t="shared" si="34"/>
        <v/>
      </c>
      <c r="AU627" s="43"/>
      <c r="AV627" s="43"/>
      <c r="AW627" s="43"/>
      <c r="AX627" s="43"/>
      <c r="AY627" s="43"/>
      <c r="AZ627" s="43"/>
      <c r="BE627" s="41"/>
      <c r="BF627" s="41"/>
      <c r="BG627" s="1273">
        <f>SUM(BG592:BH626)</f>
        <v>31</v>
      </c>
      <c r="BH627" s="1275"/>
      <c r="BI627" s="41"/>
      <c r="BJ627" s="41"/>
      <c r="BK627" s="1273">
        <f>SUM(BK592:BL626)</f>
        <v>4</v>
      </c>
      <c r="BL627" s="1275"/>
      <c r="BN627" s="41" t="s">
        <v>1722</v>
      </c>
      <c r="BO627" s="41"/>
      <c r="BP627" s="41"/>
      <c r="BQ627" s="41"/>
      <c r="BR627" s="466">
        <f>BN626*1</f>
        <v>0</v>
      </c>
      <c r="BS627" s="41"/>
      <c r="BT627" s="41"/>
      <c r="BU627" s="41"/>
      <c r="BV627" s="41"/>
      <c r="BW627" s="466">
        <f>BS626*1</f>
        <v>35</v>
      </c>
      <c r="BX627" s="41"/>
      <c r="BY627" s="41"/>
      <c r="BZ627" s="41"/>
      <c r="CA627" s="41"/>
      <c r="CB627" s="466">
        <f>BX626*2</f>
        <v>0</v>
      </c>
      <c r="CC627" s="41"/>
      <c r="CD627" s="41"/>
      <c r="CE627" s="41"/>
      <c r="CF627" s="41"/>
      <c r="CG627" s="466">
        <f>CC626*3</f>
        <v>0</v>
      </c>
      <c r="CH627" s="41"/>
      <c r="CI627" s="41"/>
      <c r="CJ627" s="41"/>
      <c r="CK627" s="41"/>
      <c r="CL627" s="466">
        <f>CH626*4</f>
        <v>0</v>
      </c>
      <c r="CM627" s="41"/>
      <c r="CN627" s="41"/>
      <c r="CO627" s="41"/>
      <c r="CP627" s="41"/>
      <c r="CQ627" s="465">
        <f>CM626*5</f>
        <v>0</v>
      </c>
      <c r="CS627" s="1273">
        <f>SUM(CS592:CW626)</f>
        <v>0</v>
      </c>
      <c r="CT627" s="1274"/>
      <c r="CU627" s="1274"/>
      <c r="CV627" s="1274"/>
      <c r="CW627" s="1275"/>
      <c r="CX627" s="1273">
        <f>SUM(CX592:DB626)</f>
        <v>4</v>
      </c>
      <c r="CY627" s="1274"/>
      <c r="CZ627" s="1274"/>
      <c r="DA627" s="1274"/>
      <c r="DB627" s="1275"/>
      <c r="DC627" s="1273">
        <f>SUM(DC592:DG626)</f>
        <v>0</v>
      </c>
      <c r="DD627" s="1274"/>
      <c r="DE627" s="1274"/>
      <c r="DF627" s="1274"/>
      <c r="DG627" s="1275"/>
      <c r="DH627" s="1273">
        <f>SUM(DH592:DL626)</f>
        <v>0</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 customHeight="1" thickBot="1">
      <c r="B628" s="58" t="s">
        <v>742</v>
      </c>
      <c r="C628" s="1297"/>
      <c r="D628" s="1297"/>
      <c r="E628" s="1297"/>
      <c r="F628" s="1297"/>
      <c r="G628" s="1297"/>
      <c r="H628" s="1297"/>
      <c r="I628" s="1297"/>
      <c r="J628" s="1297"/>
      <c r="K628" s="1297"/>
      <c r="L628" s="1297"/>
      <c r="M628" s="1372" t="s">
        <v>1976</v>
      </c>
      <c r="N628" s="1372"/>
      <c r="O628" s="1372"/>
      <c r="P628" s="1372"/>
      <c r="Q628" s="1373"/>
      <c r="R628" s="1374"/>
      <c r="S628" s="1375"/>
      <c r="T628" s="1415"/>
      <c r="U628" s="1416"/>
      <c r="V628" s="1417"/>
      <c r="W628" s="1428"/>
      <c r="X628" s="1429"/>
      <c r="Y628" s="1430"/>
      <c r="Z628" s="1412" t="s">
        <v>1976</v>
      </c>
      <c r="AA628" s="1413"/>
      <c r="AB628" s="1414"/>
      <c r="AC628" s="1328"/>
      <c r="AD628" s="1329"/>
      <c r="AE628" s="1330"/>
      <c r="AF628" s="1208"/>
      <c r="AG628" s="1209"/>
      <c r="AH628" s="1209"/>
      <c r="AI628" s="1209"/>
      <c r="AJ628" s="1210"/>
      <c r="AK628" s="1369"/>
      <c r="AL628" s="1370"/>
      <c r="AM628" s="1370"/>
      <c r="AN628" s="1371"/>
      <c r="AO628" s="1211"/>
      <c r="AP628" s="1211"/>
      <c r="AQ628" s="1211"/>
      <c r="AR628" s="1211"/>
      <c r="AS628" s="1211"/>
      <c r="AT628" s="945" t="str">
        <f t="shared" si="34"/>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7">
        <f>BR627+BW627+CB627+CG627+CL627+CQ627</f>
        <v>35</v>
      </c>
      <c r="CR628" s="41"/>
      <c r="CS628" s="41"/>
    </row>
    <row r="629" spans="1:126" ht="12.9" customHeight="1">
      <c r="B629" s="58" t="s">
        <v>545</v>
      </c>
      <c r="C629" s="1297"/>
      <c r="D629" s="1297"/>
      <c r="E629" s="1297"/>
      <c r="F629" s="1297"/>
      <c r="G629" s="1297"/>
      <c r="H629" s="1297"/>
      <c r="I629" s="1297"/>
      <c r="J629" s="1297"/>
      <c r="K629" s="1297"/>
      <c r="L629" s="1297"/>
      <c r="M629" s="1372" t="s">
        <v>1976</v>
      </c>
      <c r="N629" s="1372"/>
      <c r="O629" s="1372"/>
      <c r="P629" s="1372"/>
      <c r="Q629" s="1373"/>
      <c r="R629" s="1374"/>
      <c r="S629" s="1375"/>
      <c r="T629" s="1415"/>
      <c r="U629" s="1416"/>
      <c r="V629" s="1417"/>
      <c r="W629" s="1428"/>
      <c r="X629" s="1429"/>
      <c r="Y629" s="1430"/>
      <c r="Z629" s="1412" t="s">
        <v>1976</v>
      </c>
      <c r="AA629" s="1413"/>
      <c r="AB629" s="1414"/>
      <c r="AC629" s="1328"/>
      <c r="AD629" s="1329"/>
      <c r="AE629" s="1330"/>
      <c r="AF629" s="1208"/>
      <c r="AG629" s="1209"/>
      <c r="AH629" s="1209"/>
      <c r="AI629" s="1209"/>
      <c r="AJ629" s="1210"/>
      <c r="AK629" s="1369"/>
      <c r="AL629" s="1370"/>
      <c r="AM629" s="1370"/>
      <c r="AN629" s="1371"/>
      <c r="AO629" s="1211"/>
      <c r="AP629" s="1211"/>
      <c r="AQ629" s="1211"/>
      <c r="AR629" s="1211"/>
      <c r="AS629" s="1211"/>
      <c r="AT629" s="945" t="str">
        <f t="shared" si="34"/>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1</v>
      </c>
      <c r="BY629" s="1268"/>
      <c r="BZ629" s="1268"/>
      <c r="CA629" s="1268"/>
      <c r="CB629" s="1269"/>
      <c r="CC629" s="1267">
        <f>IF(J752="3 Bedrooms",O752,0)</f>
        <v>0</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 customHeight="1">
      <c r="B630" s="58" t="s">
        <v>174</v>
      </c>
      <c r="C630" s="1297"/>
      <c r="D630" s="1297"/>
      <c r="E630" s="1297"/>
      <c r="F630" s="1297"/>
      <c r="G630" s="1297"/>
      <c r="H630" s="1297"/>
      <c r="I630" s="1297"/>
      <c r="J630" s="1297"/>
      <c r="K630" s="1297"/>
      <c r="L630" s="1297"/>
      <c r="M630" s="1372" t="s">
        <v>1976</v>
      </c>
      <c r="N630" s="1372"/>
      <c r="O630" s="1372"/>
      <c r="P630" s="1372"/>
      <c r="Q630" s="1373"/>
      <c r="R630" s="1374"/>
      <c r="S630" s="1375"/>
      <c r="T630" s="1415"/>
      <c r="U630" s="1416"/>
      <c r="V630" s="1417"/>
      <c r="W630" s="1428"/>
      <c r="X630" s="1429"/>
      <c r="Y630" s="1430"/>
      <c r="Z630" s="1412" t="s">
        <v>1976</v>
      </c>
      <c r="AA630" s="1413"/>
      <c r="AB630" s="1414"/>
      <c r="AC630" s="1328"/>
      <c r="AD630" s="1329"/>
      <c r="AE630" s="1330"/>
      <c r="AF630" s="1208"/>
      <c r="AG630" s="1209"/>
      <c r="AH630" s="1209"/>
      <c r="AI630" s="1209"/>
      <c r="AJ630" s="1210"/>
      <c r="AK630" s="1369"/>
      <c r="AL630" s="1370"/>
      <c r="AM630" s="1370"/>
      <c r="AN630" s="1371"/>
      <c r="AO630" s="1211"/>
      <c r="AP630" s="1211"/>
      <c r="AQ630" s="1211"/>
      <c r="AR630" s="1211"/>
      <c r="AS630" s="1211"/>
      <c r="AT630" s="945" t="str">
        <f t="shared" si="34"/>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 customHeight="1">
      <c r="B631" s="58" t="s">
        <v>32</v>
      </c>
      <c r="C631" s="1297"/>
      <c r="D631" s="1297"/>
      <c r="E631" s="1297"/>
      <c r="F631" s="1297"/>
      <c r="G631" s="1297"/>
      <c r="H631" s="1297"/>
      <c r="I631" s="1297"/>
      <c r="J631" s="1297"/>
      <c r="K631" s="1297"/>
      <c r="L631" s="1297"/>
      <c r="M631" s="1372" t="s">
        <v>1976</v>
      </c>
      <c r="N631" s="1372"/>
      <c r="O631" s="1372"/>
      <c r="P631" s="1372"/>
      <c r="Q631" s="1373"/>
      <c r="R631" s="1374"/>
      <c r="S631" s="1375"/>
      <c r="T631" s="1415"/>
      <c r="U631" s="1416"/>
      <c r="V631" s="1417"/>
      <c r="W631" s="1428"/>
      <c r="X631" s="1429"/>
      <c r="Y631" s="1430"/>
      <c r="Z631" s="1412" t="s">
        <v>1976</v>
      </c>
      <c r="AA631" s="1413"/>
      <c r="AB631" s="1414"/>
      <c r="AC631" s="1328"/>
      <c r="AD631" s="1329"/>
      <c r="AE631" s="1330"/>
      <c r="AF631" s="1208"/>
      <c r="AG631" s="1209"/>
      <c r="AH631" s="1209"/>
      <c r="AI631" s="1209"/>
      <c r="AJ631" s="1210"/>
      <c r="AK631" s="1369"/>
      <c r="AL631" s="1370"/>
      <c r="AM631" s="1370"/>
      <c r="AN631" s="1371"/>
      <c r="AO631" s="1211"/>
      <c r="AP631" s="1211"/>
      <c r="AQ631" s="1211"/>
      <c r="AR631" s="1211"/>
      <c r="AS631" s="1211"/>
      <c r="AT631" s="945" t="str">
        <f t="shared" si="34"/>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 customHeight="1">
      <c r="B632" s="58" t="s">
        <v>33</v>
      </c>
      <c r="C632" s="1297"/>
      <c r="D632" s="1297"/>
      <c r="E632" s="1297"/>
      <c r="F632" s="1297"/>
      <c r="G632" s="1297"/>
      <c r="H632" s="1297"/>
      <c r="I632" s="1297"/>
      <c r="J632" s="1297"/>
      <c r="K632" s="1297"/>
      <c r="L632" s="1297"/>
      <c r="M632" s="1372" t="s">
        <v>1976</v>
      </c>
      <c r="N632" s="1372"/>
      <c r="O632" s="1372"/>
      <c r="P632" s="1372"/>
      <c r="Q632" s="1373"/>
      <c r="R632" s="1374"/>
      <c r="S632" s="1375"/>
      <c r="T632" s="1415"/>
      <c r="U632" s="1416"/>
      <c r="V632" s="1417"/>
      <c r="W632" s="1428"/>
      <c r="X632" s="1429"/>
      <c r="Y632" s="1430"/>
      <c r="Z632" s="1412" t="s">
        <v>1976</v>
      </c>
      <c r="AA632" s="1413"/>
      <c r="AB632" s="1414"/>
      <c r="AC632" s="1328"/>
      <c r="AD632" s="1329"/>
      <c r="AE632" s="1330"/>
      <c r="AF632" s="1208"/>
      <c r="AG632" s="1209"/>
      <c r="AH632" s="1209"/>
      <c r="AI632" s="1209"/>
      <c r="AJ632" s="1210"/>
      <c r="AK632" s="1369"/>
      <c r="AL632" s="1370"/>
      <c r="AM632" s="1370"/>
      <c r="AN632" s="1371"/>
      <c r="AO632" s="1211"/>
      <c r="AP632" s="1211"/>
      <c r="AQ632" s="1211"/>
      <c r="AR632" s="1211"/>
      <c r="AS632" s="1211"/>
      <c r="AT632" s="945" t="str">
        <f t="shared" si="34"/>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7904562</v>
      </c>
      <c r="AP633" s="1194"/>
      <c r="AQ633" s="1194"/>
      <c r="AR633" s="1194"/>
      <c r="AS633" s="1195"/>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1</v>
      </c>
      <c r="BY633" s="1271"/>
      <c r="BZ633" s="1271"/>
      <c r="CA633" s="1271"/>
      <c r="CB633" s="1272"/>
      <c r="CC633" s="1270">
        <f>SUM(CC629:CG632)</f>
        <v>0</v>
      </c>
      <c r="CD633" s="1271"/>
      <c r="CE633" s="1271"/>
      <c r="CF633" s="1271"/>
      <c r="CG633" s="1272"/>
      <c r="CH633" s="1270">
        <f>SUM(CH629:CL632)</f>
        <v>0</v>
      </c>
      <c r="CI633" s="1271"/>
      <c r="CJ633" s="1271"/>
      <c r="CK633" s="1271"/>
      <c r="CL633" s="1272"/>
      <c r="CM633" s="1270">
        <f>SUM(CM629:CQ632)</f>
        <v>0</v>
      </c>
      <c r="CN633" s="1271"/>
      <c r="CO633" s="1271"/>
      <c r="CP633" s="1271"/>
      <c r="CQ633" s="1272"/>
      <c r="CS633" s="466">
        <f>BN633+BS633+BX633+CC633+CH633+CM633</f>
        <v>1</v>
      </c>
      <c r="CT633" s="63" t="s">
        <v>1980</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14252533</v>
      </c>
      <c r="AP634" s="1200"/>
      <c r="AQ634" s="1200"/>
      <c r="AR634" s="1200"/>
      <c r="AS634" s="1201"/>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3" t="s">
        <v>939</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3">
        <f>AO633+AO634</f>
        <v>22157095</v>
      </c>
      <c r="AP635" s="1194"/>
      <c r="AQ635" s="1194"/>
      <c r="AR635" s="1194"/>
      <c r="AS635" s="1195"/>
      <c r="AT635" s="43"/>
      <c r="AU635" s="43"/>
      <c r="AV635" s="43"/>
      <c r="AW635" s="43"/>
      <c r="AX635" s="43"/>
      <c r="AY635" s="43"/>
      <c r="AZ635" s="43"/>
      <c r="BN635" s="1267">
        <f t="shared" ref="BN635:BN644" si="41">IF(J766="SRO/Studio",O766,0)</f>
        <v>0</v>
      </c>
      <c r="BO635" s="1268"/>
      <c r="BP635" s="1268"/>
      <c r="BQ635" s="1268"/>
      <c r="BR635" s="1269"/>
      <c r="BS635" s="1267">
        <f t="shared" ref="BS635:BS644" si="42">IF(J766="1 Bedroom",O766,0)</f>
        <v>0</v>
      </c>
      <c r="BT635" s="1268"/>
      <c r="BU635" s="1268"/>
      <c r="BV635" s="1268"/>
      <c r="BW635" s="1269"/>
      <c r="BX635" s="1267">
        <f t="shared" ref="BX635:BX644" si="43">IF(J766="2 Bedrooms",O766,0)</f>
        <v>0</v>
      </c>
      <c r="BY635" s="1268"/>
      <c r="BZ635" s="1268"/>
      <c r="CA635" s="1268"/>
      <c r="CB635" s="1269"/>
      <c r="CC635" s="1267">
        <f t="shared" ref="CC635:CC644" si="44">IF(J766="3 Bedrooms",O766,0)</f>
        <v>0</v>
      </c>
      <c r="CD635" s="1268"/>
      <c r="CE635" s="1268"/>
      <c r="CF635" s="1268"/>
      <c r="CG635" s="1269"/>
      <c r="CH635" s="1267">
        <f t="shared" ref="CH635:CH644" si="45">IF(J766="4 Bedrooms",O766,0)</f>
        <v>0</v>
      </c>
      <c r="CI635" s="1268"/>
      <c r="CJ635" s="1268"/>
      <c r="CK635" s="1268"/>
      <c r="CL635" s="1269"/>
      <c r="CM635" s="1267">
        <f t="shared" ref="CM635:CM644" si="46">IF(J766="5 Bedrooms",O766,0)</f>
        <v>0</v>
      </c>
      <c r="CN635" s="1268"/>
      <c r="CO635" s="1268"/>
      <c r="CP635" s="1268"/>
      <c r="CQ635" s="126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41"/>
        <v>0</v>
      </c>
      <c r="BO636" s="1268"/>
      <c r="BP636" s="1268"/>
      <c r="BQ636" s="1268"/>
      <c r="BR636" s="1269"/>
      <c r="BS636" s="1267">
        <f t="shared" si="42"/>
        <v>0</v>
      </c>
      <c r="BT636" s="1268"/>
      <c r="BU636" s="1268"/>
      <c r="BV636" s="1268"/>
      <c r="BW636" s="1269"/>
      <c r="BX636" s="1267">
        <f t="shared" si="43"/>
        <v>0</v>
      </c>
      <c r="BY636" s="1268"/>
      <c r="BZ636" s="1268"/>
      <c r="CA636" s="1268"/>
      <c r="CB636" s="1269"/>
      <c r="CC636" s="1267">
        <f t="shared" si="44"/>
        <v>0</v>
      </c>
      <c r="CD636" s="1268"/>
      <c r="CE636" s="1268"/>
      <c r="CF636" s="1268"/>
      <c r="CG636" s="1269"/>
      <c r="CH636" s="1267">
        <f t="shared" si="45"/>
        <v>0</v>
      </c>
      <c r="CI636" s="1268"/>
      <c r="CJ636" s="1268"/>
      <c r="CK636" s="1268"/>
      <c r="CL636" s="1269"/>
      <c r="CM636" s="1267">
        <f t="shared" si="46"/>
        <v>0</v>
      </c>
      <c r="CN636" s="1268"/>
      <c r="CO636" s="1268"/>
      <c r="CP636" s="1268"/>
      <c r="CQ636" s="1269"/>
      <c r="CR636" s="41"/>
      <c r="CS636" s="41"/>
    </row>
    <row r="637" spans="1:126" ht="12.9" customHeight="1">
      <c r="A637" s="61" t="s">
        <v>899</v>
      </c>
      <c r="B637" t="s">
        <v>82</v>
      </c>
      <c r="G637" s="1261" t="str">
        <f>C621</f>
        <v xml:space="preserve">Citibank Perm </v>
      </c>
      <c r="H637" s="1261"/>
      <c r="I637" s="1261"/>
      <c r="J637" s="1261"/>
      <c r="K637" s="1261"/>
      <c r="L637" s="1261"/>
      <c r="M637" s="1261"/>
      <c r="N637" s="1261"/>
      <c r="O637" s="1261"/>
      <c r="P637" s="1261"/>
      <c r="Q637" s="1261"/>
      <c r="R637" s="1261"/>
      <c r="S637" s="12"/>
      <c r="T637" s="61" t="s">
        <v>900</v>
      </c>
      <c r="U637" t="s">
        <v>82</v>
      </c>
      <c r="Z637" s="1261" t="str">
        <f>C622</f>
        <v>Moreno Valley City HOME ARP</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7">
        <f t="shared" si="41"/>
        <v>0</v>
      </c>
      <c r="BO637" s="1268"/>
      <c r="BP637" s="1268"/>
      <c r="BQ637" s="1268"/>
      <c r="BR637" s="1269"/>
      <c r="BS637" s="1267">
        <f t="shared" si="42"/>
        <v>0</v>
      </c>
      <c r="BT637" s="1268"/>
      <c r="BU637" s="1268"/>
      <c r="BV637" s="1268"/>
      <c r="BW637" s="1269"/>
      <c r="BX637" s="1267">
        <f t="shared" si="43"/>
        <v>0</v>
      </c>
      <c r="BY637" s="1268"/>
      <c r="BZ637" s="1268"/>
      <c r="CA637" s="1268"/>
      <c r="CB637" s="1269"/>
      <c r="CC637" s="1267">
        <f t="shared" si="44"/>
        <v>0</v>
      </c>
      <c r="CD637" s="1268"/>
      <c r="CE637" s="1268"/>
      <c r="CF637" s="1268"/>
      <c r="CG637" s="1269"/>
      <c r="CH637" s="1267">
        <f t="shared" si="45"/>
        <v>0</v>
      </c>
      <c r="CI637" s="1268"/>
      <c r="CJ637" s="1268"/>
      <c r="CK637" s="1268"/>
      <c r="CL637" s="1269"/>
      <c r="CM637" s="1267">
        <f t="shared" si="46"/>
        <v>0</v>
      </c>
      <c r="CN637" s="1268"/>
      <c r="CO637" s="1268"/>
      <c r="CP637" s="1268"/>
      <c r="CQ637" s="1269"/>
      <c r="CR637" s="41"/>
      <c r="CS637" s="41"/>
    </row>
    <row r="638" spans="1:126" ht="12.9" customHeight="1">
      <c r="A638" s="4"/>
      <c r="B638" t="s">
        <v>372</v>
      </c>
      <c r="G638" s="1107" t="s">
        <v>2441</v>
      </c>
      <c r="H638" s="1107"/>
      <c r="I638" s="1107"/>
      <c r="J638" s="1107"/>
      <c r="K638" s="1107"/>
      <c r="L638" s="1107"/>
      <c r="M638" s="1107"/>
      <c r="N638" s="1107"/>
      <c r="O638" s="1107"/>
      <c r="P638" s="1107"/>
      <c r="Q638" s="1107"/>
      <c r="R638" s="1107"/>
      <c r="S638" s="12"/>
      <c r="T638" s="4"/>
      <c r="U638" t="s">
        <v>372</v>
      </c>
      <c r="Z638" s="1107" t="s">
        <v>2444</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7">
        <f t="shared" si="41"/>
        <v>0</v>
      </c>
      <c r="BO638" s="1268"/>
      <c r="BP638" s="1268"/>
      <c r="BQ638" s="1268"/>
      <c r="BR638" s="1269"/>
      <c r="BS638" s="1267">
        <f t="shared" si="42"/>
        <v>0</v>
      </c>
      <c r="BT638" s="1268"/>
      <c r="BU638" s="1268"/>
      <c r="BV638" s="1268"/>
      <c r="BW638" s="1269"/>
      <c r="BX638" s="1267">
        <f t="shared" si="43"/>
        <v>0</v>
      </c>
      <c r="BY638" s="1268"/>
      <c r="BZ638" s="1268"/>
      <c r="CA638" s="1268"/>
      <c r="CB638" s="1269"/>
      <c r="CC638" s="1267">
        <f t="shared" si="44"/>
        <v>0</v>
      </c>
      <c r="CD638" s="1268"/>
      <c r="CE638" s="1268"/>
      <c r="CF638" s="1268"/>
      <c r="CG638" s="1269"/>
      <c r="CH638" s="1267">
        <f t="shared" si="45"/>
        <v>0</v>
      </c>
      <c r="CI638" s="1268"/>
      <c r="CJ638" s="1268"/>
      <c r="CK638" s="1268"/>
      <c r="CL638" s="1269"/>
      <c r="CM638" s="1267">
        <f t="shared" si="46"/>
        <v>0</v>
      </c>
      <c r="CN638" s="1268"/>
      <c r="CO638" s="1268"/>
      <c r="CP638" s="1268"/>
      <c r="CQ638" s="1269"/>
      <c r="CR638" s="41"/>
      <c r="CS638" s="41"/>
    </row>
    <row r="639" spans="1:126" ht="12.9" customHeight="1">
      <c r="A639" s="4"/>
      <c r="B639" t="s">
        <v>430</v>
      </c>
      <c r="G639" s="1107" t="s">
        <v>2442</v>
      </c>
      <c r="H639" s="1107"/>
      <c r="I639" s="1107"/>
      <c r="J639" s="1107"/>
      <c r="K639" s="1107"/>
      <c r="L639" s="1107"/>
      <c r="M639" s="1107"/>
      <c r="N639" s="1107"/>
      <c r="O639" s="1107"/>
      <c r="P639" s="1107"/>
      <c r="Q639" s="1107"/>
      <c r="R639" s="1107"/>
      <c r="T639" s="4"/>
      <c r="U639" t="s">
        <v>430</v>
      </c>
      <c r="Z639" s="1259" t="s">
        <v>2330</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7">
        <f t="shared" si="41"/>
        <v>0</v>
      </c>
      <c r="BO639" s="1268"/>
      <c r="BP639" s="1268"/>
      <c r="BQ639" s="1268"/>
      <c r="BR639" s="1269"/>
      <c r="BS639" s="1267">
        <f t="shared" si="42"/>
        <v>0</v>
      </c>
      <c r="BT639" s="1268"/>
      <c r="BU639" s="1268"/>
      <c r="BV639" s="1268"/>
      <c r="BW639" s="1269"/>
      <c r="BX639" s="1267">
        <f t="shared" si="43"/>
        <v>0</v>
      </c>
      <c r="BY639" s="1268"/>
      <c r="BZ639" s="1268"/>
      <c r="CA639" s="1268"/>
      <c r="CB639" s="1269"/>
      <c r="CC639" s="1267">
        <f t="shared" si="44"/>
        <v>0</v>
      </c>
      <c r="CD639" s="1268"/>
      <c r="CE639" s="1268"/>
      <c r="CF639" s="1268"/>
      <c r="CG639" s="1269"/>
      <c r="CH639" s="1267">
        <f t="shared" si="45"/>
        <v>0</v>
      </c>
      <c r="CI639" s="1268"/>
      <c r="CJ639" s="1268"/>
      <c r="CK639" s="1268"/>
      <c r="CL639" s="1269"/>
      <c r="CM639" s="1267">
        <f t="shared" si="46"/>
        <v>0</v>
      </c>
      <c r="CN639" s="1268"/>
      <c r="CO639" s="1268"/>
      <c r="CP639" s="1268"/>
      <c r="CQ639" s="1269"/>
      <c r="CR639" s="41"/>
      <c r="CS639" s="41"/>
    </row>
    <row r="640" spans="1:126" ht="12.9" customHeight="1">
      <c r="A640" s="4"/>
      <c r="B640" t="s">
        <v>832</v>
      </c>
      <c r="G640" s="1107" t="s">
        <v>2443</v>
      </c>
      <c r="H640" s="1107"/>
      <c r="I640" s="1107"/>
      <c r="J640" s="1107"/>
      <c r="K640" s="1107"/>
      <c r="L640" s="1107"/>
      <c r="M640" s="1107"/>
      <c r="N640" s="1107"/>
      <c r="O640" s="1107"/>
      <c r="P640" s="1107"/>
      <c r="Q640" s="1107"/>
      <c r="R640" s="1107"/>
      <c r="S640" s="12"/>
      <c r="T640" s="4"/>
      <c r="U640" t="s">
        <v>832</v>
      </c>
      <c r="Z640" s="1266" t="s">
        <v>2456</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7">
        <f t="shared" si="41"/>
        <v>0</v>
      </c>
      <c r="BO640" s="1268"/>
      <c r="BP640" s="1268"/>
      <c r="BQ640" s="1268"/>
      <c r="BR640" s="1269"/>
      <c r="BS640" s="1267">
        <f t="shared" si="42"/>
        <v>0</v>
      </c>
      <c r="BT640" s="1268"/>
      <c r="BU640" s="1268"/>
      <c r="BV640" s="1268"/>
      <c r="BW640" s="1269"/>
      <c r="BX640" s="1267">
        <f t="shared" si="43"/>
        <v>0</v>
      </c>
      <c r="BY640" s="1268"/>
      <c r="BZ640" s="1268"/>
      <c r="CA640" s="1268"/>
      <c r="CB640" s="1269"/>
      <c r="CC640" s="1267">
        <f t="shared" si="44"/>
        <v>0</v>
      </c>
      <c r="CD640" s="1268"/>
      <c r="CE640" s="1268"/>
      <c r="CF640" s="1268"/>
      <c r="CG640" s="1269"/>
      <c r="CH640" s="1267">
        <f t="shared" si="45"/>
        <v>0</v>
      </c>
      <c r="CI640" s="1268"/>
      <c r="CJ640" s="1268"/>
      <c r="CK640" s="1268"/>
      <c r="CL640" s="1269"/>
      <c r="CM640" s="1267">
        <f t="shared" si="46"/>
        <v>0</v>
      </c>
      <c r="CN640" s="1268"/>
      <c r="CO640" s="1268"/>
      <c r="CP640" s="1268"/>
      <c r="CQ640" s="1269"/>
      <c r="CR640" s="41"/>
      <c r="CS640" s="41"/>
    </row>
    <row r="641" spans="1:97" ht="12.9" customHeight="1">
      <c r="A641" s="4"/>
      <c r="B641" t="s">
        <v>649</v>
      </c>
      <c r="G641" s="1265">
        <v>8054941808</v>
      </c>
      <c r="H641" s="1265"/>
      <c r="I641" s="1265"/>
      <c r="J641" s="1265"/>
      <c r="K641" s="1265"/>
      <c r="L641" s="1265"/>
      <c r="O641" s="42" t="s">
        <v>817</v>
      </c>
      <c r="P641" s="1260"/>
      <c r="Q641" s="1260"/>
      <c r="R641" s="1260"/>
      <c r="S641" s="14"/>
      <c r="T641" s="4"/>
      <c r="U641" t="s">
        <v>649</v>
      </c>
      <c r="Z641" s="1265">
        <v>9514133063</v>
      </c>
      <c r="AA641" s="1265"/>
      <c r="AB641" s="1265"/>
      <c r="AC641" s="1265"/>
      <c r="AD641" s="1265"/>
      <c r="AE641" s="1265"/>
      <c r="AH641" s="42" t="s">
        <v>817</v>
      </c>
      <c r="AI641" s="1260"/>
      <c r="AJ641" s="1260"/>
      <c r="AK641" s="1260"/>
      <c r="AM641" s="43"/>
      <c r="AN641" s="43"/>
      <c r="AO641" s="43"/>
      <c r="AP641" s="43"/>
      <c r="AQ641" s="43"/>
      <c r="AR641" s="43"/>
      <c r="AS641" s="43"/>
      <c r="AT641" s="43"/>
      <c r="AU641" s="43"/>
      <c r="AV641" s="43"/>
      <c r="AW641" s="43"/>
      <c r="AX641" s="43"/>
      <c r="AY641" s="43"/>
      <c r="AZ641" s="43"/>
      <c r="BN641" s="1267">
        <f t="shared" si="41"/>
        <v>0</v>
      </c>
      <c r="BO641" s="1268"/>
      <c r="BP641" s="1268"/>
      <c r="BQ641" s="1268"/>
      <c r="BR641" s="1269"/>
      <c r="BS641" s="1267">
        <f t="shared" si="42"/>
        <v>0</v>
      </c>
      <c r="BT641" s="1268"/>
      <c r="BU641" s="1268"/>
      <c r="BV641" s="1268"/>
      <c r="BW641" s="1269"/>
      <c r="BX641" s="1267">
        <f t="shared" si="43"/>
        <v>0</v>
      </c>
      <c r="BY641" s="1268"/>
      <c r="BZ641" s="1268"/>
      <c r="CA641" s="1268"/>
      <c r="CB641" s="1269"/>
      <c r="CC641" s="1267">
        <f t="shared" si="44"/>
        <v>0</v>
      </c>
      <c r="CD641" s="1268"/>
      <c r="CE641" s="1268"/>
      <c r="CF641" s="1268"/>
      <c r="CG641" s="1269"/>
      <c r="CH641" s="1267">
        <f t="shared" si="45"/>
        <v>0</v>
      </c>
      <c r="CI641" s="1268"/>
      <c r="CJ641" s="1268"/>
      <c r="CK641" s="1268"/>
      <c r="CL641" s="1269"/>
      <c r="CM641" s="1267">
        <f t="shared" si="46"/>
        <v>0</v>
      </c>
      <c r="CN641" s="1268"/>
      <c r="CO641" s="1268"/>
      <c r="CP641" s="1268"/>
      <c r="CQ641" s="1269"/>
      <c r="CR641" s="41"/>
      <c r="CS641" s="41"/>
    </row>
    <row r="642" spans="1:97" ht="12.9" customHeight="1">
      <c r="A642" s="4"/>
      <c r="B642" t="s">
        <v>833</v>
      </c>
      <c r="H642" s="1107" t="str">
        <f>M621</f>
        <v>Loan, Taxable</v>
      </c>
      <c r="I642" s="1107"/>
      <c r="J642" s="1107"/>
      <c r="K642" s="1107"/>
      <c r="L642" s="1107"/>
      <c r="M642" s="1107"/>
      <c r="N642" s="1107"/>
      <c r="O642" s="1107"/>
      <c r="P642" s="1107"/>
      <c r="Q642" s="1107"/>
      <c r="R642" s="1107"/>
      <c r="S642" s="12"/>
      <c r="T642" s="4"/>
      <c r="U642" t="s">
        <v>833</v>
      </c>
      <c r="AA642" s="1107" t="str">
        <f>M622</f>
        <v>Loan, Residual Receipts</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7">
        <f t="shared" si="41"/>
        <v>0</v>
      </c>
      <c r="BO642" s="1268"/>
      <c r="BP642" s="1268"/>
      <c r="BQ642" s="1268"/>
      <c r="BR642" s="1269"/>
      <c r="BS642" s="1267">
        <f t="shared" si="42"/>
        <v>0</v>
      </c>
      <c r="BT642" s="1268"/>
      <c r="BU642" s="1268"/>
      <c r="BV642" s="1268"/>
      <c r="BW642" s="1269"/>
      <c r="BX642" s="1267">
        <f t="shared" si="43"/>
        <v>0</v>
      </c>
      <c r="BY642" s="1268"/>
      <c r="BZ642" s="1268"/>
      <c r="CA642" s="1268"/>
      <c r="CB642" s="1269"/>
      <c r="CC642" s="1267">
        <f t="shared" si="44"/>
        <v>0</v>
      </c>
      <c r="CD642" s="1268"/>
      <c r="CE642" s="1268"/>
      <c r="CF642" s="1268"/>
      <c r="CG642" s="1269"/>
      <c r="CH642" s="1267">
        <f t="shared" si="45"/>
        <v>0</v>
      </c>
      <c r="CI642" s="1268"/>
      <c r="CJ642" s="1268"/>
      <c r="CK642" s="1268"/>
      <c r="CL642" s="1269"/>
      <c r="CM642" s="1267">
        <f t="shared" si="46"/>
        <v>0</v>
      </c>
      <c r="CN642" s="1268"/>
      <c r="CO642" s="1268"/>
      <c r="CP642" s="1268"/>
      <c r="CQ642" s="1269"/>
      <c r="CR642" s="41"/>
      <c r="CS642" s="41"/>
    </row>
    <row r="643" spans="1:97" ht="12.9" customHeight="1">
      <c r="A643" s="5"/>
      <c r="B643" t="s">
        <v>835</v>
      </c>
      <c r="N643" s="1098" t="s">
        <v>108</v>
      </c>
      <c r="O643" s="1098"/>
      <c r="T643" s="4"/>
      <c r="U643" t="s">
        <v>835</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7">
        <f t="shared" si="41"/>
        <v>0</v>
      </c>
      <c r="BO643" s="1268"/>
      <c r="BP643" s="1268"/>
      <c r="BQ643" s="1268"/>
      <c r="BR643" s="1269"/>
      <c r="BS643" s="1267">
        <f t="shared" si="42"/>
        <v>0</v>
      </c>
      <c r="BT643" s="1268"/>
      <c r="BU643" s="1268"/>
      <c r="BV643" s="1268"/>
      <c r="BW643" s="1269"/>
      <c r="BX643" s="1267">
        <f t="shared" si="43"/>
        <v>0</v>
      </c>
      <c r="BY643" s="1268"/>
      <c r="BZ643" s="1268"/>
      <c r="CA643" s="1268"/>
      <c r="CB643" s="1269"/>
      <c r="CC643" s="1267">
        <f t="shared" si="44"/>
        <v>0</v>
      </c>
      <c r="CD643" s="1268"/>
      <c r="CE643" s="1268"/>
      <c r="CF643" s="1268"/>
      <c r="CG643" s="1269"/>
      <c r="CH643" s="1267">
        <f t="shared" si="45"/>
        <v>0</v>
      </c>
      <c r="CI643" s="1268"/>
      <c r="CJ643" s="1268"/>
      <c r="CK643" s="1268"/>
      <c r="CL643" s="1269"/>
      <c r="CM643" s="1267">
        <f t="shared" si="46"/>
        <v>0</v>
      </c>
      <c r="CN643" s="1268"/>
      <c r="CO643" s="1268"/>
      <c r="CP643" s="1268"/>
      <c r="CQ643" s="126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41"/>
        <v>0</v>
      </c>
      <c r="BO644" s="1268"/>
      <c r="BP644" s="1268"/>
      <c r="BQ644" s="1268"/>
      <c r="BR644" s="1269"/>
      <c r="BS644" s="1267">
        <f t="shared" si="42"/>
        <v>0</v>
      </c>
      <c r="BT644" s="1268"/>
      <c r="BU644" s="1268"/>
      <c r="BV644" s="1268"/>
      <c r="BW644" s="1269"/>
      <c r="BX644" s="1267">
        <f t="shared" si="43"/>
        <v>0</v>
      </c>
      <c r="BY644" s="1268"/>
      <c r="BZ644" s="1268"/>
      <c r="CA644" s="1268"/>
      <c r="CB644" s="1269"/>
      <c r="CC644" s="1267">
        <f t="shared" si="44"/>
        <v>0</v>
      </c>
      <c r="CD644" s="1268"/>
      <c r="CE644" s="1268"/>
      <c r="CF644" s="1268"/>
      <c r="CG644" s="1269"/>
      <c r="CH644" s="1267">
        <f t="shared" si="45"/>
        <v>0</v>
      </c>
      <c r="CI644" s="1268"/>
      <c r="CJ644" s="1268"/>
      <c r="CK644" s="1268"/>
      <c r="CL644" s="1269"/>
      <c r="CM644" s="1267">
        <f t="shared" si="46"/>
        <v>0</v>
      </c>
      <c r="CN644" s="1268"/>
      <c r="CO644" s="1268"/>
      <c r="CP644" s="1268"/>
      <c r="CQ644" s="1269"/>
      <c r="CR644" s="41"/>
      <c r="CS644" s="41"/>
    </row>
    <row r="645" spans="1:97" ht="12.9" customHeight="1">
      <c r="A645" s="61" t="s">
        <v>906</v>
      </c>
      <c r="B645" t="s">
        <v>82</v>
      </c>
      <c r="G645" s="1261" t="str">
        <f>C623</f>
        <v>Riverside County HOME ARP</v>
      </c>
      <c r="H645" s="1261"/>
      <c r="I645" s="1261"/>
      <c r="J645" s="1261"/>
      <c r="K645" s="1261"/>
      <c r="L645" s="1261"/>
      <c r="M645" s="1261"/>
      <c r="N645" s="1261"/>
      <c r="O645" s="1261"/>
      <c r="P645" s="1261"/>
      <c r="Q645" s="1261"/>
      <c r="R645" s="1261"/>
      <c r="T645" s="61" t="s">
        <v>431</v>
      </c>
      <c r="U645" t="s">
        <v>82</v>
      </c>
      <c r="Z645" s="1261" t="str">
        <f>C624</f>
        <v>Moreno Valley City Loan</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 customHeight="1" thickBot="1">
      <c r="A646" s="4"/>
      <c r="B646" t="s">
        <v>372</v>
      </c>
      <c r="G646" s="1107" t="s">
        <v>2445</v>
      </c>
      <c r="H646" s="1107"/>
      <c r="I646" s="1107"/>
      <c r="J646" s="1107"/>
      <c r="K646" s="1107"/>
      <c r="L646" s="1107"/>
      <c r="M646" s="1107"/>
      <c r="N646" s="1107"/>
      <c r="O646" s="1107"/>
      <c r="P646" s="1107"/>
      <c r="Q646" s="1107"/>
      <c r="R646" s="1107"/>
      <c r="T646" s="4"/>
      <c r="U646" t="s">
        <v>372</v>
      </c>
      <c r="Z646" s="1107" t="str">
        <f>Z638</f>
        <v>14177 Frederick St</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6">
        <f>BN645*1</f>
        <v>0</v>
      </c>
      <c r="BS646" s="41"/>
      <c r="BT646" s="41"/>
      <c r="BU646" s="41"/>
      <c r="BV646" s="41"/>
      <c r="BW646" s="466">
        <f>BS645*1</f>
        <v>0</v>
      </c>
      <c r="BX646" s="41"/>
      <c r="BY646" s="41"/>
      <c r="BZ646" s="41"/>
      <c r="CA646" s="41"/>
      <c r="CB646" s="466">
        <f>BX645*2</f>
        <v>0</v>
      </c>
      <c r="CC646" s="41"/>
      <c r="CD646" s="41"/>
      <c r="CE646" s="41"/>
      <c r="CF646" s="41"/>
      <c r="CG646" s="466">
        <f>CC645*3</f>
        <v>0</v>
      </c>
      <c r="CH646" s="41"/>
      <c r="CI646" s="41"/>
      <c r="CJ646" s="41"/>
      <c r="CK646" s="41"/>
      <c r="CL646" s="466">
        <f>CH645*4</f>
        <v>0</v>
      </c>
      <c r="CM646" s="41"/>
      <c r="CN646" s="41"/>
      <c r="CO646" s="41"/>
      <c r="CP646" s="41"/>
      <c r="CQ646" s="465">
        <f>CM645*5</f>
        <v>0</v>
      </c>
      <c r="CR646" s="41"/>
      <c r="CS646" s="41"/>
    </row>
    <row r="647" spans="1:97" ht="12.9" customHeight="1" thickBot="1">
      <c r="A647" s="4"/>
      <c r="B647" t="s">
        <v>430</v>
      </c>
      <c r="G647" s="1259" t="s">
        <v>2447</v>
      </c>
      <c r="H647" s="1259"/>
      <c r="I647" s="1259"/>
      <c r="J647" s="1259"/>
      <c r="K647" s="1259"/>
      <c r="L647" s="1259"/>
      <c r="M647" s="1259"/>
      <c r="N647" s="1259"/>
      <c r="O647" s="1259"/>
      <c r="P647" s="1259"/>
      <c r="Q647" s="1259"/>
      <c r="R647" s="1259"/>
      <c r="T647" s="4"/>
      <c r="U647" t="s">
        <v>430</v>
      </c>
      <c r="Z647" s="1259" t="str">
        <f>Z639</f>
        <v>Moreno Valley</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1724</v>
      </c>
      <c r="CQ647" s="467">
        <f>BN645+BS645+BX645+CC645+CH645+CM645</f>
        <v>0</v>
      </c>
      <c r="CR647" s="41"/>
      <c r="CS647" s="41"/>
    </row>
    <row r="648" spans="1:97" ht="12.9" customHeight="1" thickBot="1">
      <c r="A648" s="4"/>
      <c r="B648" t="s">
        <v>832</v>
      </c>
      <c r="G648" s="1259" t="s">
        <v>2446</v>
      </c>
      <c r="H648" s="1259"/>
      <c r="I648" s="1259"/>
      <c r="J648" s="1259"/>
      <c r="K648" s="1259"/>
      <c r="L648" s="1259"/>
      <c r="M648" s="1259"/>
      <c r="N648" s="1259"/>
      <c r="O648" s="1259"/>
      <c r="P648" s="1259"/>
      <c r="Q648" s="1259"/>
      <c r="R648" s="1259"/>
      <c r="T648" s="4"/>
      <c r="U648" t="s">
        <v>832</v>
      </c>
      <c r="Z648" s="1259" t="str">
        <f>Z640</f>
        <v>Dena Heald</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5">
        <v>9513435495</v>
      </c>
      <c r="H649" s="1265"/>
      <c r="I649" s="1265"/>
      <c r="J649" s="1265"/>
      <c r="K649" s="1265"/>
      <c r="L649" s="1265"/>
      <c r="O649" s="42" t="s">
        <v>817</v>
      </c>
      <c r="P649" s="1260"/>
      <c r="Q649" s="1260"/>
      <c r="R649" s="1260"/>
      <c r="T649" s="4"/>
      <c r="U649" t="s">
        <v>649</v>
      </c>
      <c r="Z649" s="1265">
        <f>Z641</f>
        <v>9514133063</v>
      </c>
      <c r="AA649" s="1265"/>
      <c r="AB649" s="1265"/>
      <c r="AC649" s="1265"/>
      <c r="AD649" s="1265"/>
      <c r="AE649" s="1265"/>
      <c r="AH649" s="42" t="s">
        <v>817</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7">
        <f>CQ647+CQ628</f>
        <v>35</v>
      </c>
      <c r="CR649" s="41"/>
      <c r="CS649" s="41"/>
    </row>
    <row r="650" spans="1:97" ht="12.9" customHeight="1">
      <c r="A650" s="4"/>
      <c r="B650" t="s">
        <v>833</v>
      </c>
      <c r="H650" s="1107" t="str">
        <f>M623</f>
        <v>Loan, Residual Receipts</v>
      </c>
      <c r="I650" s="1107"/>
      <c r="J650" s="1107"/>
      <c r="K650" s="1107"/>
      <c r="L650" s="1107"/>
      <c r="M650" s="1107"/>
      <c r="N650" s="1107"/>
      <c r="O650" s="1107"/>
      <c r="P650" s="1107"/>
      <c r="Q650" s="1107"/>
      <c r="R650" s="1107"/>
      <c r="T650" s="4"/>
      <c r="U650" t="s">
        <v>833</v>
      </c>
      <c r="AA650" s="1107" t="str">
        <f>M624</f>
        <v>Loan, Residual Receipts</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8" t="s">
        <v>108</v>
      </c>
      <c r="O651" s="1098"/>
      <c r="T651" s="4"/>
      <c r="U651" t="s">
        <v>835</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35</v>
      </c>
      <c r="BT651" s="1271"/>
      <c r="BU651" s="1271"/>
      <c r="BV651" s="1271"/>
      <c r="BW651" s="1272"/>
      <c r="BX651" s="1270">
        <f>BX626+BX633+BX645</f>
        <v>1</v>
      </c>
      <c r="BY651" s="1271"/>
      <c r="BZ651" s="1271"/>
      <c r="CA651" s="1271"/>
      <c r="CB651" s="1272"/>
      <c r="CC651" s="1270">
        <f>CC626+CC633+CC645</f>
        <v>0</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1" t="str">
        <f>C625</f>
        <v>Moreno Valley City Waived Fees</v>
      </c>
      <c r="H653" s="1261"/>
      <c r="I653" s="1261"/>
      <c r="J653" s="1261"/>
      <c r="K653" s="1261"/>
      <c r="L653" s="1261"/>
      <c r="M653" s="1261"/>
      <c r="N653" s="1261"/>
      <c r="O653" s="1261"/>
      <c r="P653" s="1261"/>
      <c r="Q653" s="1261"/>
      <c r="R653" s="1261"/>
      <c r="T653" s="61" t="s">
        <v>434</v>
      </c>
      <c r="U653" t="s">
        <v>82</v>
      </c>
      <c r="Z653" s="1261" t="str">
        <f>C626</f>
        <v>Moreno Valley City Carryback Financing</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7" t="str">
        <f>Z646</f>
        <v>14177 Frederick St</v>
      </c>
      <c r="H654" s="1107"/>
      <c r="I654" s="1107"/>
      <c r="J654" s="1107"/>
      <c r="K654" s="1107"/>
      <c r="L654" s="1107"/>
      <c r="M654" s="1107"/>
      <c r="N654" s="1107"/>
      <c r="O654" s="1107"/>
      <c r="P654" s="1107"/>
      <c r="Q654" s="1107"/>
      <c r="R654" s="1107"/>
      <c r="T654" s="4"/>
      <c r="U654" t="s">
        <v>372</v>
      </c>
      <c r="Z654" s="1107" t="str">
        <f>Z646</f>
        <v>14177 Frederick St</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7" t="str">
        <f>Z647</f>
        <v>Moreno Valley</v>
      </c>
      <c r="H655" s="1107"/>
      <c r="I655" s="1107"/>
      <c r="J655" s="1107"/>
      <c r="K655" s="1107"/>
      <c r="L655" s="1107"/>
      <c r="M655" s="1107"/>
      <c r="N655" s="1107"/>
      <c r="O655" s="1107"/>
      <c r="P655" s="1107"/>
      <c r="Q655" s="1107"/>
      <c r="R655" s="1107"/>
      <c r="T655" s="4"/>
      <c r="U655" t="s">
        <v>430</v>
      </c>
      <c r="Z655" s="1259" t="str">
        <f>Z647</f>
        <v>Moreno Valley</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7" t="str">
        <f>Z648</f>
        <v>Dena Heald</v>
      </c>
      <c r="H656" s="1107"/>
      <c r="I656" s="1107"/>
      <c r="J656" s="1107"/>
      <c r="K656" s="1107"/>
      <c r="L656" s="1107"/>
      <c r="M656" s="1107"/>
      <c r="N656" s="1107"/>
      <c r="O656" s="1107"/>
      <c r="P656" s="1107"/>
      <c r="Q656" s="1107"/>
      <c r="R656" s="1107"/>
      <c r="T656" s="4"/>
      <c r="U656" t="s">
        <v>832</v>
      </c>
      <c r="Z656" s="1259" t="str">
        <f>Z648</f>
        <v>Dena Heald</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5">
        <f>Z649</f>
        <v>9514133063</v>
      </c>
      <c r="H657" s="1265"/>
      <c r="I657" s="1265"/>
      <c r="J657" s="1265"/>
      <c r="K657" s="1265"/>
      <c r="L657" s="1265"/>
      <c r="O657" s="42" t="s">
        <v>817</v>
      </c>
      <c r="P657" s="1260"/>
      <c r="Q657" s="1260"/>
      <c r="R657" s="1260"/>
      <c r="T657" s="4"/>
      <c r="U657" t="s">
        <v>649</v>
      </c>
      <c r="Z657" s="1265">
        <f>Z649</f>
        <v>9514133063</v>
      </c>
      <c r="AA657" s="1265"/>
      <c r="AB657" s="1265"/>
      <c r="AC657" s="1265"/>
      <c r="AD657" s="1265"/>
      <c r="AE657" s="1265"/>
      <c r="AH657" s="42" t="s">
        <v>817</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7" t="str">
        <f>M625</f>
        <v>Waived Fee</v>
      </c>
      <c r="I658" s="1107"/>
      <c r="J658" s="1107"/>
      <c r="K658" s="1107"/>
      <c r="L658" s="1107"/>
      <c r="M658" s="1107"/>
      <c r="N658" s="1107"/>
      <c r="O658" s="1107"/>
      <c r="P658" s="1107"/>
      <c r="Q658" s="1107"/>
      <c r="R658" s="1107"/>
      <c r="T658" s="4"/>
      <c r="U658" t="s">
        <v>833</v>
      </c>
      <c r="AA658" s="1107" t="str">
        <f>M626</f>
        <v>Loan, Seller Note</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8" t="s">
        <v>108</v>
      </c>
      <c r="O659" s="1098"/>
      <c r="T659" s="4"/>
      <c r="U659" t="s">
        <v>835</v>
      </c>
      <c r="AG659" s="1098" t="s">
        <v>108</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261" t="str">
        <f>C627</f>
        <v>Deferred Developer Fee</v>
      </c>
      <c r="H661" s="1261"/>
      <c r="I661" s="1261"/>
      <c r="J661" s="1261"/>
      <c r="K661" s="1261"/>
      <c r="L661" s="1261"/>
      <c r="M661" s="1261"/>
      <c r="N661" s="1261"/>
      <c r="O661" s="1261"/>
      <c r="P661" s="1261"/>
      <c r="Q661" s="1261"/>
      <c r="R661" s="1261"/>
      <c r="T661" s="61" t="s">
        <v>742</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t="s">
        <v>2448</v>
      </c>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3" t="s">
        <v>2468</v>
      </c>
      <c r="H663" s="1107"/>
      <c r="I663" s="1107"/>
      <c r="J663" s="1107"/>
      <c r="K663" s="1107"/>
      <c r="L663" s="1107"/>
      <c r="M663" s="1107"/>
      <c r="N663" s="1107"/>
      <c r="O663" s="1107"/>
      <c r="P663" s="1107"/>
      <c r="Q663" s="1107"/>
      <c r="R663" s="1107"/>
      <c r="T663" s="4"/>
      <c r="U663" t="s">
        <v>430</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7" t="s">
        <v>2449</v>
      </c>
      <c r="H664" s="1107"/>
      <c r="I664" s="1107"/>
      <c r="J664" s="1107"/>
      <c r="K664" s="1107"/>
      <c r="L664" s="1107"/>
      <c r="M664" s="1107"/>
      <c r="N664" s="1107"/>
      <c r="O664" s="1107"/>
      <c r="P664" s="1107"/>
      <c r="Q664" s="1107"/>
      <c r="R664" s="1107"/>
      <c r="T664" s="4"/>
      <c r="U664" t="s">
        <v>832</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5">
        <v>7608322934</v>
      </c>
      <c r="H665" s="1265"/>
      <c r="I665" s="1265"/>
      <c r="J665" s="1265"/>
      <c r="K665" s="1265"/>
      <c r="L665" s="1265"/>
      <c r="O665" s="42" t="s">
        <v>817</v>
      </c>
      <c r="P665" s="1260"/>
      <c r="Q665" s="1260"/>
      <c r="R665" s="1260"/>
      <c r="T665" s="4"/>
      <c r="U665" t="s">
        <v>649</v>
      </c>
      <c r="Z665" s="1265"/>
      <c r="AA665" s="1265"/>
      <c r="AB665" s="1265"/>
      <c r="AC665" s="1265"/>
      <c r="AD665" s="1265"/>
      <c r="AE665" s="1265"/>
      <c r="AH665" s="42" t="s">
        <v>817</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7" t="str">
        <f>M627</f>
        <v>Developer Fee, Deferral</v>
      </c>
      <c r="I666" s="1107"/>
      <c r="J666" s="1107"/>
      <c r="K666" s="1107"/>
      <c r="L666" s="1107"/>
      <c r="M666" s="1107"/>
      <c r="N666" s="1107"/>
      <c r="O666" s="1107"/>
      <c r="P666" s="1107"/>
      <c r="Q666" s="1107"/>
      <c r="R666" s="1107"/>
      <c r="T666" s="4"/>
      <c r="U666" t="s">
        <v>833</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8" t="s">
        <v>108</v>
      </c>
      <c r="O667" s="1098"/>
      <c r="T667" s="4"/>
      <c r="U667" t="s">
        <v>835</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7"/>
      <c r="H672" s="1107"/>
      <c r="I672" s="1107"/>
      <c r="J672" s="1107"/>
      <c r="K672" s="1107"/>
      <c r="L672" s="1107"/>
      <c r="M672" s="1107"/>
      <c r="N672" s="1107"/>
      <c r="O672" s="1107"/>
      <c r="P672" s="1107"/>
      <c r="Q672" s="1107"/>
      <c r="R672" s="1107"/>
      <c r="T672" s="4"/>
      <c r="U672" t="s">
        <v>832</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5"/>
      <c r="H673" s="1265"/>
      <c r="I673" s="1265"/>
      <c r="J673" s="1265"/>
      <c r="K673" s="1265"/>
      <c r="L673" s="1265"/>
      <c r="O673" s="42" t="s">
        <v>817</v>
      </c>
      <c r="P673" s="1260"/>
      <c r="Q673" s="1260"/>
      <c r="R673" s="1260"/>
      <c r="T673" s="4"/>
      <c r="U673" t="s">
        <v>649</v>
      </c>
      <c r="Z673" s="1265"/>
      <c r="AA673" s="1265"/>
      <c r="AB673" s="1265"/>
      <c r="AC673" s="1265"/>
      <c r="AD673" s="1265"/>
      <c r="AE673" s="1265"/>
      <c r="AH673" s="42" t="s">
        <v>817</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7"/>
      <c r="I674" s="1107"/>
      <c r="J674" s="1107"/>
      <c r="K674" s="1107"/>
      <c r="L674" s="1107"/>
      <c r="M674" s="1107"/>
      <c r="N674" s="1107"/>
      <c r="O674" s="1107"/>
      <c r="P674" s="1107"/>
      <c r="Q674" s="1107"/>
      <c r="R674" s="1107"/>
      <c r="T674" s="4"/>
      <c r="U674" t="s">
        <v>833</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8" t="s">
        <v>482</v>
      </c>
      <c r="O675" s="1098"/>
      <c r="T675" s="4"/>
      <c r="U675" t="s">
        <v>835</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7"/>
      <c r="H680" s="1107"/>
      <c r="I680" s="1107"/>
      <c r="J680" s="1107"/>
      <c r="K680" s="1107"/>
      <c r="L680" s="1107"/>
      <c r="M680" s="1107"/>
      <c r="N680" s="1107"/>
      <c r="O680" s="1107"/>
      <c r="P680" s="1107"/>
      <c r="Q680" s="1107"/>
      <c r="R680" s="1107"/>
      <c r="U680" t="s">
        <v>832</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5"/>
      <c r="H681" s="1265"/>
      <c r="I681" s="1265"/>
      <c r="J681" s="1265"/>
      <c r="K681" s="1265"/>
      <c r="L681" s="1265"/>
      <c r="O681" s="42" t="s">
        <v>817</v>
      </c>
      <c r="P681" s="1260"/>
      <c r="Q681" s="1260"/>
      <c r="R681" s="1260"/>
      <c r="U681" t="s">
        <v>649</v>
      </c>
      <c r="Z681" s="1265"/>
      <c r="AA681" s="1265"/>
      <c r="AB681" s="1265"/>
      <c r="AC681" s="1265"/>
      <c r="AD681" s="1265"/>
      <c r="AE681" s="1265"/>
      <c r="AH681" s="42" t="s">
        <v>817</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7"/>
      <c r="I682" s="1107"/>
      <c r="J682" s="1107"/>
      <c r="K682" s="1107"/>
      <c r="L682" s="1107"/>
      <c r="M682" s="1107"/>
      <c r="N682" s="1107"/>
      <c r="O682" s="1107"/>
      <c r="P682" s="1107"/>
      <c r="Q682" s="1107"/>
      <c r="R682" s="1107"/>
      <c r="U682" t="s">
        <v>833</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8" t="s">
        <v>482</v>
      </c>
      <c r="O683" s="1098"/>
      <c r="U683" t="s">
        <v>835</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6"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7"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8"/>
      <c r="BQ686" s="314"/>
      <c r="BR686" s="459"/>
      <c r="BS686" s="459"/>
      <c r="BT686" s="459"/>
      <c r="BU686" s="459"/>
      <c r="BV686" s="459"/>
      <c r="BW686" s="459"/>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69" t="s">
        <v>301</v>
      </c>
      <c r="BQ687" s="570" t="s">
        <v>441</v>
      </c>
      <c r="BR687" s="570" t="s">
        <v>442</v>
      </c>
      <c r="BS687" s="570" t="s">
        <v>779</v>
      </c>
      <c r="BT687" s="570" t="s">
        <v>780</v>
      </c>
      <c r="BU687" s="570" t="s">
        <v>781</v>
      </c>
      <c r="BV687" s="570"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0"/>
      <c r="BK688" s="43"/>
      <c r="BL688" s="43"/>
      <c r="BM688" s="41"/>
      <c r="BN688" s="41"/>
      <c r="BO688" s="41"/>
      <c r="BP688" s="571" t="s">
        <v>28</v>
      </c>
      <c r="BQ688" s="572">
        <v>2724</v>
      </c>
      <c r="BR688" s="572">
        <v>2920</v>
      </c>
      <c r="BS688" s="572">
        <v>3504</v>
      </c>
      <c r="BT688" s="572">
        <v>4048</v>
      </c>
      <c r="BU688" s="572">
        <v>4516</v>
      </c>
      <c r="BV688" s="572">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3" t="s">
        <v>29</v>
      </c>
      <c r="BQ689" s="572">
        <v>1850</v>
      </c>
      <c r="BR689" s="572">
        <v>1980</v>
      </c>
      <c r="BS689" s="572">
        <v>2376</v>
      </c>
      <c r="BT689" s="572">
        <v>2746</v>
      </c>
      <c r="BU689" s="572">
        <v>3064</v>
      </c>
      <c r="BV689" s="572">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3" t="s">
        <v>384</v>
      </c>
      <c r="BQ690" s="572">
        <v>1764</v>
      </c>
      <c r="BR690" s="572">
        <v>1890</v>
      </c>
      <c r="BS690" s="572">
        <v>2270</v>
      </c>
      <c r="BT690" s="572">
        <v>2620</v>
      </c>
      <c r="BU690" s="572">
        <v>2924</v>
      </c>
      <c r="BV690" s="572">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0" t="s">
        <v>54</v>
      </c>
      <c r="C691" s="1241"/>
      <c r="D691" s="1241"/>
      <c r="E691" s="1241"/>
      <c r="F691" s="1242"/>
      <c r="G691" s="1240" t="s">
        <v>256</v>
      </c>
      <c r="H691" s="1241"/>
      <c r="I691" s="1241"/>
      <c r="J691" s="1242"/>
      <c r="K691" s="1231" t="s">
        <v>1992</v>
      </c>
      <c r="L691" s="1232"/>
      <c r="M691" s="1232"/>
      <c r="N691" s="1233"/>
      <c r="O691" s="1240" t="s">
        <v>588</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1993</v>
      </c>
      <c r="AI691" s="1241"/>
      <c r="AJ691" s="1241"/>
      <c r="AK691" s="1241"/>
      <c r="AL691" s="1242"/>
      <c r="AM691" s="1240" t="s">
        <v>1994</v>
      </c>
      <c r="AN691" s="1241"/>
      <c r="AO691" s="1242"/>
      <c r="BB691" s="41"/>
      <c r="BC691" s="41"/>
      <c r="BD691" s="41"/>
      <c r="BE691" s="41"/>
      <c r="BJ691" s="41"/>
      <c r="BK691" s="41"/>
      <c r="BL691" s="41"/>
      <c r="BM691" s="41"/>
      <c r="BN691" s="41"/>
      <c r="BO691" s="41"/>
      <c r="BP691" s="573" t="s">
        <v>385</v>
      </c>
      <c r="BQ691" s="572">
        <v>1586</v>
      </c>
      <c r="BR691" s="572">
        <v>1700</v>
      </c>
      <c r="BS691" s="572">
        <v>2042</v>
      </c>
      <c r="BT691" s="572">
        <v>2358</v>
      </c>
      <c r="BU691" s="572">
        <v>2630</v>
      </c>
      <c r="BV691" s="572">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3" t="s">
        <v>386</v>
      </c>
      <c r="BQ692" s="572">
        <v>1656</v>
      </c>
      <c r="BR692" s="572">
        <v>1774</v>
      </c>
      <c r="BS692" s="572">
        <v>2130</v>
      </c>
      <c r="BT692" s="572">
        <v>2460</v>
      </c>
      <c r="BU692" s="572">
        <v>2744</v>
      </c>
      <c r="BV692" s="572">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1134</v>
      </c>
      <c r="AZ693" s="43"/>
      <c r="BA693" s="43"/>
      <c r="BB693" s="41"/>
      <c r="BC693" s="41"/>
      <c r="BD693" s="41"/>
      <c r="BE693" s="845" t="s">
        <v>1995</v>
      </c>
      <c r="BF693" s="846"/>
      <c r="BG693" s="846"/>
      <c r="BJ693" s="41"/>
      <c r="BK693" s="41"/>
      <c r="BL693" s="41"/>
      <c r="BM693" s="41"/>
      <c r="BN693" s="41"/>
      <c r="BO693" s="41"/>
      <c r="BP693" s="573" t="s">
        <v>387</v>
      </c>
      <c r="BQ693" s="572">
        <v>1540</v>
      </c>
      <c r="BR693" s="572">
        <v>1650</v>
      </c>
      <c r="BS693" s="572">
        <v>1980</v>
      </c>
      <c r="BT693" s="572">
        <v>2286</v>
      </c>
      <c r="BU693" s="572">
        <v>2550</v>
      </c>
      <c r="BV693" s="572">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2312</v>
      </c>
      <c r="AX694" s="43"/>
      <c r="AY694" s="449" t="s">
        <v>1135</v>
      </c>
      <c r="AZ694" s="463" t="s">
        <v>1136</v>
      </c>
      <c r="BA694" s="462" t="s">
        <v>1137</v>
      </c>
      <c r="BB694" s="41"/>
      <c r="BC694" s="41"/>
      <c r="BD694" s="41"/>
      <c r="BE694" s="847" t="s">
        <v>1135</v>
      </c>
      <c r="BF694" s="848" t="s">
        <v>1136</v>
      </c>
      <c r="BG694" s="849" t="s">
        <v>1137</v>
      </c>
      <c r="BJ694" s="41"/>
      <c r="BK694" s="41"/>
      <c r="BL694" s="41"/>
      <c r="BM694" s="41"/>
      <c r="BN694" s="41"/>
      <c r="BO694" s="41"/>
      <c r="BP694" s="573" t="s">
        <v>388</v>
      </c>
      <c r="BQ694" s="572">
        <v>2724</v>
      </c>
      <c r="BR694" s="572">
        <v>2920</v>
      </c>
      <c r="BS694" s="572">
        <v>3504</v>
      </c>
      <c r="BT694" s="572">
        <v>4048</v>
      </c>
      <c r="BU694" s="572">
        <v>4516</v>
      </c>
      <c r="BV694" s="572">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3" t="s">
        <v>442</v>
      </c>
      <c r="C695" s="1334"/>
      <c r="D695" s="1334"/>
      <c r="E695" s="1334"/>
      <c r="F695" s="1335"/>
      <c r="G695" s="1262">
        <v>4</v>
      </c>
      <c r="H695" s="1263"/>
      <c r="I695" s="1263"/>
      <c r="J695" s="1264"/>
      <c r="K695" s="1249">
        <v>530</v>
      </c>
      <c r="L695" s="1250"/>
      <c r="M695" s="1250"/>
      <c r="N695" s="1251"/>
      <c r="O695" s="1252">
        <f>576.6-Y695</f>
        <v>492.6</v>
      </c>
      <c r="P695" s="1253"/>
      <c r="Q695" s="1253"/>
      <c r="R695" s="1253"/>
      <c r="S695" s="1254"/>
      <c r="T695" s="1225">
        <f t="shared" ref="T695:T729" si="47">G695*O695</f>
        <v>1970.4</v>
      </c>
      <c r="U695" s="1226"/>
      <c r="V695" s="1226"/>
      <c r="W695" s="1226"/>
      <c r="X695" s="1227"/>
      <c r="Y695" s="1252">
        <f>Q811</f>
        <v>84</v>
      </c>
      <c r="Z695" s="1253"/>
      <c r="AA695" s="1253"/>
      <c r="AB695" s="1254"/>
      <c r="AC695" s="1225">
        <f t="shared" ref="AC695:AC729" si="48">O695+Y695</f>
        <v>576.6</v>
      </c>
      <c r="AD695" s="1226"/>
      <c r="AE695" s="1226"/>
      <c r="AF695" s="1226"/>
      <c r="AG695" s="1227"/>
      <c r="AH695" s="1467">
        <v>0.3</v>
      </c>
      <c r="AI695" s="1468"/>
      <c r="AJ695" s="1468"/>
      <c r="AK695" s="1468"/>
      <c r="AL695" s="1469"/>
      <c r="AM695" s="1222">
        <f>IF($AH695&gt;0,($AC695/$AV695),"")</f>
        <v>0.3</v>
      </c>
      <c r="AN695" s="1223"/>
      <c r="AO695" s="1224"/>
      <c r="AV695" s="43">
        <f t="shared" ref="AV695:AV729" si="49">IF($G695=0,"N/A",VLOOKUP($T$189,TC_Rent,(MATCH($B695,bedrooms,FALSE))))</f>
        <v>1922</v>
      </c>
      <c r="AX695" s="43"/>
      <c r="AY695" s="444">
        <f t="shared" ref="AY695:AY718" si="50">G695</f>
        <v>4</v>
      </c>
      <c r="AZ695" s="451">
        <f t="shared" ref="AZ695:AZ718" si="51">IF($AY$730=0,"",AY695/$AY$730)</f>
        <v>0.11428571428571428</v>
      </c>
      <c r="BA695" s="452">
        <f t="shared" ref="BA695:BA718" si="52">IF(AZ695="","",AZ695*AH695)</f>
        <v>3.428571428571428E-2</v>
      </c>
      <c r="BB695" s="41"/>
      <c r="BC695" s="41"/>
      <c r="BD695" s="41"/>
      <c r="BE695" s="850">
        <f t="shared" ref="BE695:BE718" si="53">G695</f>
        <v>4</v>
      </c>
      <c r="BF695" s="854">
        <f t="shared" ref="BF695:BF718" si="54">IF(BE695=0,"",BE695/$BE$730)</f>
        <v>0.11428571428571428</v>
      </c>
      <c r="BG695" s="855">
        <f t="shared" ref="BG695:BG718" si="55">IF(BF695="","",BF695*AM695)</f>
        <v>3.428571428571428E-2</v>
      </c>
      <c r="BJ695" s="41"/>
      <c r="BK695" s="41"/>
      <c r="BL695" s="41"/>
      <c r="BM695" s="41"/>
      <c r="BN695" s="41"/>
      <c r="BO695" s="41"/>
      <c r="BP695" s="573" t="s">
        <v>389</v>
      </c>
      <c r="BQ695" s="572">
        <v>1540</v>
      </c>
      <c r="BR695" s="572">
        <v>1650</v>
      </c>
      <c r="BS695" s="572">
        <v>1980</v>
      </c>
      <c r="BT695" s="572">
        <v>2286</v>
      </c>
      <c r="BU695" s="572">
        <v>2550</v>
      </c>
      <c r="BV695" s="572">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3" t="s">
        <v>442</v>
      </c>
      <c r="C696" s="1334"/>
      <c r="D696" s="1334"/>
      <c r="E696" s="1334"/>
      <c r="F696" s="1335"/>
      <c r="G696" s="1262">
        <v>31</v>
      </c>
      <c r="H696" s="1263"/>
      <c r="I696" s="1263"/>
      <c r="J696" s="1264"/>
      <c r="K696" s="1249">
        <v>530</v>
      </c>
      <c r="L696" s="1250"/>
      <c r="M696" s="1250"/>
      <c r="N696" s="1251"/>
      <c r="O696" s="1252">
        <f>768.8-Y696</f>
        <v>684.8</v>
      </c>
      <c r="P696" s="1253"/>
      <c r="Q696" s="1253"/>
      <c r="R696" s="1253"/>
      <c r="S696" s="1254"/>
      <c r="T696" s="1225">
        <f t="shared" si="47"/>
        <v>21228.799999999999</v>
      </c>
      <c r="U696" s="1226"/>
      <c r="V696" s="1226"/>
      <c r="W696" s="1226"/>
      <c r="X696" s="1227"/>
      <c r="Y696" s="1252">
        <f>Q811</f>
        <v>84</v>
      </c>
      <c r="Z696" s="1253"/>
      <c r="AA696" s="1253"/>
      <c r="AB696" s="1254"/>
      <c r="AC696" s="1225">
        <f t="shared" si="48"/>
        <v>768.8</v>
      </c>
      <c r="AD696" s="1226"/>
      <c r="AE696" s="1226"/>
      <c r="AF696" s="1226"/>
      <c r="AG696" s="1227"/>
      <c r="AH696" s="1256">
        <v>0.4</v>
      </c>
      <c r="AI696" s="1257"/>
      <c r="AJ696" s="1257"/>
      <c r="AK696" s="1257"/>
      <c r="AL696" s="1258"/>
      <c r="AM696" s="1222">
        <f t="shared" ref="AM696:AM718" si="56">IF($AH696&gt;0,($AC696/$AV696), "")</f>
        <v>0.39999999999999997</v>
      </c>
      <c r="AN696" s="1223"/>
      <c r="AO696" s="1224"/>
      <c r="AV696" s="43">
        <f t="shared" si="49"/>
        <v>1922</v>
      </c>
      <c r="AX696" s="43"/>
      <c r="AY696" s="445">
        <f t="shared" si="50"/>
        <v>31</v>
      </c>
      <c r="AZ696" s="451">
        <f t="shared" si="51"/>
        <v>0.88571428571428568</v>
      </c>
      <c r="BA696" s="452">
        <f t="shared" si="52"/>
        <v>0.35428571428571431</v>
      </c>
      <c r="BB696" s="41"/>
      <c r="BC696" s="41"/>
      <c r="BD696" s="41"/>
      <c r="BE696" s="850">
        <f t="shared" si="53"/>
        <v>31</v>
      </c>
      <c r="BF696" s="854">
        <f t="shared" si="54"/>
        <v>0.88571428571428568</v>
      </c>
      <c r="BG696" s="855">
        <f t="shared" si="55"/>
        <v>0.35428571428571426</v>
      </c>
      <c r="BJ696" s="41"/>
      <c r="BK696" s="41"/>
      <c r="BL696" s="41"/>
      <c r="BM696" s="41"/>
      <c r="BN696" s="41"/>
      <c r="BO696" s="41"/>
      <c r="BP696" s="573" t="s">
        <v>390</v>
      </c>
      <c r="BQ696" s="572">
        <v>2064</v>
      </c>
      <c r="BR696" s="572">
        <v>2210</v>
      </c>
      <c r="BS696" s="572">
        <v>2652</v>
      </c>
      <c r="BT696" s="572">
        <v>3064</v>
      </c>
      <c r="BU696" s="572">
        <v>3420</v>
      </c>
      <c r="BV696" s="572">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3"/>
      <c r="C697" s="1334"/>
      <c r="D697" s="1334"/>
      <c r="E697" s="1334"/>
      <c r="F697" s="1335"/>
      <c r="G697" s="1262"/>
      <c r="H697" s="1263"/>
      <c r="I697" s="1263"/>
      <c r="J697" s="1264"/>
      <c r="K697" s="1249"/>
      <c r="L697" s="1250"/>
      <c r="M697" s="1250"/>
      <c r="N697" s="1251"/>
      <c r="O697" s="1252"/>
      <c r="P697" s="1253"/>
      <c r="Q697" s="1253"/>
      <c r="R697" s="1253"/>
      <c r="S697" s="1254"/>
      <c r="T697" s="1225">
        <f t="shared" si="47"/>
        <v>0</v>
      </c>
      <c r="U697" s="1226"/>
      <c r="V697" s="1226"/>
      <c r="W697" s="1226"/>
      <c r="X697" s="1227"/>
      <c r="Y697" s="1252"/>
      <c r="Z697" s="1253"/>
      <c r="AA697" s="1253"/>
      <c r="AB697" s="1254"/>
      <c r="AC697" s="1225">
        <f t="shared" si="48"/>
        <v>0</v>
      </c>
      <c r="AD697" s="1226"/>
      <c r="AE697" s="1226"/>
      <c r="AF697" s="1226"/>
      <c r="AG697" s="1227"/>
      <c r="AH697" s="1256"/>
      <c r="AI697" s="1257"/>
      <c r="AJ697" s="1257"/>
      <c r="AK697" s="1257"/>
      <c r="AL697" s="1258"/>
      <c r="AM697" s="1222" t="str">
        <f t="shared" si="56"/>
        <v/>
      </c>
      <c r="AN697" s="1223"/>
      <c r="AO697" s="1224"/>
      <c r="AV697" s="43" t="str">
        <f t="shared" si="49"/>
        <v>N/A</v>
      </c>
      <c r="AX697" s="41"/>
      <c r="AY697" s="445">
        <f t="shared" si="50"/>
        <v>0</v>
      </c>
      <c r="AZ697" s="451">
        <f t="shared" si="51"/>
        <v>0</v>
      </c>
      <c r="BA697" s="452">
        <f t="shared" si="52"/>
        <v>0</v>
      </c>
      <c r="BB697" s="41"/>
      <c r="BC697" s="41"/>
      <c r="BD697" s="41"/>
      <c r="BE697" s="850">
        <f t="shared" si="53"/>
        <v>0</v>
      </c>
      <c r="BF697" s="854" t="str">
        <f t="shared" si="54"/>
        <v/>
      </c>
      <c r="BG697" s="855" t="str">
        <f t="shared" si="55"/>
        <v/>
      </c>
      <c r="BJ697" s="41"/>
      <c r="BK697" s="41"/>
      <c r="BL697" s="41"/>
      <c r="BM697" s="41"/>
      <c r="BN697" s="41"/>
      <c r="BO697" s="41"/>
      <c r="BP697" s="573" t="s">
        <v>391</v>
      </c>
      <c r="BQ697" s="572">
        <v>1540</v>
      </c>
      <c r="BR697" s="572">
        <v>1650</v>
      </c>
      <c r="BS697" s="572">
        <v>1980</v>
      </c>
      <c r="BT697" s="572">
        <v>2286</v>
      </c>
      <c r="BU697" s="572">
        <v>2550</v>
      </c>
      <c r="BV697" s="572">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3"/>
      <c r="C698" s="1334"/>
      <c r="D698" s="1334"/>
      <c r="E698" s="1334"/>
      <c r="F698" s="1335"/>
      <c r="G698" s="1262"/>
      <c r="H698" s="1263"/>
      <c r="I698" s="1263"/>
      <c r="J698" s="1264"/>
      <c r="K698" s="1249"/>
      <c r="L698" s="1250"/>
      <c r="M698" s="1250"/>
      <c r="N698" s="1251"/>
      <c r="O698" s="1252"/>
      <c r="P698" s="1253"/>
      <c r="Q698" s="1253"/>
      <c r="R698" s="1253"/>
      <c r="S698" s="1254"/>
      <c r="T698" s="1225">
        <f t="shared" si="47"/>
        <v>0</v>
      </c>
      <c r="U698" s="1226"/>
      <c r="V698" s="1226"/>
      <c r="W698" s="1226"/>
      <c r="X698" s="1227"/>
      <c r="Y698" s="1252"/>
      <c r="Z698" s="1253"/>
      <c r="AA698" s="1253"/>
      <c r="AB698" s="1254"/>
      <c r="AC698" s="1225">
        <f t="shared" si="48"/>
        <v>0</v>
      </c>
      <c r="AD698" s="1226"/>
      <c r="AE698" s="1226"/>
      <c r="AF698" s="1226"/>
      <c r="AG698" s="1227"/>
      <c r="AH698" s="1256"/>
      <c r="AI698" s="1257"/>
      <c r="AJ698" s="1257"/>
      <c r="AK698" s="1257"/>
      <c r="AL698" s="1258"/>
      <c r="AM698" s="1222" t="str">
        <f t="shared" si="56"/>
        <v/>
      </c>
      <c r="AN698" s="1223"/>
      <c r="AO698" s="1224"/>
      <c r="AV698" s="43" t="str">
        <f t="shared" si="49"/>
        <v>N/A</v>
      </c>
      <c r="AX698" s="41"/>
      <c r="AY698" s="445">
        <f t="shared" si="50"/>
        <v>0</v>
      </c>
      <c r="AZ698" s="451">
        <f t="shared" si="51"/>
        <v>0</v>
      </c>
      <c r="BA698" s="452">
        <f t="shared" si="52"/>
        <v>0</v>
      </c>
      <c r="BB698" s="41"/>
      <c r="BC698" s="41"/>
      <c r="BD698" s="41"/>
      <c r="BE698" s="850">
        <f t="shared" si="53"/>
        <v>0</v>
      </c>
      <c r="BF698" s="854" t="str">
        <f t="shared" si="54"/>
        <v/>
      </c>
      <c r="BG698" s="855" t="str">
        <f t="shared" si="55"/>
        <v/>
      </c>
      <c r="BJ698" s="41"/>
      <c r="BK698" s="41"/>
      <c r="BL698" s="41"/>
      <c r="BM698" s="41"/>
      <c r="BN698" s="41"/>
      <c r="BO698" s="41"/>
      <c r="BP698" s="573" t="s">
        <v>392</v>
      </c>
      <c r="BQ698" s="572">
        <v>1540</v>
      </c>
      <c r="BR698" s="572">
        <v>1650</v>
      </c>
      <c r="BS698" s="572">
        <v>1980</v>
      </c>
      <c r="BT698" s="572">
        <v>2286</v>
      </c>
      <c r="BU698" s="572">
        <v>2550</v>
      </c>
      <c r="BV698" s="572">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3"/>
      <c r="C699" s="1334"/>
      <c r="D699" s="1334"/>
      <c r="E699" s="1334"/>
      <c r="F699" s="1335"/>
      <c r="G699" s="1262"/>
      <c r="H699" s="1263"/>
      <c r="I699" s="1263"/>
      <c r="J699" s="1264"/>
      <c r="K699" s="1249"/>
      <c r="L699" s="1250"/>
      <c r="M699" s="1250"/>
      <c r="N699" s="1251"/>
      <c r="O699" s="1252"/>
      <c r="P699" s="1253"/>
      <c r="Q699" s="1253"/>
      <c r="R699" s="1253"/>
      <c r="S699" s="1254"/>
      <c r="T699" s="1225">
        <f t="shared" si="47"/>
        <v>0</v>
      </c>
      <c r="U699" s="1226"/>
      <c r="V699" s="1226"/>
      <c r="W699" s="1226"/>
      <c r="X699" s="1227"/>
      <c r="Y699" s="1252"/>
      <c r="Z699" s="1253"/>
      <c r="AA699" s="1253"/>
      <c r="AB699" s="1254"/>
      <c r="AC699" s="1225">
        <f t="shared" si="48"/>
        <v>0</v>
      </c>
      <c r="AD699" s="1226"/>
      <c r="AE699" s="1226"/>
      <c r="AF699" s="1226"/>
      <c r="AG699" s="1227"/>
      <c r="AH699" s="1256"/>
      <c r="AI699" s="1257"/>
      <c r="AJ699" s="1257"/>
      <c r="AK699" s="1257"/>
      <c r="AL699" s="1258"/>
      <c r="AM699" s="1222" t="str">
        <f t="shared" si="56"/>
        <v/>
      </c>
      <c r="AN699" s="1223"/>
      <c r="AO699" s="1224"/>
      <c r="AV699" s="43" t="str">
        <f t="shared" si="49"/>
        <v>N/A</v>
      </c>
      <c r="AX699" s="41"/>
      <c r="AY699" s="445">
        <f t="shared" si="50"/>
        <v>0</v>
      </c>
      <c r="AZ699" s="451">
        <f t="shared" si="51"/>
        <v>0</v>
      </c>
      <c r="BA699" s="452">
        <f t="shared" si="52"/>
        <v>0</v>
      </c>
      <c r="BB699" s="41"/>
      <c r="BC699" s="41"/>
      <c r="BD699" s="41"/>
      <c r="BE699" s="850">
        <f t="shared" si="53"/>
        <v>0</v>
      </c>
      <c r="BF699" s="854" t="str">
        <f t="shared" si="54"/>
        <v/>
      </c>
      <c r="BG699" s="855" t="str">
        <f t="shared" si="55"/>
        <v/>
      </c>
      <c r="BJ699" s="41"/>
      <c r="BK699" s="41"/>
      <c r="BL699" s="41"/>
      <c r="BM699" s="41"/>
      <c r="BN699" s="41"/>
      <c r="BO699" s="41"/>
      <c r="BP699" s="573" t="s">
        <v>393</v>
      </c>
      <c r="BQ699" s="572">
        <v>1546</v>
      </c>
      <c r="BR699" s="572">
        <v>1656</v>
      </c>
      <c r="BS699" s="572">
        <v>1986</v>
      </c>
      <c r="BT699" s="572">
        <v>2296</v>
      </c>
      <c r="BU699" s="572">
        <v>2562</v>
      </c>
      <c r="BV699" s="572">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3"/>
      <c r="C700" s="1334"/>
      <c r="D700" s="1334"/>
      <c r="E700" s="1334"/>
      <c r="F700" s="1335"/>
      <c r="G700" s="1262"/>
      <c r="H700" s="1263"/>
      <c r="I700" s="1263"/>
      <c r="J700" s="1264"/>
      <c r="K700" s="1249"/>
      <c r="L700" s="1250"/>
      <c r="M700" s="1250"/>
      <c r="N700" s="1251"/>
      <c r="O700" s="1252"/>
      <c r="P700" s="1253"/>
      <c r="Q700" s="1253"/>
      <c r="R700" s="1253"/>
      <c r="S700" s="1254"/>
      <c r="T700" s="1225">
        <f t="shared" si="47"/>
        <v>0</v>
      </c>
      <c r="U700" s="1226"/>
      <c r="V700" s="1226"/>
      <c r="W700" s="1226"/>
      <c r="X700" s="1227"/>
      <c r="Y700" s="1252"/>
      <c r="Z700" s="1253"/>
      <c r="AA700" s="1253"/>
      <c r="AB700" s="1254"/>
      <c r="AC700" s="1225">
        <f t="shared" si="48"/>
        <v>0</v>
      </c>
      <c r="AD700" s="1226"/>
      <c r="AE700" s="1226"/>
      <c r="AF700" s="1226"/>
      <c r="AG700" s="1227"/>
      <c r="AH700" s="1256"/>
      <c r="AI700" s="1257"/>
      <c r="AJ700" s="1257"/>
      <c r="AK700" s="1257"/>
      <c r="AL700" s="1258"/>
      <c r="AM700" s="1222" t="str">
        <f t="shared" si="56"/>
        <v/>
      </c>
      <c r="AN700" s="1223"/>
      <c r="AO700" s="1224"/>
      <c r="AV700" s="43" t="str">
        <f t="shared" si="49"/>
        <v>N/A</v>
      </c>
      <c r="AX700" s="41"/>
      <c r="AY700" s="445">
        <f t="shared" si="50"/>
        <v>0</v>
      </c>
      <c r="AZ700" s="451">
        <f t="shared" si="51"/>
        <v>0</v>
      </c>
      <c r="BA700" s="452">
        <f t="shared" si="52"/>
        <v>0</v>
      </c>
      <c r="BB700" s="41"/>
      <c r="BC700" s="41"/>
      <c r="BD700" s="41"/>
      <c r="BE700" s="850">
        <f t="shared" si="53"/>
        <v>0</v>
      </c>
      <c r="BF700" s="854" t="str">
        <f t="shared" si="54"/>
        <v/>
      </c>
      <c r="BG700" s="855" t="str">
        <f t="shared" si="55"/>
        <v/>
      </c>
      <c r="BJ700" s="41"/>
      <c r="BK700" s="41"/>
      <c r="BL700" s="41"/>
      <c r="BM700" s="41"/>
      <c r="BN700" s="41"/>
      <c r="BO700" s="41"/>
      <c r="BP700" s="573" t="s">
        <v>394</v>
      </c>
      <c r="BQ700" s="572">
        <v>1540</v>
      </c>
      <c r="BR700" s="572">
        <v>1650</v>
      </c>
      <c r="BS700" s="572">
        <v>1980</v>
      </c>
      <c r="BT700" s="572">
        <v>2286</v>
      </c>
      <c r="BU700" s="572">
        <v>2550</v>
      </c>
      <c r="BV700" s="572">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3"/>
      <c r="C701" s="1334"/>
      <c r="D701" s="1334"/>
      <c r="E701" s="1334"/>
      <c r="F701" s="1335"/>
      <c r="G701" s="1262"/>
      <c r="H701" s="1263"/>
      <c r="I701" s="1263"/>
      <c r="J701" s="1264"/>
      <c r="K701" s="1249"/>
      <c r="L701" s="1250"/>
      <c r="M701" s="1250"/>
      <c r="N701" s="1251"/>
      <c r="O701" s="1252"/>
      <c r="P701" s="1253"/>
      <c r="Q701" s="1253"/>
      <c r="R701" s="1253"/>
      <c r="S701" s="1254"/>
      <c r="T701" s="1225">
        <f t="shared" si="47"/>
        <v>0</v>
      </c>
      <c r="U701" s="1226"/>
      <c r="V701" s="1226"/>
      <c r="W701" s="1226"/>
      <c r="X701" s="1227"/>
      <c r="Y701" s="1252"/>
      <c r="Z701" s="1253"/>
      <c r="AA701" s="1253"/>
      <c r="AB701" s="1254"/>
      <c r="AC701" s="1225">
        <f t="shared" si="48"/>
        <v>0</v>
      </c>
      <c r="AD701" s="1226"/>
      <c r="AE701" s="1226"/>
      <c r="AF701" s="1226"/>
      <c r="AG701" s="1227"/>
      <c r="AH701" s="1256"/>
      <c r="AI701" s="1257"/>
      <c r="AJ701" s="1257"/>
      <c r="AK701" s="1257"/>
      <c r="AL701" s="1258"/>
      <c r="AM701" s="1222" t="str">
        <f t="shared" si="56"/>
        <v/>
      </c>
      <c r="AN701" s="1223"/>
      <c r="AO701" s="1224"/>
      <c r="AV701" s="43" t="str">
        <f t="shared" si="49"/>
        <v>N/A</v>
      </c>
      <c r="AX701" s="41"/>
      <c r="AY701" s="445">
        <f t="shared" si="50"/>
        <v>0</v>
      </c>
      <c r="AZ701" s="451">
        <f t="shared" si="51"/>
        <v>0</v>
      </c>
      <c r="BA701" s="452">
        <f t="shared" si="52"/>
        <v>0</v>
      </c>
      <c r="BB701" s="41"/>
      <c r="BC701" s="41"/>
      <c r="BD701" s="41"/>
      <c r="BE701" s="850">
        <f t="shared" si="53"/>
        <v>0</v>
      </c>
      <c r="BF701" s="854" t="str">
        <f t="shared" si="54"/>
        <v/>
      </c>
      <c r="BG701" s="855" t="str">
        <f t="shared" si="55"/>
        <v/>
      </c>
      <c r="BJ701" s="41"/>
      <c r="BK701" s="41"/>
      <c r="BL701" s="41"/>
      <c r="BM701" s="41"/>
      <c r="BN701" s="41"/>
      <c r="BO701" s="41"/>
      <c r="BP701" s="573" t="s">
        <v>395</v>
      </c>
      <c r="BQ701" s="572">
        <v>1540</v>
      </c>
      <c r="BR701" s="572">
        <v>1650</v>
      </c>
      <c r="BS701" s="572">
        <v>1980</v>
      </c>
      <c r="BT701" s="572">
        <v>2286</v>
      </c>
      <c r="BU701" s="572">
        <v>2550</v>
      </c>
      <c r="BV701" s="572">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3"/>
      <c r="C702" s="1334"/>
      <c r="D702" s="1334"/>
      <c r="E702" s="1334"/>
      <c r="F702" s="1335"/>
      <c r="G702" s="1262"/>
      <c r="H702" s="1263"/>
      <c r="I702" s="1263"/>
      <c r="J702" s="1264"/>
      <c r="K702" s="1249"/>
      <c r="L702" s="1250"/>
      <c r="M702" s="1250"/>
      <c r="N702" s="1251"/>
      <c r="O702" s="1252"/>
      <c r="P702" s="1253"/>
      <c r="Q702" s="1253"/>
      <c r="R702" s="1253"/>
      <c r="S702" s="1254"/>
      <c r="T702" s="1225">
        <f t="shared" si="47"/>
        <v>0</v>
      </c>
      <c r="U702" s="1226"/>
      <c r="V702" s="1226"/>
      <c r="W702" s="1226"/>
      <c r="X702" s="1227"/>
      <c r="Y702" s="1252"/>
      <c r="Z702" s="1253"/>
      <c r="AA702" s="1253"/>
      <c r="AB702" s="1254"/>
      <c r="AC702" s="1225">
        <f t="shared" si="48"/>
        <v>0</v>
      </c>
      <c r="AD702" s="1226"/>
      <c r="AE702" s="1226"/>
      <c r="AF702" s="1226"/>
      <c r="AG702" s="1227"/>
      <c r="AH702" s="1256"/>
      <c r="AI702" s="1257"/>
      <c r="AJ702" s="1257"/>
      <c r="AK702" s="1257"/>
      <c r="AL702" s="1258"/>
      <c r="AM702" s="1222" t="str">
        <f t="shared" si="56"/>
        <v/>
      </c>
      <c r="AN702" s="1223"/>
      <c r="AO702" s="1224"/>
      <c r="AV702" s="43" t="str">
        <f t="shared" si="49"/>
        <v>N/A</v>
      </c>
      <c r="AX702" s="41"/>
      <c r="AY702" s="445">
        <f t="shared" si="50"/>
        <v>0</v>
      </c>
      <c r="AZ702" s="451">
        <f t="shared" si="51"/>
        <v>0</v>
      </c>
      <c r="BA702" s="452">
        <f t="shared" si="52"/>
        <v>0</v>
      </c>
      <c r="BB702" s="41"/>
      <c r="BC702" s="41"/>
      <c r="BD702" s="41"/>
      <c r="BE702" s="850">
        <f t="shared" si="53"/>
        <v>0</v>
      </c>
      <c r="BF702" s="854" t="str">
        <f t="shared" si="54"/>
        <v/>
      </c>
      <c r="BG702" s="855" t="str">
        <f t="shared" si="55"/>
        <v/>
      </c>
      <c r="BJ702" s="41"/>
      <c r="BK702" s="41"/>
      <c r="BL702" s="41"/>
      <c r="BM702" s="41"/>
      <c r="BN702" s="41"/>
      <c r="BO702" s="41"/>
      <c r="BP702" s="573" t="s">
        <v>396</v>
      </c>
      <c r="BQ702" s="572">
        <v>1540</v>
      </c>
      <c r="BR702" s="572">
        <v>1650</v>
      </c>
      <c r="BS702" s="572">
        <v>1980</v>
      </c>
      <c r="BT702" s="572">
        <v>2286</v>
      </c>
      <c r="BU702" s="572">
        <v>2550</v>
      </c>
      <c r="BV702" s="572">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3"/>
      <c r="C703" s="1334"/>
      <c r="D703" s="1334"/>
      <c r="E703" s="1334"/>
      <c r="F703" s="1335"/>
      <c r="G703" s="1262"/>
      <c r="H703" s="1263"/>
      <c r="I703" s="1263"/>
      <c r="J703" s="1264"/>
      <c r="K703" s="1249"/>
      <c r="L703" s="1250"/>
      <c r="M703" s="1250"/>
      <c r="N703" s="1251"/>
      <c r="O703" s="1252"/>
      <c r="P703" s="1253"/>
      <c r="Q703" s="1253"/>
      <c r="R703" s="1253"/>
      <c r="S703" s="1254"/>
      <c r="T703" s="1225">
        <f t="shared" si="47"/>
        <v>0</v>
      </c>
      <c r="U703" s="1226"/>
      <c r="V703" s="1226"/>
      <c r="W703" s="1226"/>
      <c r="X703" s="1227"/>
      <c r="Y703" s="1252"/>
      <c r="Z703" s="1253"/>
      <c r="AA703" s="1253"/>
      <c r="AB703" s="1254"/>
      <c r="AC703" s="1225">
        <f t="shared" si="48"/>
        <v>0</v>
      </c>
      <c r="AD703" s="1226"/>
      <c r="AE703" s="1226"/>
      <c r="AF703" s="1226"/>
      <c r="AG703" s="1227"/>
      <c r="AH703" s="1256"/>
      <c r="AI703" s="1257"/>
      <c r="AJ703" s="1257"/>
      <c r="AK703" s="1257"/>
      <c r="AL703" s="1258"/>
      <c r="AM703" s="1222" t="str">
        <f t="shared" si="56"/>
        <v/>
      </c>
      <c r="AN703" s="1223"/>
      <c r="AO703" s="1224"/>
      <c r="AV703" s="43" t="str">
        <f t="shared" si="49"/>
        <v>N/A</v>
      </c>
      <c r="AX703" s="41"/>
      <c r="AY703" s="445">
        <f t="shared" si="50"/>
        <v>0</v>
      </c>
      <c r="AZ703" s="451">
        <f t="shared" si="51"/>
        <v>0</v>
      </c>
      <c r="BA703" s="452">
        <f t="shared" si="52"/>
        <v>0</v>
      </c>
      <c r="BB703" s="41"/>
      <c r="BC703" s="41"/>
      <c r="BD703" s="41"/>
      <c r="BE703" s="850">
        <f t="shared" si="53"/>
        <v>0</v>
      </c>
      <c r="BF703" s="854" t="str">
        <f t="shared" si="54"/>
        <v/>
      </c>
      <c r="BG703" s="855" t="str">
        <f t="shared" si="55"/>
        <v/>
      </c>
      <c r="BJ703" s="41"/>
      <c r="BK703" s="41"/>
      <c r="BL703" s="41"/>
      <c r="BM703" s="41"/>
      <c r="BN703" s="41"/>
      <c r="BO703" s="41"/>
      <c r="BP703" s="573" t="s">
        <v>397</v>
      </c>
      <c r="BQ703" s="572">
        <v>1540</v>
      </c>
      <c r="BR703" s="572">
        <v>1650</v>
      </c>
      <c r="BS703" s="572">
        <v>1980</v>
      </c>
      <c r="BT703" s="572">
        <v>2286</v>
      </c>
      <c r="BU703" s="572">
        <v>2550</v>
      </c>
      <c r="BV703" s="572">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3"/>
      <c r="C704" s="1334"/>
      <c r="D704" s="1334"/>
      <c r="E704" s="1334"/>
      <c r="F704" s="1335"/>
      <c r="G704" s="1262"/>
      <c r="H704" s="1263"/>
      <c r="I704" s="1263"/>
      <c r="J704" s="1264"/>
      <c r="K704" s="1249"/>
      <c r="L704" s="1250"/>
      <c r="M704" s="1250"/>
      <c r="N704" s="1251"/>
      <c r="O704" s="1252"/>
      <c r="P704" s="1253"/>
      <c r="Q704" s="1253"/>
      <c r="R704" s="1253"/>
      <c r="S704" s="1254"/>
      <c r="T704" s="1225">
        <f t="shared" si="47"/>
        <v>0</v>
      </c>
      <c r="U704" s="1226"/>
      <c r="V704" s="1226"/>
      <c r="W704" s="1226"/>
      <c r="X704" s="1227"/>
      <c r="Y704" s="1252"/>
      <c r="Z704" s="1253"/>
      <c r="AA704" s="1253"/>
      <c r="AB704" s="1254"/>
      <c r="AC704" s="1225">
        <f t="shared" si="48"/>
        <v>0</v>
      </c>
      <c r="AD704" s="1226"/>
      <c r="AE704" s="1226"/>
      <c r="AF704" s="1226"/>
      <c r="AG704" s="1227"/>
      <c r="AH704" s="1256"/>
      <c r="AI704" s="1257"/>
      <c r="AJ704" s="1257"/>
      <c r="AK704" s="1257"/>
      <c r="AL704" s="1258"/>
      <c r="AM704" s="1222" t="str">
        <f t="shared" si="56"/>
        <v/>
      </c>
      <c r="AN704" s="1223"/>
      <c r="AO704" s="1224"/>
      <c r="AV704" s="43" t="str">
        <f t="shared" si="49"/>
        <v>N/A</v>
      </c>
      <c r="AX704" s="41"/>
      <c r="AY704" s="445">
        <f t="shared" si="50"/>
        <v>0</v>
      </c>
      <c r="AZ704" s="451">
        <f t="shared" si="51"/>
        <v>0</v>
      </c>
      <c r="BA704" s="452">
        <f t="shared" si="52"/>
        <v>0</v>
      </c>
      <c r="BB704" s="41"/>
      <c r="BC704" s="41"/>
      <c r="BD704" s="41"/>
      <c r="BE704" s="850">
        <f t="shared" si="53"/>
        <v>0</v>
      </c>
      <c r="BF704" s="854" t="str">
        <f t="shared" si="54"/>
        <v/>
      </c>
      <c r="BG704" s="855" t="str">
        <f t="shared" si="55"/>
        <v/>
      </c>
      <c r="BJ704" s="41"/>
      <c r="BK704" s="41"/>
      <c r="BL704" s="41"/>
      <c r="BM704" s="41"/>
      <c r="BN704" s="41"/>
      <c r="BO704" s="41"/>
      <c r="BP704" s="573" t="s">
        <v>398</v>
      </c>
      <c r="BQ704" s="572">
        <v>1540</v>
      </c>
      <c r="BR704" s="572">
        <v>1650</v>
      </c>
      <c r="BS704" s="572">
        <v>1980</v>
      </c>
      <c r="BT704" s="572">
        <v>2286</v>
      </c>
      <c r="BU704" s="572">
        <v>2550</v>
      </c>
      <c r="BV704" s="572">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3"/>
      <c r="C705" s="1334"/>
      <c r="D705" s="1334"/>
      <c r="E705" s="1334"/>
      <c r="F705" s="1335"/>
      <c r="G705" s="1262"/>
      <c r="H705" s="1263"/>
      <c r="I705" s="1263"/>
      <c r="J705" s="1264"/>
      <c r="K705" s="1249"/>
      <c r="L705" s="1250"/>
      <c r="M705" s="1250"/>
      <c r="N705" s="1251"/>
      <c r="O705" s="1252"/>
      <c r="P705" s="1253"/>
      <c r="Q705" s="1253"/>
      <c r="R705" s="1253"/>
      <c r="S705" s="1254"/>
      <c r="T705" s="1225">
        <f t="shared" si="47"/>
        <v>0</v>
      </c>
      <c r="U705" s="1226"/>
      <c r="V705" s="1226"/>
      <c r="W705" s="1226"/>
      <c r="X705" s="1227"/>
      <c r="Y705" s="1252"/>
      <c r="Z705" s="1253"/>
      <c r="AA705" s="1253"/>
      <c r="AB705" s="1254"/>
      <c r="AC705" s="1225">
        <f t="shared" si="48"/>
        <v>0</v>
      </c>
      <c r="AD705" s="1226"/>
      <c r="AE705" s="1226"/>
      <c r="AF705" s="1226"/>
      <c r="AG705" s="1227"/>
      <c r="AH705" s="1256"/>
      <c r="AI705" s="1257"/>
      <c r="AJ705" s="1257"/>
      <c r="AK705" s="1257"/>
      <c r="AL705" s="1258"/>
      <c r="AM705" s="1222" t="str">
        <f t="shared" si="56"/>
        <v/>
      </c>
      <c r="AN705" s="1223"/>
      <c r="AO705" s="1224"/>
      <c r="AV705" s="43" t="str">
        <f t="shared" si="49"/>
        <v>N/A</v>
      </c>
      <c r="AX705" s="41"/>
      <c r="AY705" s="445">
        <f t="shared" si="50"/>
        <v>0</v>
      </c>
      <c r="AZ705" s="451">
        <f t="shared" si="51"/>
        <v>0</v>
      </c>
      <c r="BA705" s="452">
        <f t="shared" si="52"/>
        <v>0</v>
      </c>
      <c r="BB705" s="41"/>
      <c r="BC705" s="41"/>
      <c r="BD705" s="41"/>
      <c r="BE705" s="850">
        <f t="shared" si="53"/>
        <v>0</v>
      </c>
      <c r="BF705" s="854" t="str">
        <f t="shared" si="54"/>
        <v/>
      </c>
      <c r="BG705" s="855" t="str">
        <f t="shared" si="55"/>
        <v/>
      </c>
      <c r="BJ705" s="41"/>
      <c r="BK705" s="41"/>
      <c r="BL705" s="41"/>
      <c r="BM705" s="41"/>
      <c r="BN705" s="41"/>
      <c r="BO705" s="41"/>
      <c r="BP705" s="573" t="s">
        <v>399</v>
      </c>
      <c r="BQ705" s="572">
        <v>1540</v>
      </c>
      <c r="BR705" s="572">
        <v>1650</v>
      </c>
      <c r="BS705" s="572">
        <v>1980</v>
      </c>
      <c r="BT705" s="572">
        <v>2286</v>
      </c>
      <c r="BU705" s="572">
        <v>2550</v>
      </c>
      <c r="BV705" s="572">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3"/>
      <c r="C706" s="1334"/>
      <c r="D706" s="1334"/>
      <c r="E706" s="1334"/>
      <c r="F706" s="1335"/>
      <c r="G706" s="1262"/>
      <c r="H706" s="1263"/>
      <c r="I706" s="1263"/>
      <c r="J706" s="1264"/>
      <c r="K706" s="1249"/>
      <c r="L706" s="1250"/>
      <c r="M706" s="1250"/>
      <c r="N706" s="1251"/>
      <c r="O706" s="1252"/>
      <c r="P706" s="1253"/>
      <c r="Q706" s="1253"/>
      <c r="R706" s="1253"/>
      <c r="S706" s="1254"/>
      <c r="T706" s="1225">
        <f t="shared" si="47"/>
        <v>0</v>
      </c>
      <c r="U706" s="1226"/>
      <c r="V706" s="1226"/>
      <c r="W706" s="1226"/>
      <c r="X706" s="1227"/>
      <c r="Y706" s="1252"/>
      <c r="Z706" s="1253"/>
      <c r="AA706" s="1253"/>
      <c r="AB706" s="1254"/>
      <c r="AC706" s="1225">
        <f t="shared" si="48"/>
        <v>0</v>
      </c>
      <c r="AD706" s="1226"/>
      <c r="AE706" s="1226"/>
      <c r="AF706" s="1226"/>
      <c r="AG706" s="1227"/>
      <c r="AH706" s="1256"/>
      <c r="AI706" s="1257"/>
      <c r="AJ706" s="1257"/>
      <c r="AK706" s="1257"/>
      <c r="AL706" s="1258"/>
      <c r="AM706" s="1222" t="str">
        <f t="shared" si="56"/>
        <v/>
      </c>
      <c r="AN706" s="1223"/>
      <c r="AO706" s="1224"/>
      <c r="AV706" s="43" t="str">
        <f t="shared" si="49"/>
        <v>N/A</v>
      </c>
      <c r="AX706" s="41"/>
      <c r="AY706" s="445">
        <f t="shared" si="50"/>
        <v>0</v>
      </c>
      <c r="AZ706" s="451">
        <f t="shared" si="51"/>
        <v>0</v>
      </c>
      <c r="BA706" s="452">
        <f t="shared" si="52"/>
        <v>0</v>
      </c>
      <c r="BB706" s="41"/>
      <c r="BC706" s="41"/>
      <c r="BD706" s="41"/>
      <c r="BE706" s="850">
        <f t="shared" si="53"/>
        <v>0</v>
      </c>
      <c r="BF706" s="854" t="str">
        <f t="shared" si="54"/>
        <v/>
      </c>
      <c r="BG706" s="855" t="str">
        <f t="shared" si="55"/>
        <v/>
      </c>
      <c r="BJ706" s="41"/>
      <c r="BK706" s="41"/>
      <c r="BL706" s="41"/>
      <c r="BM706" s="41"/>
      <c r="BN706" s="41"/>
      <c r="BO706" s="41"/>
      <c r="BP706" s="573" t="s">
        <v>400</v>
      </c>
      <c r="BQ706" s="572">
        <v>2426</v>
      </c>
      <c r="BR706" s="572">
        <v>2600</v>
      </c>
      <c r="BS706" s="572">
        <v>3120</v>
      </c>
      <c r="BT706" s="572">
        <v>3606</v>
      </c>
      <c r="BU706" s="572">
        <v>4022</v>
      </c>
      <c r="BV706" s="572">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3"/>
      <c r="C707" s="1334"/>
      <c r="D707" s="1334"/>
      <c r="E707" s="1334"/>
      <c r="F707" s="1335"/>
      <c r="G707" s="1262"/>
      <c r="H707" s="1263"/>
      <c r="I707" s="1263"/>
      <c r="J707" s="1264"/>
      <c r="K707" s="1249"/>
      <c r="L707" s="1250"/>
      <c r="M707" s="1250"/>
      <c r="N707" s="1251"/>
      <c r="O707" s="1252"/>
      <c r="P707" s="1253"/>
      <c r="Q707" s="1253"/>
      <c r="R707" s="1253"/>
      <c r="S707" s="1254"/>
      <c r="T707" s="1225">
        <f t="shared" si="47"/>
        <v>0</v>
      </c>
      <c r="U707" s="1226"/>
      <c r="V707" s="1226"/>
      <c r="W707" s="1226"/>
      <c r="X707" s="1227"/>
      <c r="Y707" s="1252"/>
      <c r="Z707" s="1253"/>
      <c r="AA707" s="1253"/>
      <c r="AB707" s="1254"/>
      <c r="AC707" s="1225">
        <f t="shared" si="48"/>
        <v>0</v>
      </c>
      <c r="AD707" s="1226"/>
      <c r="AE707" s="1226"/>
      <c r="AF707" s="1226"/>
      <c r="AG707" s="1227"/>
      <c r="AH707" s="1256"/>
      <c r="AI707" s="1257"/>
      <c r="AJ707" s="1257"/>
      <c r="AK707" s="1257"/>
      <c r="AL707" s="1258"/>
      <c r="AM707" s="1222" t="str">
        <f t="shared" si="56"/>
        <v/>
      </c>
      <c r="AN707" s="1223"/>
      <c r="AO707" s="1224"/>
      <c r="AV707" s="43" t="str">
        <f t="shared" si="49"/>
        <v>N/A</v>
      </c>
      <c r="AX707" s="41"/>
      <c r="AY707" s="445">
        <f t="shared" si="50"/>
        <v>0</v>
      </c>
      <c r="AZ707" s="451">
        <f t="shared" si="51"/>
        <v>0</v>
      </c>
      <c r="BA707" s="452">
        <f t="shared" si="52"/>
        <v>0</v>
      </c>
      <c r="BB707" s="41"/>
      <c r="BC707" s="41"/>
      <c r="BD707" s="41"/>
      <c r="BE707" s="850">
        <f t="shared" si="53"/>
        <v>0</v>
      </c>
      <c r="BF707" s="854" t="str">
        <f t="shared" si="54"/>
        <v/>
      </c>
      <c r="BG707" s="855" t="str">
        <f t="shared" si="55"/>
        <v/>
      </c>
      <c r="BJ707" s="41"/>
      <c r="BK707" s="41"/>
      <c r="BL707" s="41"/>
      <c r="BM707" s="41"/>
      <c r="BN707" s="41"/>
      <c r="BO707" s="41"/>
      <c r="BP707" s="573" t="s">
        <v>401</v>
      </c>
      <c r="BQ707" s="572">
        <v>1540</v>
      </c>
      <c r="BR707" s="572">
        <v>1650</v>
      </c>
      <c r="BS707" s="572">
        <v>1980</v>
      </c>
      <c r="BT707" s="572">
        <v>2286</v>
      </c>
      <c r="BU707" s="572">
        <v>2550</v>
      </c>
      <c r="BV707" s="572">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3"/>
      <c r="C708" s="1334"/>
      <c r="D708" s="1334"/>
      <c r="E708" s="1334"/>
      <c r="F708" s="1335"/>
      <c r="G708" s="1262"/>
      <c r="H708" s="1263"/>
      <c r="I708" s="1263"/>
      <c r="J708" s="1264"/>
      <c r="K708" s="1249"/>
      <c r="L708" s="1250"/>
      <c r="M708" s="1250"/>
      <c r="N708" s="1251"/>
      <c r="O708" s="1252"/>
      <c r="P708" s="1253"/>
      <c r="Q708" s="1253"/>
      <c r="R708" s="1253"/>
      <c r="S708" s="1254"/>
      <c r="T708" s="1225">
        <f t="shared" si="47"/>
        <v>0</v>
      </c>
      <c r="U708" s="1226"/>
      <c r="V708" s="1226"/>
      <c r="W708" s="1226"/>
      <c r="X708" s="1227"/>
      <c r="Y708" s="1252"/>
      <c r="Z708" s="1253"/>
      <c r="AA708" s="1253"/>
      <c r="AB708" s="1254"/>
      <c r="AC708" s="1225">
        <f t="shared" si="48"/>
        <v>0</v>
      </c>
      <c r="AD708" s="1226"/>
      <c r="AE708" s="1226"/>
      <c r="AF708" s="1226"/>
      <c r="AG708" s="1227"/>
      <c r="AH708" s="1256"/>
      <c r="AI708" s="1257"/>
      <c r="AJ708" s="1257"/>
      <c r="AK708" s="1257"/>
      <c r="AL708" s="1258"/>
      <c r="AM708" s="1222" t="str">
        <f t="shared" si="56"/>
        <v/>
      </c>
      <c r="AN708" s="1223"/>
      <c r="AO708" s="1224"/>
      <c r="AV708" s="43" t="str">
        <f t="shared" si="49"/>
        <v>N/A</v>
      </c>
      <c r="AX708" s="41"/>
      <c r="AY708" s="445">
        <f t="shared" si="50"/>
        <v>0</v>
      </c>
      <c r="AZ708" s="451">
        <f t="shared" si="51"/>
        <v>0</v>
      </c>
      <c r="BA708" s="452">
        <f t="shared" si="52"/>
        <v>0</v>
      </c>
      <c r="BB708" s="41"/>
      <c r="BC708" s="41"/>
      <c r="BD708" s="41"/>
      <c r="BE708" s="850">
        <f t="shared" si="53"/>
        <v>0</v>
      </c>
      <c r="BF708" s="854" t="str">
        <f t="shared" si="54"/>
        <v/>
      </c>
      <c r="BG708" s="855" t="str">
        <f t="shared" si="55"/>
        <v/>
      </c>
      <c r="BJ708" s="41"/>
      <c r="BK708" s="41"/>
      <c r="BL708" s="41"/>
      <c r="BM708" s="41"/>
      <c r="BN708" s="41"/>
      <c r="BO708" s="41"/>
      <c r="BP708" s="573" t="s">
        <v>402</v>
      </c>
      <c r="BQ708" s="572">
        <v>3426</v>
      </c>
      <c r="BR708" s="572">
        <v>3672</v>
      </c>
      <c r="BS708" s="572">
        <v>4406</v>
      </c>
      <c r="BT708" s="572">
        <v>5090</v>
      </c>
      <c r="BU708" s="572">
        <v>5680</v>
      </c>
      <c r="BV708" s="572">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3"/>
      <c r="C709" s="1334"/>
      <c r="D709" s="1334"/>
      <c r="E709" s="1334"/>
      <c r="F709" s="1335"/>
      <c r="G709" s="1262"/>
      <c r="H709" s="1263"/>
      <c r="I709" s="1263"/>
      <c r="J709" s="1264"/>
      <c r="K709" s="1249"/>
      <c r="L709" s="1250"/>
      <c r="M709" s="1250"/>
      <c r="N709" s="1251"/>
      <c r="O709" s="1252"/>
      <c r="P709" s="1253"/>
      <c r="Q709" s="1253"/>
      <c r="R709" s="1253"/>
      <c r="S709" s="1254"/>
      <c r="T709" s="1225">
        <f t="shared" si="47"/>
        <v>0</v>
      </c>
      <c r="U709" s="1226"/>
      <c r="V709" s="1226"/>
      <c r="W709" s="1226"/>
      <c r="X709" s="1227"/>
      <c r="Y709" s="1252"/>
      <c r="Z709" s="1253"/>
      <c r="AA709" s="1253"/>
      <c r="AB709" s="1254"/>
      <c r="AC709" s="1225">
        <f t="shared" si="48"/>
        <v>0</v>
      </c>
      <c r="AD709" s="1226"/>
      <c r="AE709" s="1226"/>
      <c r="AF709" s="1226"/>
      <c r="AG709" s="1227"/>
      <c r="AH709" s="1256"/>
      <c r="AI709" s="1257"/>
      <c r="AJ709" s="1257"/>
      <c r="AK709" s="1257"/>
      <c r="AL709" s="1258"/>
      <c r="AM709" s="1222" t="str">
        <f t="shared" si="56"/>
        <v/>
      </c>
      <c r="AN709" s="1223"/>
      <c r="AO709" s="1224"/>
      <c r="AV709" s="43" t="str">
        <f t="shared" si="49"/>
        <v>N/A</v>
      </c>
      <c r="AX709" s="41"/>
      <c r="AY709" s="445">
        <f t="shared" si="50"/>
        <v>0</v>
      </c>
      <c r="AZ709" s="451">
        <f t="shared" si="51"/>
        <v>0</v>
      </c>
      <c r="BA709" s="452">
        <f t="shared" si="52"/>
        <v>0</v>
      </c>
      <c r="BB709" s="41"/>
      <c r="BC709" s="41"/>
      <c r="BD709" s="41"/>
      <c r="BE709" s="850">
        <f t="shared" si="53"/>
        <v>0</v>
      </c>
      <c r="BF709" s="854" t="str">
        <f t="shared" si="54"/>
        <v/>
      </c>
      <c r="BG709" s="855" t="str">
        <f t="shared" si="55"/>
        <v/>
      </c>
      <c r="BJ709" s="41"/>
      <c r="BK709" s="41"/>
      <c r="BL709" s="41"/>
      <c r="BM709" s="41"/>
      <c r="BN709" s="41"/>
      <c r="BO709" s="41"/>
      <c r="BP709" s="573" t="s">
        <v>403</v>
      </c>
      <c r="BQ709" s="572">
        <v>1540</v>
      </c>
      <c r="BR709" s="572">
        <v>1650</v>
      </c>
      <c r="BS709" s="572">
        <v>1980</v>
      </c>
      <c r="BT709" s="572">
        <v>2286</v>
      </c>
      <c r="BU709" s="572">
        <v>2550</v>
      </c>
      <c r="BV709" s="572">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3"/>
      <c r="C710" s="1334"/>
      <c r="D710" s="1334"/>
      <c r="E710" s="1334"/>
      <c r="F710" s="1335"/>
      <c r="G710" s="1262"/>
      <c r="H710" s="1263"/>
      <c r="I710" s="1263"/>
      <c r="J710" s="1264"/>
      <c r="K710" s="1249"/>
      <c r="L710" s="1250"/>
      <c r="M710" s="1250"/>
      <c r="N710" s="1251"/>
      <c r="O710" s="1252"/>
      <c r="P710" s="1253"/>
      <c r="Q710" s="1253"/>
      <c r="R710" s="1253"/>
      <c r="S710" s="1254"/>
      <c r="T710" s="1225">
        <f t="shared" si="47"/>
        <v>0</v>
      </c>
      <c r="U710" s="1226"/>
      <c r="V710" s="1226"/>
      <c r="W710" s="1226"/>
      <c r="X710" s="1227"/>
      <c r="Y710" s="1252"/>
      <c r="Z710" s="1253"/>
      <c r="AA710" s="1253"/>
      <c r="AB710" s="1254"/>
      <c r="AC710" s="1225">
        <f t="shared" si="48"/>
        <v>0</v>
      </c>
      <c r="AD710" s="1226"/>
      <c r="AE710" s="1226"/>
      <c r="AF710" s="1226"/>
      <c r="AG710" s="1227"/>
      <c r="AH710" s="1256"/>
      <c r="AI710" s="1257"/>
      <c r="AJ710" s="1257"/>
      <c r="AK710" s="1257"/>
      <c r="AL710" s="1258"/>
      <c r="AM710" s="1222" t="str">
        <f t="shared" si="56"/>
        <v/>
      </c>
      <c r="AN710" s="1223"/>
      <c r="AO710" s="1224"/>
      <c r="AV710" s="43" t="str">
        <f t="shared" si="49"/>
        <v>N/A</v>
      </c>
      <c r="AX710" s="41"/>
      <c r="AY710" s="445">
        <f t="shared" si="50"/>
        <v>0</v>
      </c>
      <c r="AZ710" s="451">
        <f t="shared" si="51"/>
        <v>0</v>
      </c>
      <c r="BA710" s="452">
        <f t="shared" si="52"/>
        <v>0</v>
      </c>
      <c r="BB710" s="41"/>
      <c r="BC710" s="41"/>
      <c r="BD710" s="41"/>
      <c r="BE710" s="850">
        <f t="shared" si="53"/>
        <v>0</v>
      </c>
      <c r="BF710" s="854" t="str">
        <f t="shared" si="54"/>
        <v/>
      </c>
      <c r="BG710" s="855" t="str">
        <f t="shared" si="55"/>
        <v/>
      </c>
      <c r="BJ710" s="41"/>
      <c r="BK710" s="41"/>
      <c r="BL710" s="41"/>
      <c r="BM710" s="41"/>
      <c r="BN710" s="41"/>
      <c r="BO710" s="41"/>
      <c r="BP710" s="573" t="s">
        <v>404</v>
      </c>
      <c r="BQ710" s="572">
        <v>1582</v>
      </c>
      <c r="BR710" s="572">
        <v>1696</v>
      </c>
      <c r="BS710" s="572">
        <v>2034</v>
      </c>
      <c r="BT710" s="572">
        <v>2350</v>
      </c>
      <c r="BU710" s="572">
        <v>2622</v>
      </c>
      <c r="BV710" s="572">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3"/>
      <c r="C711" s="1334"/>
      <c r="D711" s="1334"/>
      <c r="E711" s="1334"/>
      <c r="F711" s="1335"/>
      <c r="G711" s="1262"/>
      <c r="H711" s="1263"/>
      <c r="I711" s="1263"/>
      <c r="J711" s="1264"/>
      <c r="K711" s="1249"/>
      <c r="L711" s="1250"/>
      <c r="M711" s="1250"/>
      <c r="N711" s="1251"/>
      <c r="O711" s="1252"/>
      <c r="P711" s="1253"/>
      <c r="Q711" s="1253"/>
      <c r="R711" s="1253"/>
      <c r="S711" s="1254"/>
      <c r="T711" s="1225">
        <f t="shared" si="47"/>
        <v>0</v>
      </c>
      <c r="U711" s="1226"/>
      <c r="V711" s="1226"/>
      <c r="W711" s="1226"/>
      <c r="X711" s="1227"/>
      <c r="Y711" s="1252"/>
      <c r="Z711" s="1253"/>
      <c r="AA711" s="1253"/>
      <c r="AB711" s="1254"/>
      <c r="AC711" s="1225">
        <f t="shared" si="48"/>
        <v>0</v>
      </c>
      <c r="AD711" s="1226"/>
      <c r="AE711" s="1226"/>
      <c r="AF711" s="1226"/>
      <c r="AG711" s="1227"/>
      <c r="AH711" s="1256"/>
      <c r="AI711" s="1257"/>
      <c r="AJ711" s="1257"/>
      <c r="AK711" s="1257"/>
      <c r="AL711" s="1258"/>
      <c r="AM711" s="1222" t="str">
        <f t="shared" si="56"/>
        <v/>
      </c>
      <c r="AN711" s="1223"/>
      <c r="AO711" s="1224"/>
      <c r="AV711" s="43" t="str">
        <f t="shared" si="49"/>
        <v>N/A</v>
      </c>
      <c r="AX711" s="41"/>
      <c r="AY711" s="445">
        <f t="shared" si="50"/>
        <v>0</v>
      </c>
      <c r="AZ711" s="451">
        <f t="shared" si="51"/>
        <v>0</v>
      </c>
      <c r="BA711" s="452">
        <f t="shared" si="52"/>
        <v>0</v>
      </c>
      <c r="BB711" s="41"/>
      <c r="BC711" s="41"/>
      <c r="BD711" s="41"/>
      <c r="BE711" s="850">
        <f t="shared" si="53"/>
        <v>0</v>
      </c>
      <c r="BF711" s="854" t="str">
        <f t="shared" si="54"/>
        <v/>
      </c>
      <c r="BG711" s="855" t="str">
        <f t="shared" si="55"/>
        <v/>
      </c>
      <c r="BJ711" s="41"/>
      <c r="BK711" s="41"/>
      <c r="BL711" s="41"/>
      <c r="BM711" s="41"/>
      <c r="BN711" s="41"/>
      <c r="BO711" s="41"/>
      <c r="BP711" s="573" t="s">
        <v>405</v>
      </c>
      <c r="BQ711" s="572">
        <v>1540</v>
      </c>
      <c r="BR711" s="572">
        <v>1650</v>
      </c>
      <c r="BS711" s="572">
        <v>1980</v>
      </c>
      <c r="BT711" s="572">
        <v>2286</v>
      </c>
      <c r="BU711" s="572">
        <v>2550</v>
      </c>
      <c r="BV711" s="572">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3"/>
      <c r="C712" s="1334"/>
      <c r="D712" s="1334"/>
      <c r="E712" s="1334"/>
      <c r="F712" s="1335"/>
      <c r="G712" s="1262"/>
      <c r="H712" s="1263"/>
      <c r="I712" s="1263"/>
      <c r="J712" s="1264"/>
      <c r="K712" s="1249"/>
      <c r="L712" s="1250"/>
      <c r="M712" s="1250"/>
      <c r="N712" s="1251"/>
      <c r="O712" s="1252"/>
      <c r="P712" s="1253"/>
      <c r="Q712" s="1253"/>
      <c r="R712" s="1253"/>
      <c r="S712" s="1254"/>
      <c r="T712" s="1225">
        <f t="shared" si="47"/>
        <v>0</v>
      </c>
      <c r="U712" s="1226"/>
      <c r="V712" s="1226"/>
      <c r="W712" s="1226"/>
      <c r="X712" s="1227"/>
      <c r="Y712" s="1252"/>
      <c r="Z712" s="1253"/>
      <c r="AA712" s="1253"/>
      <c r="AB712" s="1254"/>
      <c r="AC712" s="1225">
        <f t="shared" si="48"/>
        <v>0</v>
      </c>
      <c r="AD712" s="1226"/>
      <c r="AE712" s="1226"/>
      <c r="AF712" s="1226"/>
      <c r="AG712" s="1227"/>
      <c r="AH712" s="1256"/>
      <c r="AI712" s="1257"/>
      <c r="AJ712" s="1257"/>
      <c r="AK712" s="1257"/>
      <c r="AL712" s="1258"/>
      <c r="AM712" s="1222" t="str">
        <f t="shared" si="56"/>
        <v/>
      </c>
      <c r="AN712" s="1223"/>
      <c r="AO712" s="1224"/>
      <c r="AV712" s="43" t="str">
        <f t="shared" si="49"/>
        <v>N/A</v>
      </c>
      <c r="AX712" s="41"/>
      <c r="AY712" s="445">
        <f t="shared" si="50"/>
        <v>0</v>
      </c>
      <c r="AZ712" s="451">
        <f t="shared" si="51"/>
        <v>0</v>
      </c>
      <c r="BA712" s="452">
        <f t="shared" si="52"/>
        <v>0</v>
      </c>
      <c r="BB712" s="43"/>
      <c r="BC712" s="43"/>
      <c r="BD712" s="43"/>
      <c r="BE712" s="850">
        <f t="shared" si="53"/>
        <v>0</v>
      </c>
      <c r="BF712" s="854" t="str">
        <f t="shared" si="54"/>
        <v/>
      </c>
      <c r="BG712" s="855" t="str">
        <f t="shared" si="55"/>
        <v/>
      </c>
      <c r="BJ712" s="41"/>
      <c r="BK712" s="41"/>
      <c r="BL712" s="41"/>
      <c r="BM712" s="41"/>
      <c r="BN712" s="41"/>
      <c r="BO712" s="41"/>
      <c r="BP712" s="573" t="s">
        <v>406</v>
      </c>
      <c r="BQ712" s="572">
        <v>1540</v>
      </c>
      <c r="BR712" s="572">
        <v>1650</v>
      </c>
      <c r="BS712" s="572">
        <v>1980</v>
      </c>
      <c r="BT712" s="572">
        <v>2286</v>
      </c>
      <c r="BU712" s="572">
        <v>2550</v>
      </c>
      <c r="BV712" s="572">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3"/>
      <c r="C713" s="1334"/>
      <c r="D713" s="1334"/>
      <c r="E713" s="1334"/>
      <c r="F713" s="1335"/>
      <c r="G713" s="1262"/>
      <c r="H713" s="1263"/>
      <c r="I713" s="1263"/>
      <c r="J713" s="1264"/>
      <c r="K713" s="1249"/>
      <c r="L713" s="1250"/>
      <c r="M713" s="1250"/>
      <c r="N713" s="1251"/>
      <c r="O713" s="1252"/>
      <c r="P713" s="1253"/>
      <c r="Q713" s="1253"/>
      <c r="R713" s="1253"/>
      <c r="S713" s="1254"/>
      <c r="T713" s="1225">
        <f t="shared" si="47"/>
        <v>0</v>
      </c>
      <c r="U713" s="1226"/>
      <c r="V713" s="1226"/>
      <c r="W713" s="1226"/>
      <c r="X713" s="1227"/>
      <c r="Y713" s="1252"/>
      <c r="Z713" s="1253"/>
      <c r="AA713" s="1253"/>
      <c r="AB713" s="1254"/>
      <c r="AC713" s="1225">
        <f t="shared" si="48"/>
        <v>0</v>
      </c>
      <c r="AD713" s="1226"/>
      <c r="AE713" s="1226"/>
      <c r="AF713" s="1226"/>
      <c r="AG713" s="1227"/>
      <c r="AH713" s="1256"/>
      <c r="AI713" s="1257"/>
      <c r="AJ713" s="1257"/>
      <c r="AK713" s="1257"/>
      <c r="AL713" s="1258"/>
      <c r="AM713" s="1222" t="str">
        <f t="shared" si="56"/>
        <v/>
      </c>
      <c r="AN713" s="1223"/>
      <c r="AO713" s="1224"/>
      <c r="AV713" s="43" t="str">
        <f t="shared" si="49"/>
        <v>N/A</v>
      </c>
      <c r="AX713" s="41"/>
      <c r="AY713" s="445">
        <f t="shared" si="50"/>
        <v>0</v>
      </c>
      <c r="AZ713" s="451">
        <f t="shared" si="51"/>
        <v>0</v>
      </c>
      <c r="BA713" s="452">
        <f t="shared" si="52"/>
        <v>0</v>
      </c>
      <c r="BB713" s="43"/>
      <c r="BC713" s="43"/>
      <c r="BD713" s="43"/>
      <c r="BE713" s="850">
        <f t="shared" si="53"/>
        <v>0</v>
      </c>
      <c r="BF713" s="854" t="str">
        <f t="shared" si="54"/>
        <v/>
      </c>
      <c r="BG713" s="855" t="str">
        <f t="shared" si="55"/>
        <v/>
      </c>
      <c r="BJ713" s="41"/>
      <c r="BK713" s="41"/>
      <c r="BL713" s="41"/>
      <c r="BM713" s="41"/>
      <c r="BN713" s="41"/>
      <c r="BO713" s="41"/>
      <c r="BP713" s="573" t="s">
        <v>407</v>
      </c>
      <c r="BQ713" s="572">
        <v>1634</v>
      </c>
      <c r="BR713" s="572">
        <v>1752</v>
      </c>
      <c r="BS713" s="572">
        <v>2102</v>
      </c>
      <c r="BT713" s="572">
        <v>2430</v>
      </c>
      <c r="BU713" s="572">
        <v>2710</v>
      </c>
      <c r="BV713" s="572">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3"/>
      <c r="C714" s="1334"/>
      <c r="D714" s="1334"/>
      <c r="E714" s="1334"/>
      <c r="F714" s="1335"/>
      <c r="G714" s="1262"/>
      <c r="H714" s="1263"/>
      <c r="I714" s="1263"/>
      <c r="J714" s="1264"/>
      <c r="K714" s="1249"/>
      <c r="L714" s="1250"/>
      <c r="M714" s="1250"/>
      <c r="N714" s="1251"/>
      <c r="O714" s="1252"/>
      <c r="P714" s="1253"/>
      <c r="Q714" s="1253"/>
      <c r="R714" s="1253"/>
      <c r="S714" s="1254"/>
      <c r="T714" s="1225">
        <f t="shared" si="47"/>
        <v>0</v>
      </c>
      <c r="U714" s="1226"/>
      <c r="V714" s="1226"/>
      <c r="W714" s="1226"/>
      <c r="X714" s="1227"/>
      <c r="Y714" s="1252"/>
      <c r="Z714" s="1253"/>
      <c r="AA714" s="1253"/>
      <c r="AB714" s="1254"/>
      <c r="AC714" s="1225">
        <f t="shared" si="48"/>
        <v>0</v>
      </c>
      <c r="AD714" s="1226"/>
      <c r="AE714" s="1226"/>
      <c r="AF714" s="1226"/>
      <c r="AG714" s="1227"/>
      <c r="AH714" s="1256"/>
      <c r="AI714" s="1257"/>
      <c r="AJ714" s="1257"/>
      <c r="AK714" s="1257"/>
      <c r="AL714" s="1258"/>
      <c r="AM714" s="1222" t="str">
        <f t="shared" si="56"/>
        <v/>
      </c>
      <c r="AN714" s="1223"/>
      <c r="AO714" s="1224"/>
      <c r="AV714" s="43" t="str">
        <f t="shared" si="49"/>
        <v>N/A</v>
      </c>
      <c r="AX714" s="41"/>
      <c r="AY714" s="445">
        <f t="shared" si="50"/>
        <v>0</v>
      </c>
      <c r="AZ714" s="451">
        <f t="shared" si="51"/>
        <v>0</v>
      </c>
      <c r="BA714" s="452">
        <f t="shared" si="52"/>
        <v>0</v>
      </c>
      <c r="BB714" s="43"/>
      <c r="BC714" s="43"/>
      <c r="BD714" s="43"/>
      <c r="BE714" s="850">
        <f t="shared" si="53"/>
        <v>0</v>
      </c>
      <c r="BF714" s="854" t="str">
        <f t="shared" si="54"/>
        <v/>
      </c>
      <c r="BG714" s="855" t="str">
        <f t="shared" si="55"/>
        <v/>
      </c>
      <c r="BJ714" s="41"/>
      <c r="BK714" s="41"/>
      <c r="BL714" s="41"/>
      <c r="BM714" s="41"/>
      <c r="BN714" s="41"/>
      <c r="BO714" s="41"/>
      <c r="BP714" s="573" t="s">
        <v>408</v>
      </c>
      <c r="BQ714" s="572">
        <v>2316</v>
      </c>
      <c r="BR714" s="572">
        <v>2482</v>
      </c>
      <c r="BS714" s="572">
        <v>2980</v>
      </c>
      <c r="BT714" s="572">
        <v>3442</v>
      </c>
      <c r="BU714" s="572">
        <v>3840</v>
      </c>
      <c r="BV714" s="572">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3"/>
      <c r="C715" s="1334"/>
      <c r="D715" s="1334"/>
      <c r="E715" s="1334"/>
      <c r="F715" s="1335"/>
      <c r="G715" s="1262"/>
      <c r="H715" s="1263"/>
      <c r="I715" s="1263"/>
      <c r="J715" s="1264"/>
      <c r="K715" s="1249"/>
      <c r="L715" s="1250"/>
      <c r="M715" s="1250"/>
      <c r="N715" s="1251"/>
      <c r="O715" s="1252"/>
      <c r="P715" s="1253"/>
      <c r="Q715" s="1253"/>
      <c r="R715" s="1253"/>
      <c r="S715" s="1254"/>
      <c r="T715" s="1225">
        <f t="shared" si="47"/>
        <v>0</v>
      </c>
      <c r="U715" s="1226"/>
      <c r="V715" s="1226"/>
      <c r="W715" s="1226"/>
      <c r="X715" s="1227"/>
      <c r="Y715" s="1252"/>
      <c r="Z715" s="1253"/>
      <c r="AA715" s="1253"/>
      <c r="AB715" s="1254"/>
      <c r="AC715" s="1225">
        <f t="shared" si="48"/>
        <v>0</v>
      </c>
      <c r="AD715" s="1226"/>
      <c r="AE715" s="1226"/>
      <c r="AF715" s="1226"/>
      <c r="AG715" s="1227"/>
      <c r="AH715" s="1256"/>
      <c r="AI715" s="1257"/>
      <c r="AJ715" s="1257"/>
      <c r="AK715" s="1257"/>
      <c r="AL715" s="1258"/>
      <c r="AM715" s="1222" t="str">
        <f t="shared" si="56"/>
        <v/>
      </c>
      <c r="AN715" s="1223"/>
      <c r="AO715" s="1224"/>
      <c r="AV715" s="43" t="str">
        <f t="shared" si="49"/>
        <v>N/A</v>
      </c>
      <c r="AX715" s="41"/>
      <c r="AY715" s="445">
        <f t="shared" si="50"/>
        <v>0</v>
      </c>
      <c r="AZ715" s="451">
        <f t="shared" si="51"/>
        <v>0</v>
      </c>
      <c r="BA715" s="452">
        <f t="shared" si="52"/>
        <v>0</v>
      </c>
      <c r="BB715" s="43"/>
      <c r="BC715" s="43"/>
      <c r="BD715" s="43"/>
      <c r="BE715" s="850">
        <f t="shared" si="53"/>
        <v>0</v>
      </c>
      <c r="BF715" s="854" t="str">
        <f t="shared" si="54"/>
        <v/>
      </c>
      <c r="BG715" s="855" t="str">
        <f t="shared" si="55"/>
        <v/>
      </c>
      <c r="BH715" s="41"/>
      <c r="BI715" s="41"/>
      <c r="BJ715" s="41"/>
      <c r="BK715" s="41"/>
      <c r="BL715" s="41"/>
      <c r="BM715" s="41"/>
      <c r="BN715" s="41"/>
      <c r="BO715" s="41"/>
      <c r="BP715" s="573" t="s">
        <v>409</v>
      </c>
      <c r="BQ715" s="572">
        <v>2570</v>
      </c>
      <c r="BR715" s="572">
        <v>2752</v>
      </c>
      <c r="BS715" s="572">
        <v>3304</v>
      </c>
      <c r="BT715" s="572">
        <v>3816</v>
      </c>
      <c r="BU715" s="572">
        <v>4256</v>
      </c>
      <c r="BV715" s="572">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3"/>
      <c r="C716" s="1334"/>
      <c r="D716" s="1334"/>
      <c r="E716" s="1334"/>
      <c r="F716" s="1335"/>
      <c r="G716" s="1262"/>
      <c r="H716" s="1263"/>
      <c r="I716" s="1263"/>
      <c r="J716" s="1264"/>
      <c r="K716" s="1249"/>
      <c r="L716" s="1250"/>
      <c r="M716" s="1250"/>
      <c r="N716" s="1251"/>
      <c r="O716" s="1252"/>
      <c r="P716" s="1253"/>
      <c r="Q716" s="1253"/>
      <c r="R716" s="1253"/>
      <c r="S716" s="1254"/>
      <c r="T716" s="1225">
        <f t="shared" si="47"/>
        <v>0</v>
      </c>
      <c r="U716" s="1226"/>
      <c r="V716" s="1226"/>
      <c r="W716" s="1226"/>
      <c r="X716" s="1227"/>
      <c r="Y716" s="1252"/>
      <c r="Z716" s="1253"/>
      <c r="AA716" s="1253"/>
      <c r="AB716" s="1254"/>
      <c r="AC716" s="1225">
        <f t="shared" si="48"/>
        <v>0</v>
      </c>
      <c r="AD716" s="1226"/>
      <c r="AE716" s="1226"/>
      <c r="AF716" s="1226"/>
      <c r="AG716" s="1227"/>
      <c r="AH716" s="1256"/>
      <c r="AI716" s="1257"/>
      <c r="AJ716" s="1257"/>
      <c r="AK716" s="1257"/>
      <c r="AL716" s="1258"/>
      <c r="AM716" s="1222" t="str">
        <f t="shared" si="56"/>
        <v/>
      </c>
      <c r="AN716" s="1223"/>
      <c r="AO716" s="1224"/>
      <c r="AV716" s="43" t="str">
        <f t="shared" si="49"/>
        <v>N/A</v>
      </c>
      <c r="AX716" s="41"/>
      <c r="AY716" s="445">
        <f t="shared" si="50"/>
        <v>0</v>
      </c>
      <c r="AZ716" s="451">
        <f t="shared" si="51"/>
        <v>0</v>
      </c>
      <c r="BA716" s="452">
        <f t="shared" si="52"/>
        <v>0</v>
      </c>
      <c r="BB716" s="43"/>
      <c r="BC716" s="43"/>
      <c r="BD716" s="43"/>
      <c r="BE716" s="850">
        <f t="shared" si="53"/>
        <v>0</v>
      </c>
      <c r="BF716" s="854" t="str">
        <f t="shared" si="54"/>
        <v/>
      </c>
      <c r="BG716" s="855" t="str">
        <f t="shared" si="55"/>
        <v/>
      </c>
      <c r="BH716" s="41"/>
      <c r="BI716" s="41"/>
      <c r="BJ716" s="41"/>
      <c r="BK716" s="41"/>
      <c r="BL716" s="41"/>
      <c r="BM716" s="41"/>
      <c r="BN716" s="41"/>
      <c r="BO716" s="41"/>
      <c r="BP716" s="573" t="s">
        <v>838</v>
      </c>
      <c r="BQ716" s="572">
        <v>1824</v>
      </c>
      <c r="BR716" s="572">
        <v>1954</v>
      </c>
      <c r="BS716" s="572">
        <v>2344</v>
      </c>
      <c r="BT716" s="572">
        <v>2710</v>
      </c>
      <c r="BU716" s="572">
        <v>3022</v>
      </c>
      <c r="BV716" s="572">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3"/>
      <c r="C717" s="1334"/>
      <c r="D717" s="1334"/>
      <c r="E717" s="1334"/>
      <c r="F717" s="1335"/>
      <c r="G717" s="1262"/>
      <c r="H717" s="1263"/>
      <c r="I717" s="1263"/>
      <c r="J717" s="1264"/>
      <c r="K717" s="1249"/>
      <c r="L717" s="1250"/>
      <c r="M717" s="1250"/>
      <c r="N717" s="1251"/>
      <c r="O717" s="1252"/>
      <c r="P717" s="1253"/>
      <c r="Q717" s="1253"/>
      <c r="R717" s="1253"/>
      <c r="S717" s="1254"/>
      <c r="T717" s="1225">
        <f t="shared" si="47"/>
        <v>0</v>
      </c>
      <c r="U717" s="1226"/>
      <c r="V717" s="1226"/>
      <c r="W717" s="1226"/>
      <c r="X717" s="1227"/>
      <c r="Y717" s="1252"/>
      <c r="Z717" s="1253"/>
      <c r="AA717" s="1253"/>
      <c r="AB717" s="1254"/>
      <c r="AC717" s="1225">
        <f t="shared" si="48"/>
        <v>0</v>
      </c>
      <c r="AD717" s="1226"/>
      <c r="AE717" s="1226"/>
      <c r="AF717" s="1226"/>
      <c r="AG717" s="1227"/>
      <c r="AH717" s="1256"/>
      <c r="AI717" s="1257"/>
      <c r="AJ717" s="1257"/>
      <c r="AK717" s="1257"/>
      <c r="AL717" s="1258"/>
      <c r="AM717" s="1222" t="str">
        <f t="shared" si="56"/>
        <v/>
      </c>
      <c r="AN717" s="1223"/>
      <c r="AO717" s="1224"/>
      <c r="AV717" s="43" t="str">
        <f t="shared" si="49"/>
        <v>N/A</v>
      </c>
      <c r="AX717" s="41"/>
      <c r="AY717" s="445">
        <f t="shared" si="50"/>
        <v>0</v>
      </c>
      <c r="AZ717" s="451">
        <f t="shared" si="51"/>
        <v>0</v>
      </c>
      <c r="BA717" s="452">
        <f t="shared" si="52"/>
        <v>0</v>
      </c>
      <c r="BB717" s="41"/>
      <c r="BC717" s="41"/>
      <c r="BD717" s="41"/>
      <c r="BE717" s="850">
        <f t="shared" si="53"/>
        <v>0</v>
      </c>
      <c r="BF717" s="854" t="str">
        <f t="shared" si="54"/>
        <v/>
      </c>
      <c r="BG717" s="855" t="str">
        <f t="shared" si="55"/>
        <v/>
      </c>
      <c r="BH717" s="41"/>
      <c r="BI717" s="41"/>
      <c r="BJ717" s="41"/>
      <c r="BK717" s="41"/>
      <c r="BL717" s="41"/>
      <c r="BM717" s="41"/>
      <c r="BN717" s="41"/>
      <c r="BO717" s="41"/>
      <c r="BP717" s="573" t="s">
        <v>839</v>
      </c>
      <c r="BQ717" s="572">
        <v>2762</v>
      </c>
      <c r="BR717" s="572">
        <v>2958</v>
      </c>
      <c r="BS717" s="572">
        <v>3552</v>
      </c>
      <c r="BT717" s="572">
        <v>4102</v>
      </c>
      <c r="BU717" s="572">
        <v>4576</v>
      </c>
      <c r="BV717" s="572">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3"/>
      <c r="C718" s="1334"/>
      <c r="D718" s="1334"/>
      <c r="E718" s="1334"/>
      <c r="F718" s="1335"/>
      <c r="G718" s="1262"/>
      <c r="H718" s="1263"/>
      <c r="I718" s="1263"/>
      <c r="J718" s="1264"/>
      <c r="K718" s="1249"/>
      <c r="L718" s="1250"/>
      <c r="M718" s="1250"/>
      <c r="N718" s="1251"/>
      <c r="O718" s="1252"/>
      <c r="P718" s="1253"/>
      <c r="Q718" s="1253"/>
      <c r="R718" s="1253"/>
      <c r="S718" s="1254"/>
      <c r="T718" s="1225">
        <f t="shared" si="47"/>
        <v>0</v>
      </c>
      <c r="U718" s="1226"/>
      <c r="V718" s="1226"/>
      <c r="W718" s="1226"/>
      <c r="X718" s="1227"/>
      <c r="Y718" s="1252"/>
      <c r="Z718" s="1253"/>
      <c r="AA718" s="1253"/>
      <c r="AB718" s="1254"/>
      <c r="AC718" s="1225">
        <f t="shared" si="48"/>
        <v>0</v>
      </c>
      <c r="AD718" s="1226"/>
      <c r="AE718" s="1226"/>
      <c r="AF718" s="1226"/>
      <c r="AG718" s="1227"/>
      <c r="AH718" s="1256"/>
      <c r="AI718" s="1257"/>
      <c r="AJ718" s="1257"/>
      <c r="AK718" s="1257"/>
      <c r="AL718" s="1258"/>
      <c r="AM718" s="1222" t="str">
        <f t="shared" si="56"/>
        <v/>
      </c>
      <c r="AN718" s="1223"/>
      <c r="AO718" s="1224"/>
      <c r="AV718" s="43" t="str">
        <f t="shared" si="49"/>
        <v>N/A</v>
      </c>
      <c r="AX718" s="41"/>
      <c r="AY718" s="445">
        <f t="shared" si="50"/>
        <v>0</v>
      </c>
      <c r="AZ718" s="451">
        <f t="shared" si="51"/>
        <v>0</v>
      </c>
      <c r="BA718" s="452">
        <f t="shared" si="52"/>
        <v>0</v>
      </c>
      <c r="BB718" s="41"/>
      <c r="BC718" s="41"/>
      <c r="BD718" s="41"/>
      <c r="BE718" s="850">
        <f t="shared" si="53"/>
        <v>0</v>
      </c>
      <c r="BF718" s="854" t="str">
        <f t="shared" si="54"/>
        <v/>
      </c>
      <c r="BG718" s="855" t="str">
        <f t="shared" si="55"/>
        <v/>
      </c>
      <c r="BJ718" s="41"/>
      <c r="BK718" s="41"/>
      <c r="BL718" s="41"/>
      <c r="BM718" s="41"/>
      <c r="BN718" s="41"/>
      <c r="BO718" s="41"/>
      <c r="BP718" s="573" t="s">
        <v>840</v>
      </c>
      <c r="BQ718" s="572">
        <v>2064</v>
      </c>
      <c r="BR718" s="572">
        <v>2210</v>
      </c>
      <c r="BS718" s="572">
        <v>2652</v>
      </c>
      <c r="BT718" s="572">
        <v>3064</v>
      </c>
      <c r="BU718" s="572">
        <v>3420</v>
      </c>
      <c r="BV718" s="572">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3"/>
      <c r="C719" s="1334"/>
      <c r="D719" s="1334"/>
      <c r="E719" s="1334"/>
      <c r="F719" s="1335"/>
      <c r="G719" s="1262"/>
      <c r="H719" s="1263"/>
      <c r="I719" s="1263"/>
      <c r="J719" s="1264"/>
      <c r="K719" s="1249"/>
      <c r="L719" s="1250"/>
      <c r="M719" s="1250"/>
      <c r="N719" s="1251"/>
      <c r="O719" s="1252"/>
      <c r="P719" s="1253"/>
      <c r="Q719" s="1253"/>
      <c r="R719" s="1253"/>
      <c r="S719" s="1254"/>
      <c r="T719" s="1225">
        <f t="shared" ref="T719:T728" si="57">G719*O719</f>
        <v>0</v>
      </c>
      <c r="U719" s="1226"/>
      <c r="V719" s="1226"/>
      <c r="W719" s="1226"/>
      <c r="X719" s="1227"/>
      <c r="Y719" s="1252"/>
      <c r="Z719" s="1253"/>
      <c r="AA719" s="1253"/>
      <c r="AB719" s="1254"/>
      <c r="AC719" s="1225">
        <f t="shared" ref="AC719:AC728" si="58">O719+Y719</f>
        <v>0</v>
      </c>
      <c r="AD719" s="1226"/>
      <c r="AE719" s="1226"/>
      <c r="AF719" s="1226"/>
      <c r="AG719" s="1227"/>
      <c r="AH719" s="1256"/>
      <c r="AI719" s="1257"/>
      <c r="AJ719" s="1257"/>
      <c r="AK719" s="1257"/>
      <c r="AL719" s="1258"/>
      <c r="AM719" s="1222" t="str">
        <f t="shared" ref="AM719:AM728" si="59">IF($AH719&gt;0,($AC719/$AV719), "")</f>
        <v/>
      </c>
      <c r="AN719" s="1223"/>
      <c r="AO719" s="1224"/>
      <c r="AV719" s="43" t="str">
        <f t="shared" si="49"/>
        <v>N/A</v>
      </c>
      <c r="AY719" s="445">
        <f t="shared" ref="AY719:AY728" si="60">G719</f>
        <v>0</v>
      </c>
      <c r="AZ719" s="451">
        <f t="shared" ref="AZ719:AZ727" si="61">IF($AY$730=0,"",AY719/$AY$730)</f>
        <v>0</v>
      </c>
      <c r="BA719" s="452">
        <f t="shared" ref="BA719:BA728" si="62">IF(AZ719="","",AZ719*AH719)</f>
        <v>0</v>
      </c>
      <c r="BB719" s="41"/>
      <c r="BC719" s="41"/>
      <c r="BD719" s="41"/>
      <c r="BE719" s="850">
        <f t="shared" ref="BE719:BE728" si="63">G719</f>
        <v>0</v>
      </c>
      <c r="BF719" s="854" t="str">
        <f t="shared" ref="BF719:BF728" si="64">IF(BE719=0,"",BE719/$BE$730)</f>
        <v/>
      </c>
      <c r="BG719" s="855" t="str">
        <f t="shared" ref="BG719:BG728" si="65">IF(BF719="","",BF719*AM719)</f>
        <v/>
      </c>
      <c r="BJ719" s="41"/>
      <c r="BK719" s="41"/>
      <c r="BL719" s="41"/>
      <c r="BM719" s="41"/>
      <c r="BN719" s="41"/>
      <c r="BO719" s="41"/>
      <c r="BP719" s="573" t="s">
        <v>841</v>
      </c>
      <c r="BQ719" s="572">
        <v>1612</v>
      </c>
      <c r="BR719" s="572">
        <v>1726</v>
      </c>
      <c r="BS719" s="572">
        <v>2072</v>
      </c>
      <c r="BT719" s="572">
        <v>2394</v>
      </c>
      <c r="BU719" s="572">
        <v>2672</v>
      </c>
      <c r="BV719" s="572">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3"/>
      <c r="C720" s="1334"/>
      <c r="D720" s="1334"/>
      <c r="E720" s="1334"/>
      <c r="F720" s="1335"/>
      <c r="G720" s="1262"/>
      <c r="H720" s="1263"/>
      <c r="I720" s="1263"/>
      <c r="J720" s="1264"/>
      <c r="K720" s="1249"/>
      <c r="L720" s="1250"/>
      <c r="M720" s="1250"/>
      <c r="N720" s="1251"/>
      <c r="O720" s="1252"/>
      <c r="P720" s="1253"/>
      <c r="Q720" s="1253"/>
      <c r="R720" s="1253"/>
      <c r="S720" s="1254"/>
      <c r="T720" s="1225">
        <f t="shared" si="57"/>
        <v>0</v>
      </c>
      <c r="U720" s="1226"/>
      <c r="V720" s="1226"/>
      <c r="W720" s="1226"/>
      <c r="X720" s="1227"/>
      <c r="Y720" s="1252"/>
      <c r="Z720" s="1253"/>
      <c r="AA720" s="1253"/>
      <c r="AB720" s="1254"/>
      <c r="AC720" s="1225">
        <f t="shared" si="58"/>
        <v>0</v>
      </c>
      <c r="AD720" s="1226"/>
      <c r="AE720" s="1226"/>
      <c r="AF720" s="1226"/>
      <c r="AG720" s="1227"/>
      <c r="AH720" s="1256"/>
      <c r="AI720" s="1257"/>
      <c r="AJ720" s="1257"/>
      <c r="AK720" s="1257"/>
      <c r="AL720" s="1258"/>
      <c r="AM720" s="1222" t="str">
        <f t="shared" si="59"/>
        <v/>
      </c>
      <c r="AN720" s="1223"/>
      <c r="AO720" s="1224"/>
      <c r="AV720" s="43" t="str">
        <f t="shared" si="49"/>
        <v>N/A</v>
      </c>
      <c r="AY720" s="445">
        <f t="shared" si="60"/>
        <v>0</v>
      </c>
      <c r="AZ720" s="451">
        <f t="shared" si="61"/>
        <v>0</v>
      </c>
      <c r="BA720" s="452">
        <f t="shared" si="62"/>
        <v>0</v>
      </c>
      <c r="BB720" s="41"/>
      <c r="BC720" s="41"/>
      <c r="BD720" s="41"/>
      <c r="BE720" s="850">
        <f t="shared" si="63"/>
        <v>0</v>
      </c>
      <c r="BF720" s="854" t="str">
        <f t="shared" si="64"/>
        <v/>
      </c>
      <c r="BG720" s="855" t="str">
        <f t="shared" si="65"/>
        <v/>
      </c>
      <c r="BJ720" s="41"/>
      <c r="BK720" s="41"/>
      <c r="BL720" s="41"/>
      <c r="BM720" s="41"/>
      <c r="BN720" s="41"/>
      <c r="BO720" s="41"/>
      <c r="BP720" s="573" t="s">
        <v>109</v>
      </c>
      <c r="BQ720" s="572">
        <v>1794</v>
      </c>
      <c r="BR720" s="572">
        <v>1922</v>
      </c>
      <c r="BS720" s="572">
        <v>2304</v>
      </c>
      <c r="BT720" s="572">
        <v>2664</v>
      </c>
      <c r="BU720" s="572">
        <v>2972</v>
      </c>
      <c r="BV720" s="572">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3"/>
      <c r="C721" s="1334"/>
      <c r="D721" s="1334"/>
      <c r="E721" s="1334"/>
      <c r="F721" s="1335"/>
      <c r="G721" s="1262"/>
      <c r="H721" s="1263"/>
      <c r="I721" s="1263"/>
      <c r="J721" s="1264"/>
      <c r="K721" s="1249"/>
      <c r="L721" s="1250"/>
      <c r="M721" s="1250"/>
      <c r="N721" s="1251"/>
      <c r="O721" s="1252"/>
      <c r="P721" s="1253"/>
      <c r="Q721" s="1253"/>
      <c r="R721" s="1253"/>
      <c r="S721" s="1254"/>
      <c r="T721" s="1225">
        <f t="shared" si="57"/>
        <v>0</v>
      </c>
      <c r="U721" s="1226"/>
      <c r="V721" s="1226"/>
      <c r="W721" s="1226"/>
      <c r="X721" s="1227"/>
      <c r="Y721" s="1252"/>
      <c r="Z721" s="1253"/>
      <c r="AA721" s="1253"/>
      <c r="AB721" s="1254"/>
      <c r="AC721" s="1225">
        <f t="shared" si="58"/>
        <v>0</v>
      </c>
      <c r="AD721" s="1226"/>
      <c r="AE721" s="1226"/>
      <c r="AF721" s="1226"/>
      <c r="AG721" s="1227"/>
      <c r="AH721" s="1256"/>
      <c r="AI721" s="1257"/>
      <c r="AJ721" s="1257"/>
      <c r="AK721" s="1257"/>
      <c r="AL721" s="1258"/>
      <c r="AM721" s="1222" t="str">
        <f t="shared" si="59"/>
        <v/>
      </c>
      <c r="AN721" s="1223"/>
      <c r="AO721" s="1224"/>
      <c r="AV721" s="43" t="str">
        <f t="shared" si="49"/>
        <v>N/A</v>
      </c>
      <c r="AY721" s="445">
        <f t="shared" si="60"/>
        <v>0</v>
      </c>
      <c r="AZ721" s="451">
        <f t="shared" si="61"/>
        <v>0</v>
      </c>
      <c r="BA721" s="452">
        <f t="shared" si="62"/>
        <v>0</v>
      </c>
      <c r="BB721" s="41"/>
      <c r="BC721" s="41"/>
      <c r="BD721" s="41"/>
      <c r="BE721" s="850">
        <f t="shared" si="63"/>
        <v>0</v>
      </c>
      <c r="BF721" s="854" t="str">
        <f t="shared" si="64"/>
        <v/>
      </c>
      <c r="BG721" s="855" t="str">
        <f t="shared" si="65"/>
        <v/>
      </c>
      <c r="BJ721" s="41"/>
      <c r="BK721" s="41"/>
      <c r="BL721" s="41"/>
      <c r="BM721" s="41"/>
      <c r="BN721" s="41"/>
      <c r="BO721" s="41"/>
      <c r="BP721" s="573" t="s">
        <v>110</v>
      </c>
      <c r="BQ721" s="572">
        <v>2064</v>
      </c>
      <c r="BR721" s="572">
        <v>2210</v>
      </c>
      <c r="BS721" s="572">
        <v>2652</v>
      </c>
      <c r="BT721" s="572">
        <v>3064</v>
      </c>
      <c r="BU721" s="572">
        <v>3420</v>
      </c>
      <c r="BV721" s="572">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3"/>
      <c r="C722" s="1334"/>
      <c r="D722" s="1334"/>
      <c r="E722" s="1334"/>
      <c r="F722" s="1335"/>
      <c r="G722" s="1262"/>
      <c r="H722" s="1263"/>
      <c r="I722" s="1263"/>
      <c r="J722" s="1264"/>
      <c r="K722" s="1249"/>
      <c r="L722" s="1250"/>
      <c r="M722" s="1250"/>
      <c r="N722" s="1251"/>
      <c r="O722" s="1252"/>
      <c r="P722" s="1253"/>
      <c r="Q722" s="1253"/>
      <c r="R722" s="1253"/>
      <c r="S722" s="1254"/>
      <c r="T722" s="1225">
        <f t="shared" si="57"/>
        <v>0</v>
      </c>
      <c r="U722" s="1226"/>
      <c r="V722" s="1226"/>
      <c r="W722" s="1226"/>
      <c r="X722" s="1227"/>
      <c r="Y722" s="1252"/>
      <c r="Z722" s="1253"/>
      <c r="AA722" s="1253"/>
      <c r="AB722" s="1254"/>
      <c r="AC722" s="1225">
        <f t="shared" si="58"/>
        <v>0</v>
      </c>
      <c r="AD722" s="1226"/>
      <c r="AE722" s="1226"/>
      <c r="AF722" s="1226"/>
      <c r="AG722" s="1227"/>
      <c r="AH722" s="1256"/>
      <c r="AI722" s="1257"/>
      <c r="AJ722" s="1257"/>
      <c r="AK722" s="1257"/>
      <c r="AL722" s="1258"/>
      <c r="AM722" s="1222" t="str">
        <f t="shared" si="59"/>
        <v/>
      </c>
      <c r="AN722" s="1223"/>
      <c r="AO722" s="1224"/>
      <c r="AV722" s="43" t="str">
        <f t="shared" si="49"/>
        <v>N/A</v>
      </c>
      <c r="AY722" s="445">
        <f t="shared" si="60"/>
        <v>0</v>
      </c>
      <c r="AZ722" s="451">
        <f t="shared" si="61"/>
        <v>0</v>
      </c>
      <c r="BA722" s="452">
        <f t="shared" si="62"/>
        <v>0</v>
      </c>
      <c r="BB722" s="41"/>
      <c r="BC722" s="41"/>
      <c r="BD722" s="41"/>
      <c r="BE722" s="850">
        <f t="shared" si="63"/>
        <v>0</v>
      </c>
      <c r="BF722" s="854" t="str">
        <f t="shared" si="64"/>
        <v/>
      </c>
      <c r="BG722" s="855" t="str">
        <f t="shared" si="65"/>
        <v/>
      </c>
      <c r="BJ722" s="43"/>
      <c r="BK722" s="43"/>
      <c r="BL722" s="43"/>
      <c r="BM722" s="43"/>
      <c r="BN722" s="43"/>
      <c r="BO722" s="43"/>
      <c r="BP722" s="573" t="s">
        <v>111</v>
      </c>
      <c r="BQ722" s="572">
        <v>2142</v>
      </c>
      <c r="BR722" s="572">
        <v>2296</v>
      </c>
      <c r="BS722" s="572">
        <v>2754</v>
      </c>
      <c r="BT722" s="572">
        <v>3182</v>
      </c>
      <c r="BU722" s="572">
        <v>3550</v>
      </c>
      <c r="BV722" s="572">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3"/>
      <c r="C723" s="1334"/>
      <c r="D723" s="1334"/>
      <c r="E723" s="1334"/>
      <c r="F723" s="1335"/>
      <c r="G723" s="1262"/>
      <c r="H723" s="1263"/>
      <c r="I723" s="1263"/>
      <c r="J723" s="1264"/>
      <c r="K723" s="1249"/>
      <c r="L723" s="1250"/>
      <c r="M723" s="1250"/>
      <c r="N723" s="1251"/>
      <c r="O723" s="1252"/>
      <c r="P723" s="1253"/>
      <c r="Q723" s="1253"/>
      <c r="R723" s="1253"/>
      <c r="S723" s="1254"/>
      <c r="T723" s="1225">
        <f t="shared" si="57"/>
        <v>0</v>
      </c>
      <c r="U723" s="1226"/>
      <c r="V723" s="1226"/>
      <c r="W723" s="1226"/>
      <c r="X723" s="1227"/>
      <c r="Y723" s="1252"/>
      <c r="Z723" s="1253"/>
      <c r="AA723" s="1253"/>
      <c r="AB723" s="1254"/>
      <c r="AC723" s="1225">
        <f t="shared" si="58"/>
        <v>0</v>
      </c>
      <c r="AD723" s="1226"/>
      <c r="AE723" s="1226"/>
      <c r="AF723" s="1226"/>
      <c r="AG723" s="1227"/>
      <c r="AH723" s="1256"/>
      <c r="AI723" s="1257"/>
      <c r="AJ723" s="1257"/>
      <c r="AK723" s="1257"/>
      <c r="AL723" s="1258"/>
      <c r="AM723" s="1222" t="str">
        <f t="shared" si="59"/>
        <v/>
      </c>
      <c r="AN723" s="1223"/>
      <c r="AO723" s="1224"/>
      <c r="AV723" s="43" t="str">
        <f t="shared" si="49"/>
        <v>N/A</v>
      </c>
      <c r="AY723" s="445">
        <f t="shared" si="60"/>
        <v>0</v>
      </c>
      <c r="AZ723" s="451">
        <f t="shared" si="61"/>
        <v>0</v>
      </c>
      <c r="BA723" s="452">
        <f t="shared" si="62"/>
        <v>0</v>
      </c>
      <c r="BB723" s="41"/>
      <c r="BC723" s="41"/>
      <c r="BD723" s="41"/>
      <c r="BE723" s="850">
        <f t="shared" si="63"/>
        <v>0</v>
      </c>
      <c r="BF723" s="854" t="str">
        <f t="shared" si="64"/>
        <v/>
      </c>
      <c r="BG723" s="855" t="str">
        <f t="shared" si="65"/>
        <v/>
      </c>
      <c r="BJ723" s="43"/>
      <c r="BK723" s="43"/>
      <c r="BL723" s="43"/>
      <c r="BM723" s="43"/>
      <c r="BN723" s="43"/>
      <c r="BO723" s="43"/>
      <c r="BP723" s="573" t="s">
        <v>112</v>
      </c>
      <c r="BQ723" s="572">
        <v>1794</v>
      </c>
      <c r="BR723" s="572">
        <v>1922</v>
      </c>
      <c r="BS723" s="572">
        <v>2304</v>
      </c>
      <c r="BT723" s="572">
        <v>2664</v>
      </c>
      <c r="BU723" s="572">
        <v>2972</v>
      </c>
      <c r="BV723" s="572">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3"/>
      <c r="C724" s="1334"/>
      <c r="D724" s="1334"/>
      <c r="E724" s="1334"/>
      <c r="F724" s="1335"/>
      <c r="G724" s="1262"/>
      <c r="H724" s="1263"/>
      <c r="I724" s="1263"/>
      <c r="J724" s="1264"/>
      <c r="K724" s="1249"/>
      <c r="L724" s="1250"/>
      <c r="M724" s="1250"/>
      <c r="N724" s="1251"/>
      <c r="O724" s="1252"/>
      <c r="P724" s="1253"/>
      <c r="Q724" s="1253"/>
      <c r="R724" s="1253"/>
      <c r="S724" s="1254"/>
      <c r="T724" s="1225">
        <f t="shared" si="57"/>
        <v>0</v>
      </c>
      <c r="U724" s="1226"/>
      <c r="V724" s="1226"/>
      <c r="W724" s="1226"/>
      <c r="X724" s="1227"/>
      <c r="Y724" s="1252"/>
      <c r="Z724" s="1253"/>
      <c r="AA724" s="1253"/>
      <c r="AB724" s="1254"/>
      <c r="AC724" s="1225">
        <f t="shared" si="58"/>
        <v>0</v>
      </c>
      <c r="AD724" s="1226"/>
      <c r="AE724" s="1226"/>
      <c r="AF724" s="1226"/>
      <c r="AG724" s="1227"/>
      <c r="AH724" s="1256"/>
      <c r="AI724" s="1257"/>
      <c r="AJ724" s="1257"/>
      <c r="AK724" s="1257"/>
      <c r="AL724" s="1258"/>
      <c r="AM724" s="1222" t="str">
        <f t="shared" si="59"/>
        <v/>
      </c>
      <c r="AN724" s="1223"/>
      <c r="AO724" s="1224"/>
      <c r="AV724" s="43" t="str">
        <f t="shared" si="49"/>
        <v>N/A</v>
      </c>
      <c r="AY724" s="445">
        <f t="shared" si="60"/>
        <v>0</v>
      </c>
      <c r="AZ724" s="451">
        <f t="shared" si="61"/>
        <v>0</v>
      </c>
      <c r="BA724" s="452">
        <f t="shared" si="62"/>
        <v>0</v>
      </c>
      <c r="BB724" s="41"/>
      <c r="BC724" s="41"/>
      <c r="BD724" s="41"/>
      <c r="BE724" s="850">
        <f t="shared" si="63"/>
        <v>0</v>
      </c>
      <c r="BF724" s="854" t="str">
        <f t="shared" si="64"/>
        <v/>
      </c>
      <c r="BG724" s="855" t="str">
        <f t="shared" si="65"/>
        <v/>
      </c>
      <c r="BJ724" s="43"/>
      <c r="BK724" s="43"/>
      <c r="BL724" s="43"/>
      <c r="BM724" s="43"/>
      <c r="BN724" s="43"/>
      <c r="BO724" s="43"/>
      <c r="BP724" s="573" t="s">
        <v>113</v>
      </c>
      <c r="BQ724" s="572">
        <v>2652</v>
      </c>
      <c r="BR724" s="572">
        <v>2840</v>
      </c>
      <c r="BS724" s="572">
        <v>3410</v>
      </c>
      <c r="BT724" s="572">
        <v>3940</v>
      </c>
      <c r="BU724" s="572">
        <v>4394</v>
      </c>
      <c r="BV724" s="572">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3"/>
      <c r="C725" s="1334"/>
      <c r="D725" s="1334"/>
      <c r="E725" s="1334"/>
      <c r="F725" s="1335"/>
      <c r="G725" s="1262"/>
      <c r="H725" s="1263"/>
      <c r="I725" s="1263"/>
      <c r="J725" s="1264"/>
      <c r="K725" s="1249"/>
      <c r="L725" s="1250"/>
      <c r="M725" s="1250"/>
      <c r="N725" s="1251"/>
      <c r="O725" s="1252"/>
      <c r="P725" s="1253"/>
      <c r="Q725" s="1253"/>
      <c r="R725" s="1253"/>
      <c r="S725" s="1254"/>
      <c r="T725" s="1225">
        <f t="shared" si="57"/>
        <v>0</v>
      </c>
      <c r="U725" s="1226"/>
      <c r="V725" s="1226"/>
      <c r="W725" s="1226"/>
      <c r="X725" s="1227"/>
      <c r="Y725" s="1252"/>
      <c r="Z725" s="1253"/>
      <c r="AA725" s="1253"/>
      <c r="AB725" s="1254"/>
      <c r="AC725" s="1225">
        <f t="shared" si="58"/>
        <v>0</v>
      </c>
      <c r="AD725" s="1226"/>
      <c r="AE725" s="1226"/>
      <c r="AF725" s="1226"/>
      <c r="AG725" s="1227"/>
      <c r="AH725" s="1256"/>
      <c r="AI725" s="1257"/>
      <c r="AJ725" s="1257"/>
      <c r="AK725" s="1257"/>
      <c r="AL725" s="1258"/>
      <c r="AM725" s="1222" t="str">
        <f t="shared" si="59"/>
        <v/>
      </c>
      <c r="AN725" s="1223"/>
      <c r="AO725" s="1224"/>
      <c r="AV725" s="43" t="str">
        <f t="shared" si="49"/>
        <v>N/A</v>
      </c>
      <c r="AY725" s="445">
        <f t="shared" si="60"/>
        <v>0</v>
      </c>
      <c r="AZ725" s="451">
        <f t="shared" si="61"/>
        <v>0</v>
      </c>
      <c r="BA725" s="452">
        <f t="shared" si="62"/>
        <v>0</v>
      </c>
      <c r="BB725" s="41"/>
      <c r="BC725" s="41"/>
      <c r="BD725" s="41"/>
      <c r="BE725" s="850">
        <f t="shared" si="63"/>
        <v>0</v>
      </c>
      <c r="BF725" s="854" t="str">
        <f t="shared" si="64"/>
        <v/>
      </c>
      <c r="BG725" s="855" t="str">
        <f t="shared" si="65"/>
        <v/>
      </c>
      <c r="BJ725" s="43"/>
      <c r="BK725" s="43"/>
      <c r="BL725" s="43"/>
      <c r="BM725" s="43"/>
      <c r="BN725" s="43"/>
      <c r="BO725" s="43"/>
      <c r="BP725" s="573" t="s">
        <v>114</v>
      </c>
      <c r="BQ725" s="572">
        <v>3426</v>
      </c>
      <c r="BR725" s="572">
        <v>3672</v>
      </c>
      <c r="BS725" s="572">
        <v>4406</v>
      </c>
      <c r="BT725" s="572">
        <v>5090</v>
      </c>
      <c r="BU725" s="572">
        <v>5680</v>
      </c>
      <c r="BV725" s="572">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3"/>
      <c r="C726" s="1334"/>
      <c r="D726" s="1334"/>
      <c r="E726" s="1334"/>
      <c r="F726" s="1335"/>
      <c r="G726" s="1262"/>
      <c r="H726" s="1263"/>
      <c r="I726" s="1263"/>
      <c r="J726" s="1264"/>
      <c r="K726" s="1249"/>
      <c r="L726" s="1250"/>
      <c r="M726" s="1250"/>
      <c r="N726" s="1251"/>
      <c r="O726" s="1252"/>
      <c r="P726" s="1253"/>
      <c r="Q726" s="1253"/>
      <c r="R726" s="1253"/>
      <c r="S726" s="1254"/>
      <c r="T726" s="1225">
        <f t="shared" si="57"/>
        <v>0</v>
      </c>
      <c r="U726" s="1226"/>
      <c r="V726" s="1226"/>
      <c r="W726" s="1226"/>
      <c r="X726" s="1227"/>
      <c r="Y726" s="1252"/>
      <c r="Z726" s="1253"/>
      <c r="AA726" s="1253"/>
      <c r="AB726" s="1254"/>
      <c r="AC726" s="1225">
        <f t="shared" si="58"/>
        <v>0</v>
      </c>
      <c r="AD726" s="1226"/>
      <c r="AE726" s="1226"/>
      <c r="AF726" s="1226"/>
      <c r="AG726" s="1227"/>
      <c r="AH726" s="1256"/>
      <c r="AI726" s="1257"/>
      <c r="AJ726" s="1257"/>
      <c r="AK726" s="1257"/>
      <c r="AL726" s="1258"/>
      <c r="AM726" s="1222" t="str">
        <f t="shared" si="59"/>
        <v/>
      </c>
      <c r="AN726" s="1223"/>
      <c r="AO726" s="1224"/>
      <c r="AV726" s="43" t="str">
        <f t="shared" si="49"/>
        <v>N/A</v>
      </c>
      <c r="AY726" s="445">
        <f t="shared" si="60"/>
        <v>0</v>
      </c>
      <c r="AZ726" s="451">
        <f t="shared" si="61"/>
        <v>0</v>
      </c>
      <c r="BA726" s="452">
        <f t="shared" si="62"/>
        <v>0</v>
      </c>
      <c r="BB726" s="41"/>
      <c r="BC726" s="41"/>
      <c r="BD726" s="41"/>
      <c r="BE726" s="850">
        <f t="shared" si="63"/>
        <v>0</v>
      </c>
      <c r="BF726" s="854" t="str">
        <f t="shared" si="64"/>
        <v/>
      </c>
      <c r="BG726" s="855" t="str">
        <f t="shared" si="65"/>
        <v/>
      </c>
      <c r="BJ726" s="43"/>
      <c r="BK726" s="43"/>
      <c r="BL726" s="43"/>
      <c r="BM726" s="43"/>
      <c r="BN726" s="43"/>
      <c r="BO726" s="43"/>
      <c r="BP726" s="573" t="s">
        <v>115</v>
      </c>
      <c r="BQ726" s="572">
        <v>1686</v>
      </c>
      <c r="BR726" s="572">
        <v>1808</v>
      </c>
      <c r="BS726" s="572">
        <v>2170</v>
      </c>
      <c r="BT726" s="572">
        <v>2506</v>
      </c>
      <c r="BU726" s="572">
        <v>2796</v>
      </c>
      <c r="BV726" s="572">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3"/>
      <c r="C727" s="1334"/>
      <c r="D727" s="1334"/>
      <c r="E727" s="1334"/>
      <c r="F727" s="1335"/>
      <c r="G727" s="1262"/>
      <c r="H727" s="1263"/>
      <c r="I727" s="1263"/>
      <c r="J727" s="1264"/>
      <c r="K727" s="1249"/>
      <c r="L727" s="1250"/>
      <c r="M727" s="1250"/>
      <c r="N727" s="1251"/>
      <c r="O727" s="1252"/>
      <c r="P727" s="1253"/>
      <c r="Q727" s="1253"/>
      <c r="R727" s="1253"/>
      <c r="S727" s="1254"/>
      <c r="T727" s="1225">
        <f t="shared" si="57"/>
        <v>0</v>
      </c>
      <c r="U727" s="1226"/>
      <c r="V727" s="1226"/>
      <c r="W727" s="1226"/>
      <c r="X727" s="1227"/>
      <c r="Y727" s="1252"/>
      <c r="Z727" s="1253"/>
      <c r="AA727" s="1253"/>
      <c r="AB727" s="1254"/>
      <c r="AC727" s="1225">
        <f t="shared" si="58"/>
        <v>0</v>
      </c>
      <c r="AD727" s="1226"/>
      <c r="AE727" s="1226"/>
      <c r="AF727" s="1226"/>
      <c r="AG727" s="1227"/>
      <c r="AH727" s="1256"/>
      <c r="AI727" s="1257"/>
      <c r="AJ727" s="1257"/>
      <c r="AK727" s="1257"/>
      <c r="AL727" s="1258"/>
      <c r="AM727" s="1222" t="str">
        <f t="shared" si="59"/>
        <v/>
      </c>
      <c r="AN727" s="1223"/>
      <c r="AO727" s="1224"/>
      <c r="AV727" s="43" t="str">
        <f t="shared" si="49"/>
        <v>N/A</v>
      </c>
      <c r="AY727" s="445">
        <f t="shared" si="60"/>
        <v>0</v>
      </c>
      <c r="AZ727" s="451">
        <f t="shared" si="61"/>
        <v>0</v>
      </c>
      <c r="BA727" s="452">
        <f t="shared" si="62"/>
        <v>0</v>
      </c>
      <c r="BB727" s="41"/>
      <c r="BC727" s="41"/>
      <c r="BD727" s="41"/>
      <c r="BE727" s="850">
        <f t="shared" si="63"/>
        <v>0</v>
      </c>
      <c r="BF727" s="854" t="str">
        <f t="shared" si="64"/>
        <v/>
      </c>
      <c r="BG727" s="855" t="str">
        <f t="shared" si="65"/>
        <v/>
      </c>
      <c r="BJ727" s="43"/>
      <c r="BK727" s="43"/>
      <c r="BL727" s="43"/>
      <c r="BM727" s="43"/>
      <c r="BN727" s="43"/>
      <c r="BO727" s="43"/>
      <c r="BP727" s="573" t="s">
        <v>116</v>
      </c>
      <c r="BQ727" s="572">
        <v>2230</v>
      </c>
      <c r="BR727" s="572">
        <v>2388</v>
      </c>
      <c r="BS727" s="572">
        <v>2864</v>
      </c>
      <c r="BT727" s="572">
        <v>3310</v>
      </c>
      <c r="BU727" s="572">
        <v>3692</v>
      </c>
      <c r="BV727" s="572">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3"/>
      <c r="C728" s="1334"/>
      <c r="D728" s="1334"/>
      <c r="E728" s="1334"/>
      <c r="F728" s="1335"/>
      <c r="G728" s="1262"/>
      <c r="H728" s="1263"/>
      <c r="I728" s="1263"/>
      <c r="J728" s="1264"/>
      <c r="K728" s="1249"/>
      <c r="L728" s="1250"/>
      <c r="M728" s="1250"/>
      <c r="N728" s="1251"/>
      <c r="O728" s="1252"/>
      <c r="P728" s="1253"/>
      <c r="Q728" s="1253"/>
      <c r="R728" s="1253"/>
      <c r="S728" s="1254"/>
      <c r="T728" s="1225">
        <f t="shared" si="57"/>
        <v>0</v>
      </c>
      <c r="U728" s="1226"/>
      <c r="V728" s="1226"/>
      <c r="W728" s="1226"/>
      <c r="X728" s="1227"/>
      <c r="Y728" s="1252"/>
      <c r="Z728" s="1253"/>
      <c r="AA728" s="1253"/>
      <c r="AB728" s="1254"/>
      <c r="AC728" s="1225">
        <f t="shared" si="58"/>
        <v>0</v>
      </c>
      <c r="AD728" s="1226"/>
      <c r="AE728" s="1226"/>
      <c r="AF728" s="1226"/>
      <c r="AG728" s="1227"/>
      <c r="AH728" s="1256"/>
      <c r="AI728" s="1257"/>
      <c r="AJ728" s="1257"/>
      <c r="AK728" s="1257"/>
      <c r="AL728" s="1258"/>
      <c r="AM728" s="1222" t="str">
        <f t="shared" si="59"/>
        <v/>
      </c>
      <c r="AN728" s="1223"/>
      <c r="AO728" s="1224"/>
      <c r="AV728" s="43" t="str">
        <f t="shared" si="49"/>
        <v>N/A</v>
      </c>
      <c r="AY728" s="445">
        <f t="shared" si="60"/>
        <v>0</v>
      </c>
      <c r="AZ728" s="451">
        <f>IF($AY$730=0,"",AY728/$AY$730)</f>
        <v>0</v>
      </c>
      <c r="BA728" s="452">
        <f t="shared" si="62"/>
        <v>0</v>
      </c>
      <c r="BB728" s="41"/>
      <c r="BC728" s="41"/>
      <c r="BD728" s="41"/>
      <c r="BE728" s="850">
        <f t="shared" si="63"/>
        <v>0</v>
      </c>
      <c r="BF728" s="854" t="str">
        <f t="shared" si="64"/>
        <v/>
      </c>
      <c r="BG728" s="855" t="str">
        <f t="shared" si="65"/>
        <v/>
      </c>
      <c r="BJ728" s="43"/>
      <c r="BK728" s="43"/>
      <c r="BL728" s="43"/>
      <c r="BM728" s="43"/>
      <c r="BN728" s="43"/>
      <c r="BO728" s="43"/>
      <c r="BP728" s="573" t="s">
        <v>117</v>
      </c>
      <c r="BQ728" s="572">
        <v>3426</v>
      </c>
      <c r="BR728" s="572">
        <v>3672</v>
      </c>
      <c r="BS728" s="572">
        <v>4406</v>
      </c>
      <c r="BT728" s="572">
        <v>5090</v>
      </c>
      <c r="BU728" s="572">
        <v>5680</v>
      </c>
      <c r="BV728" s="572">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3"/>
      <c r="C729" s="1334"/>
      <c r="D729" s="1334"/>
      <c r="E729" s="1334"/>
      <c r="F729" s="1335"/>
      <c r="G729" s="1262"/>
      <c r="H729" s="1263"/>
      <c r="I729" s="1263"/>
      <c r="J729" s="1264"/>
      <c r="K729" s="1249"/>
      <c r="L729" s="1250"/>
      <c r="M729" s="1250"/>
      <c r="N729" s="1251"/>
      <c r="O729" s="1252"/>
      <c r="P729" s="1253"/>
      <c r="Q729" s="1253"/>
      <c r="R729" s="1253"/>
      <c r="S729" s="1254"/>
      <c r="T729" s="1225">
        <f t="shared" si="47"/>
        <v>0</v>
      </c>
      <c r="U729" s="1226"/>
      <c r="V729" s="1226"/>
      <c r="W729" s="1226"/>
      <c r="X729" s="1227"/>
      <c r="Y729" s="1252"/>
      <c r="Z729" s="1253"/>
      <c r="AA729" s="1253"/>
      <c r="AB729" s="1254"/>
      <c r="AC729" s="1225">
        <f t="shared" si="48"/>
        <v>0</v>
      </c>
      <c r="AD729" s="1226"/>
      <c r="AE729" s="1226"/>
      <c r="AF729" s="1226"/>
      <c r="AG729" s="1227"/>
      <c r="AH729" s="1256"/>
      <c r="AI729" s="1257"/>
      <c r="AJ729" s="1257"/>
      <c r="AK729" s="1257"/>
      <c r="AL729" s="1258"/>
      <c r="AM729" s="1222" t="str">
        <f>IF($AH729&gt;0,($AC729/$AV729), "")</f>
        <v/>
      </c>
      <c r="AN729" s="1223"/>
      <c r="AO729" s="1224"/>
      <c r="AV729" s="43" t="str">
        <f t="shared" si="49"/>
        <v>N/A</v>
      </c>
      <c r="AX729" s="41"/>
      <c r="AY729" s="446">
        <f>G729</f>
        <v>0</v>
      </c>
      <c r="AZ729" s="451">
        <f>IF($AY$730=0,"",AY729/$AY$730)</f>
        <v>0</v>
      </c>
      <c r="BA729" s="452">
        <f>IF(AZ729="","",AZ729*AH719)</f>
        <v>0</v>
      </c>
      <c r="BB729" s="41"/>
      <c r="BC729" s="41"/>
      <c r="BD729" s="41"/>
      <c r="BE729" s="853">
        <f>G729</f>
        <v>0</v>
      </c>
      <c r="BF729" s="854" t="str">
        <f>IF(BE729=0,"",BE729/$BE$730)</f>
        <v/>
      </c>
      <c r="BG729" s="855" t="str">
        <f>IF(BF729="","",BF729*AM719)</f>
        <v/>
      </c>
      <c r="BJ729" s="43"/>
      <c r="BK729" s="43"/>
      <c r="BL729" s="43"/>
      <c r="BM729" s="43"/>
      <c r="BN729" s="43"/>
      <c r="BO729" s="43"/>
      <c r="BP729" s="573" t="s">
        <v>802</v>
      </c>
      <c r="BQ729" s="572">
        <v>2846</v>
      </c>
      <c r="BR729" s="572">
        <v>3050</v>
      </c>
      <c r="BS729" s="572">
        <v>3660</v>
      </c>
      <c r="BT729" s="572">
        <v>4228</v>
      </c>
      <c r="BU729" s="572">
        <v>4716</v>
      </c>
      <c r="BV729" s="572">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876</v>
      </c>
      <c r="C730" s="1183"/>
      <c r="D730" s="1183"/>
      <c r="E730" s="1183"/>
      <c r="F730" s="1184"/>
      <c r="G730" s="1500">
        <f>SUM(G695:J729)</f>
        <v>35</v>
      </c>
      <c r="H730" s="1501"/>
      <c r="I730" s="1501"/>
      <c r="J730" s="1502"/>
      <c r="O730" s="429" t="s">
        <v>875</v>
      </c>
      <c r="P730" s="168"/>
      <c r="Q730" s="168"/>
      <c r="R730" s="168"/>
      <c r="S730" s="841"/>
      <c r="T730" s="1225">
        <f>SUM(T695:X729)</f>
        <v>23199.200000000001</v>
      </c>
      <c r="U730" s="1226"/>
      <c r="V730" s="1226"/>
      <c r="W730" s="1226"/>
      <c r="X730" s="1227"/>
      <c r="AC730" s="842" t="s">
        <v>1138</v>
      </c>
      <c r="AD730" s="843"/>
      <c r="AE730" s="843"/>
      <c r="AF730" s="843"/>
      <c r="AG730" s="844"/>
      <c r="AH730" s="1228">
        <f>BA730</f>
        <v>0.38857142857142857</v>
      </c>
      <c r="AI730" s="1229"/>
      <c r="AJ730" s="1229"/>
      <c r="AK730" s="1229"/>
      <c r="AL730" s="1230"/>
      <c r="AM730" s="1228">
        <f>IFERROR(BG730,0)</f>
        <v>0.38857142857142857</v>
      </c>
      <c r="AN730" s="1229"/>
      <c r="AO730" s="1230"/>
      <c r="AX730" s="62" t="s">
        <v>874</v>
      </c>
      <c r="AY730" s="453">
        <f>SUM(AY695:AY729)</f>
        <v>35</v>
      </c>
      <c r="AZ730" s="454">
        <f>SUM(AZ695:AZ729)</f>
        <v>1</v>
      </c>
      <c r="BA730" s="454">
        <f>SUM(BA695:BA729)</f>
        <v>0.38857142857142857</v>
      </c>
      <c r="BB730" s="41"/>
      <c r="BC730" s="41"/>
      <c r="BD730" s="41"/>
      <c r="BE730" s="851">
        <f>SUM(BE695:BE729)</f>
        <v>35</v>
      </c>
      <c r="BF730" s="852">
        <f>SUM(BF695:BF729)</f>
        <v>1</v>
      </c>
      <c r="BG730" s="852">
        <f>SUM(BG695:BG729)</f>
        <v>0.38857142857142857</v>
      </c>
      <c r="BJ730" s="43"/>
      <c r="BK730" s="43"/>
      <c r="BL730" s="43"/>
      <c r="BM730" s="43"/>
      <c r="BN730" s="43"/>
      <c r="BO730" s="43"/>
      <c r="BP730" s="573" t="s">
        <v>803</v>
      </c>
      <c r="BQ730" s="572">
        <v>3226</v>
      </c>
      <c r="BR730" s="572">
        <v>3456</v>
      </c>
      <c r="BS730" s="572">
        <v>4146</v>
      </c>
      <c r="BT730" s="572">
        <v>4792</v>
      </c>
      <c r="BU730" s="572">
        <v>5344</v>
      </c>
      <c r="BV730" s="572">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6" t="s">
        <v>2058</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3" t="s">
        <v>804</v>
      </c>
      <c r="BQ731" s="572">
        <v>3170</v>
      </c>
      <c r="BR731" s="572">
        <v>3396</v>
      </c>
      <c r="BS731" s="572">
        <v>4074</v>
      </c>
      <c r="BT731" s="572">
        <v>4708</v>
      </c>
      <c r="BU731" s="572">
        <v>5252</v>
      </c>
      <c r="BV731" s="572">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3" t="s">
        <v>805</v>
      </c>
      <c r="BQ732" s="572">
        <v>1560</v>
      </c>
      <c r="BR732" s="572">
        <v>1670</v>
      </c>
      <c r="BS732" s="572">
        <v>2004</v>
      </c>
      <c r="BT732" s="572">
        <v>2316</v>
      </c>
      <c r="BU732" s="572">
        <v>2584</v>
      </c>
      <c r="BV732" s="572">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1"/>
      <c r="E733" s="921"/>
      <c r="F733" s="921"/>
      <c r="G733" s="922"/>
      <c r="H733" s="922"/>
      <c r="I733" s="922"/>
      <c r="J733" s="922"/>
      <c r="K733" s="921"/>
      <c r="L733" s="921"/>
      <c r="M733" s="921"/>
      <c r="N733" s="921"/>
      <c r="O733" s="1531">
        <f>CQ628</f>
        <v>35</v>
      </c>
      <c r="P733" s="1531"/>
      <c r="Q733" s="1531"/>
      <c r="R733" s="1531"/>
      <c r="S733" s="923"/>
      <c r="T733" s="923"/>
      <c r="U733" s="270" t="s">
        <v>2060</v>
      </c>
      <c r="V733" s="921"/>
      <c r="W733" s="921"/>
      <c r="X733" s="921"/>
      <c r="Y733" s="922"/>
      <c r="Z733" s="922"/>
      <c r="AA733" s="922"/>
      <c r="AB733" s="922"/>
      <c r="AC733" s="921"/>
      <c r="AD733" s="921"/>
      <c r="AE733" s="921"/>
      <c r="AF733" s="921"/>
      <c r="AG733" s="1497">
        <v>35</v>
      </c>
      <c r="AH733" s="1497"/>
      <c r="AI733" s="1497"/>
      <c r="AJ733" s="1497"/>
      <c r="AK733" s="41"/>
      <c r="AL733" s="41"/>
      <c r="AM733" s="41"/>
      <c r="BA733" s="41"/>
      <c r="BB733" s="41"/>
      <c r="BC733" s="41"/>
      <c r="BD733" s="41"/>
      <c r="BE733" s="41"/>
      <c r="BF733" s="41"/>
      <c r="BJ733" s="41"/>
      <c r="BK733" s="41"/>
      <c r="BL733" s="41"/>
      <c r="BM733" s="41"/>
      <c r="BN733" s="41"/>
      <c r="BO733" s="41"/>
      <c r="BP733" s="573" t="s">
        <v>806</v>
      </c>
      <c r="BQ733" s="572">
        <v>1540</v>
      </c>
      <c r="BR733" s="572">
        <v>1650</v>
      </c>
      <c r="BS733" s="572">
        <v>1980</v>
      </c>
      <c r="BT733" s="572">
        <v>2286</v>
      </c>
      <c r="BU733" s="572">
        <v>2550</v>
      </c>
      <c r="BV733" s="572">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3" t="s">
        <v>807</v>
      </c>
      <c r="BQ734" s="572">
        <v>1540</v>
      </c>
      <c r="BR734" s="572">
        <v>1650</v>
      </c>
      <c r="BS734" s="572">
        <v>1980</v>
      </c>
      <c r="BT734" s="572">
        <v>2286</v>
      </c>
      <c r="BU734" s="572">
        <v>2550</v>
      </c>
      <c r="BV734" s="572">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1"/>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3" t="s">
        <v>808</v>
      </c>
      <c r="BQ735" s="572">
        <v>2202</v>
      </c>
      <c r="BR735" s="572">
        <v>2360</v>
      </c>
      <c r="BS735" s="572">
        <v>2832</v>
      </c>
      <c r="BT735" s="572">
        <v>3270</v>
      </c>
      <c r="BU735" s="572">
        <v>3650</v>
      </c>
      <c r="BV735" s="572">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2057</v>
      </c>
      <c r="C736" s="492"/>
      <c r="D736" s="492"/>
      <c r="E736" s="492"/>
      <c r="F736" s="492"/>
      <c r="G736" s="493"/>
      <c r="H736" s="493"/>
      <c r="I736" s="493"/>
      <c r="J736" s="493"/>
      <c r="K736" s="492"/>
      <c r="L736" s="492"/>
      <c r="M736" s="492"/>
      <c r="N736" s="492"/>
      <c r="O736" s="492"/>
      <c r="P736" s="398"/>
      <c r="Q736" s="398"/>
      <c r="R736" s="398"/>
      <c r="S736" s="398"/>
      <c r="T736" s="398"/>
      <c r="U736" s="361"/>
      <c r="V736" s="361"/>
      <c r="W736" s="361"/>
      <c r="X736" s="361"/>
      <c r="Y736" s="492"/>
      <c r="Z736" s="1255" t="s">
        <v>124</v>
      </c>
      <c r="AA736" s="1255"/>
      <c r="AB736" s="1255"/>
      <c r="AF736" s="361"/>
      <c r="AG736" s="379"/>
      <c r="AH736" s="379"/>
      <c r="AL736" s="41"/>
      <c r="AM736" s="41"/>
      <c r="BA736" s="41"/>
      <c r="BB736" s="41"/>
      <c r="BC736" s="41"/>
      <c r="BD736" s="41"/>
      <c r="BE736" s="41"/>
      <c r="BF736" s="41"/>
      <c r="BJ736" s="41"/>
      <c r="BK736" s="41"/>
      <c r="BL736" s="41"/>
      <c r="BM736" s="41"/>
      <c r="BN736" s="41"/>
      <c r="BO736" s="41"/>
      <c r="BP736" s="573" t="s">
        <v>844</v>
      </c>
      <c r="BQ736" s="572">
        <v>2422</v>
      </c>
      <c r="BR736" s="572">
        <v>2594</v>
      </c>
      <c r="BS736" s="572">
        <v>3112</v>
      </c>
      <c r="BT736" s="572">
        <v>3596</v>
      </c>
      <c r="BU736" s="572">
        <v>4012</v>
      </c>
      <c r="BV736" s="572">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3" t="s">
        <v>809</v>
      </c>
      <c r="BQ737" s="572">
        <v>1594</v>
      </c>
      <c r="BR737" s="572">
        <v>1708</v>
      </c>
      <c r="BS737" s="572">
        <v>2050</v>
      </c>
      <c r="BT737" s="572">
        <v>2368</v>
      </c>
      <c r="BU737" s="572">
        <v>2642</v>
      </c>
      <c r="BV737" s="572">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3" t="s">
        <v>810</v>
      </c>
      <c r="BQ738" s="572">
        <v>1540</v>
      </c>
      <c r="BR738" s="572">
        <v>1650</v>
      </c>
      <c r="BS738" s="572">
        <v>1980</v>
      </c>
      <c r="BT738" s="572">
        <v>2286</v>
      </c>
      <c r="BU738" s="572">
        <v>2550</v>
      </c>
      <c r="BV738" s="572">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3" t="s">
        <v>811</v>
      </c>
      <c r="BQ739" s="572">
        <v>1540</v>
      </c>
      <c r="BR739" s="572">
        <v>1650</v>
      </c>
      <c r="BS739" s="572">
        <v>1980</v>
      </c>
      <c r="BT739" s="572">
        <v>2286</v>
      </c>
      <c r="BU739" s="572">
        <v>2550</v>
      </c>
      <c r="BV739" s="572">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3" t="s">
        <v>812</v>
      </c>
      <c r="BQ740" s="572">
        <v>1540</v>
      </c>
      <c r="BR740" s="572">
        <v>1650</v>
      </c>
      <c r="BS740" s="572">
        <v>1980</v>
      </c>
      <c r="BT740" s="572">
        <v>2286</v>
      </c>
      <c r="BU740" s="572">
        <v>2550</v>
      </c>
      <c r="BV740" s="572">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3" t="s">
        <v>813</v>
      </c>
      <c r="BQ741" s="572">
        <v>1540</v>
      </c>
      <c r="BR741" s="572">
        <v>1650</v>
      </c>
      <c r="BS741" s="572">
        <v>1980</v>
      </c>
      <c r="BT741" s="572">
        <v>2286</v>
      </c>
      <c r="BU741" s="572">
        <v>2550</v>
      </c>
      <c r="BV741" s="572">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3" t="s">
        <v>22</v>
      </c>
      <c r="BQ742" s="572">
        <v>1694</v>
      </c>
      <c r="BR742" s="572">
        <v>1816</v>
      </c>
      <c r="BS742" s="572">
        <v>2180</v>
      </c>
      <c r="BT742" s="572">
        <v>2520</v>
      </c>
      <c r="BU742" s="572">
        <v>2810</v>
      </c>
      <c r="BV742" s="572">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3" t="s">
        <v>814</v>
      </c>
      <c r="BQ743" s="572">
        <v>2462</v>
      </c>
      <c r="BR743" s="572">
        <v>2638</v>
      </c>
      <c r="BS743" s="572">
        <v>3166</v>
      </c>
      <c r="BT743" s="572">
        <v>3658</v>
      </c>
      <c r="BU743" s="572">
        <v>4082</v>
      </c>
      <c r="BV743" s="572">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3" t="s">
        <v>815</v>
      </c>
      <c r="BQ744" s="572">
        <v>2020</v>
      </c>
      <c r="BR744" s="572">
        <v>2162</v>
      </c>
      <c r="BS744" s="572">
        <v>2594</v>
      </c>
      <c r="BT744" s="572">
        <v>2998</v>
      </c>
      <c r="BU744" s="572">
        <v>3344</v>
      </c>
      <c r="BV744" s="572">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3" t="s">
        <v>816</v>
      </c>
      <c r="BQ745" s="572">
        <v>1540</v>
      </c>
      <c r="BR745" s="572">
        <v>1650</v>
      </c>
      <c r="BS745" s="572">
        <v>1980</v>
      </c>
      <c r="BT745" s="572">
        <v>2286</v>
      </c>
      <c r="BU745" s="572">
        <v>2550</v>
      </c>
      <c r="BV745" s="572">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0"/>
      <c r="BQ747" s="315"/>
      <c r="BR747" s="461"/>
      <c r="BS747" s="461"/>
      <c r="BT747" s="461"/>
      <c r="BU747" s="461"/>
      <c r="BV747" s="461"/>
      <c r="BW747" s="46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0" t="s">
        <v>54</v>
      </c>
      <c r="K748" s="1241"/>
      <c r="L748" s="1241"/>
      <c r="M748" s="1241"/>
      <c r="N748" s="1242"/>
      <c r="O748" s="1504" t="s">
        <v>256</v>
      </c>
      <c r="P748" s="1504"/>
      <c r="Q748" s="1504"/>
      <c r="R748" s="1504"/>
      <c r="S748" s="1504"/>
      <c r="T748" s="1231" t="s">
        <v>1992</v>
      </c>
      <c r="U748" s="1232"/>
      <c r="V748" s="1232"/>
      <c r="W748" s="1233"/>
      <c r="X748" s="1240" t="s">
        <v>588</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3"/>
      <c r="K749" s="1244"/>
      <c r="L749" s="1244"/>
      <c r="M749" s="1244"/>
      <c r="N749" s="1245"/>
      <c r="O749" s="1504"/>
      <c r="P749" s="1504"/>
      <c r="Q749" s="1504"/>
      <c r="R749" s="1504"/>
      <c r="S749" s="1504"/>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3"/>
      <c r="K750" s="1244"/>
      <c r="L750" s="1244"/>
      <c r="M750" s="1244"/>
      <c r="N750" s="1245"/>
      <c r="O750" s="1504"/>
      <c r="P750" s="1504"/>
      <c r="Q750" s="1504"/>
      <c r="R750" s="1504"/>
      <c r="S750" s="1504"/>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46"/>
      <c r="K751" s="1247"/>
      <c r="L751" s="1247"/>
      <c r="M751" s="1247"/>
      <c r="N751" s="1248"/>
      <c r="O751" s="1504"/>
      <c r="P751" s="1504"/>
      <c r="Q751" s="1504"/>
      <c r="R751" s="1504"/>
      <c r="S751" s="1504"/>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333" t="s">
        <v>779</v>
      </c>
      <c r="K752" s="1334"/>
      <c r="L752" s="1334"/>
      <c r="M752" s="1334"/>
      <c r="N752" s="1335"/>
      <c r="O752" s="1382">
        <v>1</v>
      </c>
      <c r="P752" s="1382"/>
      <c r="Q752" s="1382"/>
      <c r="R752" s="1382"/>
      <c r="S752" s="1382"/>
      <c r="T752" s="1249">
        <v>716</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3"/>
      <c r="K753" s="1334"/>
      <c r="L753" s="1334"/>
      <c r="M753" s="1334"/>
      <c r="N753" s="1335"/>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3"/>
      <c r="K754" s="1334"/>
      <c r="L754" s="1334"/>
      <c r="M754" s="1334"/>
      <c r="N754" s="1335"/>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3"/>
      <c r="K755" s="1334"/>
      <c r="L755" s="1334"/>
      <c r="M755" s="1334"/>
      <c r="N755" s="1335"/>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876</v>
      </c>
      <c r="K756" s="1183"/>
      <c r="L756" s="1183"/>
      <c r="M756" s="1183"/>
      <c r="N756" s="1184"/>
      <c r="O756" s="1273">
        <f>SUM(O752:S755)</f>
        <v>1</v>
      </c>
      <c r="P756" s="1274"/>
      <c r="Q756" s="1274"/>
      <c r="R756" s="1274"/>
      <c r="S756" s="1275"/>
      <c r="X756" s="1182" t="s">
        <v>875</v>
      </c>
      <c r="Y756" s="1183"/>
      <c r="Z756" s="1183"/>
      <c r="AA756" s="1183"/>
      <c r="AB756" s="1184"/>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19"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19"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0" t="s">
        <v>54</v>
      </c>
      <c r="K762" s="1241"/>
      <c r="L762" s="1241"/>
      <c r="M762" s="1241"/>
      <c r="N762" s="1242"/>
      <c r="O762" s="1504" t="s">
        <v>256</v>
      </c>
      <c r="P762" s="1504"/>
      <c r="Q762" s="1504"/>
      <c r="R762" s="1504"/>
      <c r="S762" s="1504"/>
      <c r="T762" s="1231" t="s">
        <v>1992</v>
      </c>
      <c r="U762" s="1232"/>
      <c r="V762" s="1232"/>
      <c r="W762" s="1233"/>
      <c r="X762" s="1240" t="s">
        <v>588</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3"/>
      <c r="K763" s="1244"/>
      <c r="L763" s="1244"/>
      <c r="M763" s="1244"/>
      <c r="N763" s="1245"/>
      <c r="O763" s="1504"/>
      <c r="P763" s="1504"/>
      <c r="Q763" s="1504"/>
      <c r="R763" s="1504"/>
      <c r="S763" s="1504"/>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3"/>
      <c r="K764" s="1244"/>
      <c r="L764" s="1244"/>
      <c r="M764" s="1244"/>
      <c r="N764" s="1245"/>
      <c r="O764" s="1504"/>
      <c r="P764" s="1504"/>
      <c r="Q764" s="1504"/>
      <c r="R764" s="1504"/>
      <c r="S764" s="1504"/>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6"/>
      <c r="K765" s="1247"/>
      <c r="L765" s="1247"/>
      <c r="M765" s="1247"/>
      <c r="N765" s="1248"/>
      <c r="O765" s="1504"/>
      <c r="P765" s="1504"/>
      <c r="Q765" s="1504"/>
      <c r="R765" s="1504"/>
      <c r="S765" s="1504"/>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3"/>
      <c r="K766" s="1334"/>
      <c r="L766" s="1334"/>
      <c r="M766" s="1334"/>
      <c r="N766" s="1335"/>
      <c r="O766" s="1382"/>
      <c r="P766" s="1382"/>
      <c r="Q766" s="1382"/>
      <c r="R766" s="1382"/>
      <c r="S766" s="1382"/>
      <c r="T766" s="1249"/>
      <c r="U766" s="1250"/>
      <c r="V766" s="1250"/>
      <c r="W766" s="1251"/>
      <c r="X766" s="1252"/>
      <c r="Y766" s="1253"/>
      <c r="Z766" s="1253"/>
      <c r="AA766" s="1253"/>
      <c r="AB766" s="1254"/>
      <c r="AC766" s="1225">
        <f t="shared" ref="AC766:AC775" si="66">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3"/>
      <c r="K767" s="1334"/>
      <c r="L767" s="1334"/>
      <c r="M767" s="1334"/>
      <c r="N767" s="1335"/>
      <c r="O767" s="1382"/>
      <c r="P767" s="1382"/>
      <c r="Q767" s="1382"/>
      <c r="R767" s="1382"/>
      <c r="S767" s="1382"/>
      <c r="T767" s="1249"/>
      <c r="U767" s="1250"/>
      <c r="V767" s="1250"/>
      <c r="W767" s="1251"/>
      <c r="X767" s="1252"/>
      <c r="Y767" s="1253"/>
      <c r="Z767" s="1253"/>
      <c r="AA767" s="1253"/>
      <c r="AB767" s="1254"/>
      <c r="AC767" s="1225">
        <f t="shared" si="66"/>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3"/>
      <c r="K768" s="1334"/>
      <c r="L768" s="1334"/>
      <c r="M768" s="1334"/>
      <c r="N768" s="1335"/>
      <c r="O768" s="1382"/>
      <c r="P768" s="1382"/>
      <c r="Q768" s="1382"/>
      <c r="R768" s="1382"/>
      <c r="S768" s="1382"/>
      <c r="T768" s="1249"/>
      <c r="U768" s="1250"/>
      <c r="V768" s="1250"/>
      <c r="W768" s="1251"/>
      <c r="X768" s="1252"/>
      <c r="Y768" s="1253"/>
      <c r="Z768" s="1253"/>
      <c r="AA768" s="1253"/>
      <c r="AB768" s="1254"/>
      <c r="AC768" s="1225">
        <f t="shared" si="66"/>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3"/>
      <c r="K769" s="1334"/>
      <c r="L769" s="1334"/>
      <c r="M769" s="1334"/>
      <c r="N769" s="1335"/>
      <c r="O769" s="1382"/>
      <c r="P769" s="1382"/>
      <c r="Q769" s="1382"/>
      <c r="R769" s="1382"/>
      <c r="S769" s="1382"/>
      <c r="T769" s="1249"/>
      <c r="U769" s="1250"/>
      <c r="V769" s="1250"/>
      <c r="W769" s="1251"/>
      <c r="X769" s="1252"/>
      <c r="Y769" s="1253"/>
      <c r="Z769" s="1253"/>
      <c r="AA769" s="1253"/>
      <c r="AB769" s="1254"/>
      <c r="AC769" s="1225">
        <f t="shared" si="66"/>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3"/>
      <c r="K770" s="1334"/>
      <c r="L770" s="1334"/>
      <c r="M770" s="1334"/>
      <c r="N770" s="1335"/>
      <c r="O770" s="1382"/>
      <c r="P770" s="1382"/>
      <c r="Q770" s="1382"/>
      <c r="R770" s="1382"/>
      <c r="S770" s="1382"/>
      <c r="T770" s="1249"/>
      <c r="U770" s="1250"/>
      <c r="V770" s="1250"/>
      <c r="W770" s="1251"/>
      <c r="X770" s="1252"/>
      <c r="Y770" s="1253"/>
      <c r="Z770" s="1253"/>
      <c r="AA770" s="1253"/>
      <c r="AB770" s="1254"/>
      <c r="AC770" s="1225">
        <f t="shared" si="66"/>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3"/>
      <c r="K771" s="1334"/>
      <c r="L771" s="1334"/>
      <c r="M771" s="1334"/>
      <c r="N771" s="1335"/>
      <c r="O771" s="1382"/>
      <c r="P771" s="1382"/>
      <c r="Q771" s="1382"/>
      <c r="R771" s="1382"/>
      <c r="S771" s="1382"/>
      <c r="T771" s="1249"/>
      <c r="U771" s="1250"/>
      <c r="V771" s="1250"/>
      <c r="W771" s="1251"/>
      <c r="X771" s="1252"/>
      <c r="Y771" s="1253"/>
      <c r="Z771" s="1253"/>
      <c r="AA771" s="1253"/>
      <c r="AB771" s="1254"/>
      <c r="AC771" s="1225">
        <f t="shared" si="66"/>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3"/>
      <c r="K772" s="1334"/>
      <c r="L772" s="1334"/>
      <c r="M772" s="1334"/>
      <c r="N772" s="1335"/>
      <c r="O772" s="1382"/>
      <c r="P772" s="1382"/>
      <c r="Q772" s="1382"/>
      <c r="R772" s="1382"/>
      <c r="S772" s="1382"/>
      <c r="T772" s="1249"/>
      <c r="U772" s="1250"/>
      <c r="V772" s="1250"/>
      <c r="W772" s="1251"/>
      <c r="X772" s="1252"/>
      <c r="Y772" s="1253"/>
      <c r="Z772" s="1253"/>
      <c r="AA772" s="1253"/>
      <c r="AB772" s="1254"/>
      <c r="AC772" s="1225">
        <f t="shared" si="66"/>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3"/>
      <c r="K773" s="1334"/>
      <c r="L773" s="1334"/>
      <c r="M773" s="1334"/>
      <c r="N773" s="1335"/>
      <c r="O773" s="1382"/>
      <c r="P773" s="1382"/>
      <c r="Q773" s="1382"/>
      <c r="R773" s="1382"/>
      <c r="S773" s="1382"/>
      <c r="T773" s="1249"/>
      <c r="U773" s="1250"/>
      <c r="V773" s="1250"/>
      <c r="W773" s="1251"/>
      <c r="X773" s="1252"/>
      <c r="Y773" s="1253"/>
      <c r="Z773" s="1253"/>
      <c r="AA773" s="1253"/>
      <c r="AB773" s="1254"/>
      <c r="AC773" s="1225">
        <f t="shared" si="66"/>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3"/>
      <c r="K774" s="1334"/>
      <c r="L774" s="1334"/>
      <c r="M774" s="1334"/>
      <c r="N774" s="1335"/>
      <c r="O774" s="1382"/>
      <c r="P774" s="1382"/>
      <c r="Q774" s="1382"/>
      <c r="R774" s="1382"/>
      <c r="S774" s="1382"/>
      <c r="T774" s="1249"/>
      <c r="U774" s="1250"/>
      <c r="V774" s="1250"/>
      <c r="W774" s="1251"/>
      <c r="X774" s="1252"/>
      <c r="Y774" s="1253"/>
      <c r="Z774" s="1253"/>
      <c r="AA774" s="1253"/>
      <c r="AB774" s="1254"/>
      <c r="AC774" s="1225">
        <f t="shared" si="66"/>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3"/>
      <c r="K775" s="1334"/>
      <c r="L775" s="1334"/>
      <c r="M775" s="1334"/>
      <c r="N775" s="1335"/>
      <c r="O775" s="1382"/>
      <c r="P775" s="1382"/>
      <c r="Q775" s="1382"/>
      <c r="R775" s="1382"/>
      <c r="S775" s="1382"/>
      <c r="T775" s="1249"/>
      <c r="U775" s="1250"/>
      <c r="V775" s="1250"/>
      <c r="W775" s="1251"/>
      <c r="X775" s="1252"/>
      <c r="Y775" s="1253"/>
      <c r="Z775" s="1253"/>
      <c r="AA775" s="1253"/>
      <c r="AB775" s="1254"/>
      <c r="AC775" s="1225">
        <f t="shared" si="66"/>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876</v>
      </c>
      <c r="K776" s="1183"/>
      <c r="L776" s="1183"/>
      <c r="M776" s="1183"/>
      <c r="N776" s="1184"/>
      <c r="O776" s="1531">
        <f>SUM(O766:S775)</f>
        <v>0</v>
      </c>
      <c r="P776" s="1531"/>
      <c r="Q776" s="1531"/>
      <c r="R776" s="1531"/>
      <c r="S776" s="1531"/>
      <c r="X776" s="429" t="s">
        <v>875</v>
      </c>
      <c r="Y776" s="168"/>
      <c r="Z776" s="168"/>
      <c r="AA776" s="168"/>
      <c r="AB776" s="841"/>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4">
        <f>T730+AC756+AC776</f>
        <v>23199.200000000001</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4">
        <f>(T730+AC756+AC776)*12</f>
        <v>278390.40000000002</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8">
        <v>35</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9">
        <v>20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6">
        <v>53692</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5">
        <f>'Subsidy Contract Calculation'!I40</f>
        <v>430569.60000000003</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199">
        <f>35*150</f>
        <v>5250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5" t="s">
        <v>561</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3">
        <f>SUM(Z792:AE795)</f>
        <v>5250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3">
        <f>Z796+Y780+Z788</f>
        <v>714210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0" t="s">
        <v>877</v>
      </c>
      <c r="N802" s="1550"/>
      <c r="O802" s="1550"/>
      <c r="P802" s="1551"/>
      <c r="Q802" s="1499" t="s">
        <v>263</v>
      </c>
      <c r="R802" s="1499"/>
      <c r="S802" s="1499"/>
      <c r="T802" s="1499"/>
      <c r="U802" s="1499" t="s">
        <v>264</v>
      </c>
      <c r="V802" s="1499"/>
      <c r="W802" s="1499"/>
      <c r="X802" s="1499"/>
      <c r="Y802" s="1499" t="s">
        <v>265</v>
      </c>
      <c r="Z802" s="1499"/>
      <c r="AA802" s="1499"/>
      <c r="AB802" s="1499"/>
      <c r="AC802" s="1499" t="s">
        <v>31</v>
      </c>
      <c r="AD802" s="1499"/>
      <c r="AE802" s="1499"/>
      <c r="AF802" s="1499"/>
      <c r="AG802" s="1503" t="s">
        <v>562</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4"/>
      <c r="N803" s="1544"/>
      <c r="O803" s="1544"/>
      <c r="P803" s="1545"/>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5" t="s">
        <v>693</v>
      </c>
      <c r="D804" s="1261"/>
      <c r="E804" s="1261"/>
      <c r="F804" s="1261"/>
      <c r="G804" s="1261"/>
      <c r="H804" s="1261"/>
      <c r="I804" s="54"/>
      <c r="J804" s="54"/>
      <c r="K804" s="54"/>
      <c r="L804" s="55"/>
      <c r="M804" s="1064"/>
      <c r="N804" s="1064"/>
      <c r="O804" s="1064"/>
      <c r="P804" s="1064"/>
      <c r="Q804" s="1064">
        <v>19</v>
      </c>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0" t="s">
        <v>694</v>
      </c>
      <c r="D805" s="1339"/>
      <c r="E805" s="1339"/>
      <c r="F805" s="1339"/>
      <c r="G805" s="1339"/>
      <c r="H805" s="1339"/>
      <c r="I805" s="9"/>
      <c r="J805" s="9"/>
      <c r="K805" s="9"/>
      <c r="L805" s="52"/>
      <c r="M805" s="1064"/>
      <c r="N805" s="1064"/>
      <c r="O805" s="1064"/>
      <c r="P805" s="1064"/>
      <c r="Q805" s="1064">
        <v>10</v>
      </c>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0" t="s">
        <v>71</v>
      </c>
      <c r="D806" s="1339"/>
      <c r="E806" s="1339"/>
      <c r="F806" s="1339"/>
      <c r="G806" s="1339"/>
      <c r="H806" s="1339"/>
      <c r="I806" s="66"/>
      <c r="J806" s="66"/>
      <c r="K806" s="66"/>
      <c r="L806" s="67"/>
      <c r="M806" s="1064"/>
      <c r="N806" s="1064"/>
      <c r="O806" s="1064"/>
      <c r="P806" s="1064"/>
      <c r="Q806" s="1064">
        <v>38</v>
      </c>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0" t="s">
        <v>178</v>
      </c>
      <c r="D807" s="1339"/>
      <c r="E807" s="1339"/>
      <c r="F807" s="1339"/>
      <c r="G807" s="1339"/>
      <c r="H807" s="1339"/>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0" t="s">
        <v>789</v>
      </c>
      <c r="D808" s="1339"/>
      <c r="E808" s="1339"/>
      <c r="F808" s="1339"/>
      <c r="G808" s="1339"/>
      <c r="H808" s="1339"/>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942</v>
      </c>
      <c r="D809" s="1339"/>
      <c r="E809" s="1339"/>
      <c r="F809" s="1339"/>
      <c r="G809" s="1339"/>
      <c r="H809" s="1339"/>
      <c r="I809" s="66"/>
      <c r="J809" s="66"/>
      <c r="K809" s="66"/>
      <c r="L809" s="67"/>
      <c r="M809" s="1064"/>
      <c r="N809" s="1064"/>
      <c r="O809" s="1064"/>
      <c r="P809" s="1064"/>
      <c r="Q809" s="1064">
        <v>17</v>
      </c>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15" t="s">
        <v>561</v>
      </c>
      <c r="G810" s="1203"/>
      <c r="H810" s="1203"/>
      <c r="I810" s="1203"/>
      <c r="J810" s="1203"/>
      <c r="K810" s="1203"/>
      <c r="L810" s="1203"/>
      <c r="M810" s="1064"/>
      <c r="N810" s="1064"/>
      <c r="O810" s="1064"/>
      <c r="P810" s="1064"/>
      <c r="Q810" s="1064"/>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875</v>
      </c>
      <c r="D811" s="1183"/>
      <c r="E811" s="1183"/>
      <c r="F811" s="1183"/>
      <c r="G811" s="1183"/>
      <c r="H811" s="1183"/>
      <c r="I811" s="1183"/>
      <c r="J811" s="1183"/>
      <c r="K811" s="1183"/>
      <c r="L811" s="1184"/>
      <c r="M811" s="1202">
        <f>SUM(M804:P810)</f>
        <v>0</v>
      </c>
      <c r="N811" s="1202"/>
      <c r="O811" s="1202"/>
      <c r="P811" s="1202"/>
      <c r="Q811" s="1202">
        <f>SUM(Q804:T810)</f>
        <v>84</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7" t="s">
        <v>2395</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2" t="s">
        <v>368</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1">
        <v>3384</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1">
        <v>2520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1">
        <v>11520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1"/>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7" t="s">
        <v>2471</v>
      </c>
      <c r="N825" s="1203"/>
      <c r="O825" s="1203"/>
      <c r="P825" s="1203"/>
      <c r="Q825" s="1203"/>
      <c r="R825" s="1203"/>
      <c r="S825" s="1203"/>
      <c r="T825" s="1203"/>
      <c r="U825" s="1203"/>
      <c r="V825" s="1204"/>
      <c r="W825" s="1211">
        <v>6300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9" t="str">
        <f>T189</f>
        <v>Riverside</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23724</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216">
        <v>26784</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2">
        <v>8100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27000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8">
        <f>SUM(W830:AC833)</f>
        <v>35100</v>
      </c>
      <c r="X834" s="1518"/>
      <c r="Y834" s="1518"/>
      <c r="Z834" s="1518"/>
      <c r="AA834" s="1518"/>
      <c r="AB834" s="1518"/>
      <c r="AC834" s="1518"/>
      <c r="AD834"/>
      <c r="AE834"/>
      <c r="AF834"/>
      <c r="AG834"/>
      <c r="AH834"/>
      <c r="AI834"/>
      <c r="AJ834"/>
      <c r="AK834"/>
      <c r="AL834"/>
      <c r="AR834" s="21"/>
      <c r="AS834" s="21"/>
      <c r="AT834" s="21"/>
      <c r="AU834" s="21"/>
      <c r="AV834" s="21"/>
      <c r="AW834" s="21"/>
      <c r="AX834" s="21"/>
      <c r="AY834" s="21"/>
      <c r="AZ834" s="21"/>
      <c r="BA834" s="21"/>
      <c r="BB834" s="30" t="s">
        <v>422</v>
      </c>
      <c r="BC834" s="542">
        <v>473390</v>
      </c>
      <c r="BD834" s="542">
        <v>545814</v>
      </c>
      <c r="BE834" s="542">
        <v>658400</v>
      </c>
      <c r="BF834" s="542">
        <v>842752</v>
      </c>
      <c r="BG834" s="542">
        <v>938878</v>
      </c>
      <c r="BH834" s="21"/>
      <c r="BI834" s="30" t="s">
        <v>422</v>
      </c>
      <c r="BJ834" s="542">
        <v>473390</v>
      </c>
      <c r="BK834" s="542">
        <v>545814</v>
      </c>
      <c r="BL834" s="542">
        <v>658400</v>
      </c>
      <c r="BM834" s="542">
        <v>842752</v>
      </c>
      <c r="BN834" s="542">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1">
        <v>352022</v>
      </c>
      <c r="BD835" s="541">
        <v>405878</v>
      </c>
      <c r="BE835" s="541">
        <v>489600</v>
      </c>
      <c r="BF835" s="541">
        <v>626688</v>
      </c>
      <c r="BG835" s="541">
        <v>698170</v>
      </c>
      <c r="BH835" s="21"/>
      <c r="BI835" s="30" t="s">
        <v>423</v>
      </c>
      <c r="BJ835" s="541">
        <v>352022</v>
      </c>
      <c r="BK835" s="541">
        <v>405878</v>
      </c>
      <c r="BL835" s="541">
        <v>489600</v>
      </c>
      <c r="BM835" s="541">
        <v>626688</v>
      </c>
      <c r="BN835" s="541">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5">
        <v>42448</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2">
        <v>352022</v>
      </c>
      <c r="BD836" s="542">
        <v>405878</v>
      </c>
      <c r="BE836" s="542">
        <v>489600</v>
      </c>
      <c r="BF836" s="542">
        <v>626688</v>
      </c>
      <c r="BG836" s="542">
        <v>698170</v>
      </c>
      <c r="BH836" s="21"/>
      <c r="BI836" s="30" t="s">
        <v>73</v>
      </c>
      <c r="BJ836" s="542">
        <v>352022</v>
      </c>
      <c r="BK836" s="542">
        <v>405878</v>
      </c>
      <c r="BL836" s="542">
        <v>489600</v>
      </c>
      <c r="BM836" s="542">
        <v>626688</v>
      </c>
      <c r="BN836" s="542">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1">
        <v>1</v>
      </c>
      <c r="U837" s="1062"/>
      <c r="V837" s="1063"/>
      <c r="W837" s="808"/>
      <c r="X837" s="809"/>
      <c r="Y837" s="809"/>
      <c r="Z837" s="809"/>
      <c r="AA837" s="809"/>
      <c r="AB837" s="809"/>
      <c r="AC837" s="810"/>
      <c r="AD837"/>
      <c r="AE837"/>
      <c r="AF837"/>
      <c r="AG837"/>
      <c r="AH837"/>
      <c r="AI837"/>
      <c r="AJ837"/>
      <c r="AK837"/>
      <c r="AL837"/>
      <c r="AR837" s="21"/>
      <c r="AS837" s="21"/>
      <c r="AT837" s="21"/>
      <c r="AU837" s="21"/>
      <c r="AV837" s="21"/>
      <c r="AW837" s="21"/>
      <c r="AX837" s="21"/>
      <c r="AY837" s="21"/>
      <c r="AZ837" s="21"/>
      <c r="BA837" s="21"/>
      <c r="BB837" s="30" t="s">
        <v>75</v>
      </c>
      <c r="BC837" s="541">
        <v>319236</v>
      </c>
      <c r="BD837" s="541">
        <v>368076</v>
      </c>
      <c r="BE837" s="541">
        <v>444000</v>
      </c>
      <c r="BF837" s="541">
        <v>568320</v>
      </c>
      <c r="BG837" s="541">
        <v>633144</v>
      </c>
      <c r="BH837" s="21"/>
      <c r="BI837" s="30" t="s">
        <v>75</v>
      </c>
      <c r="BJ837" s="541">
        <v>319236</v>
      </c>
      <c r="BK837" s="541">
        <v>368076</v>
      </c>
      <c r="BL837" s="541">
        <v>444000</v>
      </c>
      <c r="BM837" s="541">
        <v>568320</v>
      </c>
      <c r="BN837" s="541">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205">
        <v>42448</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2">
        <v>352022</v>
      </c>
      <c r="BD838" s="542">
        <v>405878</v>
      </c>
      <c r="BE838" s="542">
        <v>489600</v>
      </c>
      <c r="BF838" s="542">
        <v>626688</v>
      </c>
      <c r="BG838" s="542">
        <v>698170</v>
      </c>
      <c r="BH838" s="21"/>
      <c r="BI838" s="30" t="s">
        <v>76</v>
      </c>
      <c r="BJ838" s="542">
        <v>352022</v>
      </c>
      <c r="BK838" s="542">
        <v>405878</v>
      </c>
      <c r="BL838" s="542">
        <v>489600</v>
      </c>
      <c r="BM838" s="542">
        <v>626688</v>
      </c>
      <c r="BN838" s="542">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1">
        <v>1</v>
      </c>
      <c r="U839" s="1062"/>
      <c r="V839" s="1063"/>
      <c r="W839" s="808"/>
      <c r="X839" s="809"/>
      <c r="Y839" s="809"/>
      <c r="Z839" s="809"/>
      <c r="AA839" s="809"/>
      <c r="AB839" s="809"/>
      <c r="AC839" s="810"/>
      <c r="AL839" s="23"/>
      <c r="AM839" s="5"/>
      <c r="AN839" s="5"/>
      <c r="AO839" s="5"/>
      <c r="AP839" s="5"/>
      <c r="AQ839" s="5"/>
      <c r="AR839" s="21"/>
      <c r="AS839" s="21"/>
      <c r="AT839" s="41"/>
      <c r="AU839" s="41"/>
      <c r="AV839" s="41"/>
      <c r="AW839" s="41"/>
      <c r="AX839" s="41"/>
      <c r="AY839" s="41"/>
      <c r="AZ839" s="41"/>
      <c r="BA839" s="41"/>
      <c r="BB839" s="30" t="s">
        <v>77</v>
      </c>
      <c r="BC839" s="541">
        <v>352022</v>
      </c>
      <c r="BD839" s="541">
        <v>405878</v>
      </c>
      <c r="BE839" s="541">
        <v>489600</v>
      </c>
      <c r="BF839" s="541">
        <v>626688</v>
      </c>
      <c r="BG839" s="541">
        <v>698170</v>
      </c>
      <c r="BH839" s="21"/>
      <c r="BI839" s="30" t="s">
        <v>77</v>
      </c>
      <c r="BJ839" s="541">
        <v>352022</v>
      </c>
      <c r="BK839" s="541">
        <v>405878</v>
      </c>
      <c r="BL839" s="541">
        <v>489600</v>
      </c>
      <c r="BM839" s="541">
        <v>626688</v>
      </c>
      <c r="BN839" s="541">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7" t="s">
        <v>2396</v>
      </c>
      <c r="N840" s="1203"/>
      <c r="O840" s="1203"/>
      <c r="P840" s="1203"/>
      <c r="Q840" s="1203"/>
      <c r="R840" s="1203"/>
      <c r="S840" s="1203"/>
      <c r="T840" s="1203"/>
      <c r="U840" s="1203"/>
      <c r="V840" s="1204"/>
      <c r="W840" s="1205">
        <v>6000</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2">
        <v>473390</v>
      </c>
      <c r="BD840" s="542">
        <v>545814</v>
      </c>
      <c r="BE840" s="542">
        <v>658400</v>
      </c>
      <c r="BF840" s="542">
        <v>842752</v>
      </c>
      <c r="BG840" s="542">
        <v>938878</v>
      </c>
      <c r="BH840" s="21"/>
      <c r="BI840" s="30" t="s">
        <v>476</v>
      </c>
      <c r="BJ840" s="542">
        <v>473390</v>
      </c>
      <c r="BK840" s="542">
        <v>545814</v>
      </c>
      <c r="BL840" s="542">
        <v>658400</v>
      </c>
      <c r="BM840" s="542">
        <v>842752</v>
      </c>
      <c r="BN840" s="542">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4">
        <f>SUM(W836:AC840)</f>
        <v>90896</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477</v>
      </c>
      <c r="BC841" s="541">
        <v>352022</v>
      </c>
      <c r="BD841" s="541">
        <v>405878</v>
      </c>
      <c r="BE841" s="541">
        <v>489600</v>
      </c>
      <c r="BF841" s="541">
        <v>626688</v>
      </c>
      <c r="BG841" s="541">
        <v>698170</v>
      </c>
      <c r="BH841" s="21"/>
      <c r="BI841" s="30" t="s">
        <v>477</v>
      </c>
      <c r="BJ841" s="541">
        <v>352022</v>
      </c>
      <c r="BK841" s="541">
        <v>405878</v>
      </c>
      <c r="BL841" s="541">
        <v>489600</v>
      </c>
      <c r="BM841" s="541">
        <v>626688</v>
      </c>
      <c r="BN841" s="541">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5">
        <v>12600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2">
        <v>331890</v>
      </c>
      <c r="BD842" s="542">
        <v>382666</v>
      </c>
      <c r="BE842" s="542">
        <v>461600</v>
      </c>
      <c r="BF842" s="542">
        <v>590848</v>
      </c>
      <c r="BG842" s="542">
        <v>658242</v>
      </c>
      <c r="BH842" s="21"/>
      <c r="BI842" s="30" t="s">
        <v>478</v>
      </c>
      <c r="BJ842" s="542">
        <v>331890</v>
      </c>
      <c r="BK842" s="542">
        <v>382666</v>
      </c>
      <c r="BL842" s="542">
        <v>461600</v>
      </c>
      <c r="BM842" s="542">
        <v>590848</v>
      </c>
      <c r="BN842" s="542">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1">
        <v>307732</v>
      </c>
      <c r="BD843" s="541">
        <v>354812</v>
      </c>
      <c r="BE843" s="541">
        <v>428000</v>
      </c>
      <c r="BF843" s="541">
        <v>547840</v>
      </c>
      <c r="BG843" s="541">
        <v>610328</v>
      </c>
      <c r="BH843" s="21"/>
      <c r="BI843" s="30" t="s">
        <v>480</v>
      </c>
      <c r="BJ843" s="541">
        <v>307732</v>
      </c>
      <c r="BK843" s="541">
        <v>354812</v>
      </c>
      <c r="BL843" s="541">
        <v>428000</v>
      </c>
      <c r="BM843" s="541">
        <v>547840</v>
      </c>
      <c r="BN843" s="541">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11">
        <v>5000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2">
        <v>352022</v>
      </c>
      <c r="BD844" s="542">
        <v>405878</v>
      </c>
      <c r="BE844" s="542">
        <v>489600</v>
      </c>
      <c r="BF844" s="542">
        <v>626688</v>
      </c>
      <c r="BG844" s="542">
        <v>698170</v>
      </c>
      <c r="BH844" s="21"/>
      <c r="BI844" s="30" t="s">
        <v>483</v>
      </c>
      <c r="BJ844" s="542">
        <v>352022</v>
      </c>
      <c r="BK844" s="542">
        <v>405878</v>
      </c>
      <c r="BL844" s="542">
        <v>489600</v>
      </c>
      <c r="BM844" s="542">
        <v>626688</v>
      </c>
      <c r="BN844" s="542">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1">
        <v>10100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1">
        <v>352022</v>
      </c>
      <c r="BD845" s="541">
        <v>405878</v>
      </c>
      <c r="BE845" s="541">
        <v>489600</v>
      </c>
      <c r="BF845" s="541">
        <v>626688</v>
      </c>
      <c r="BG845" s="541">
        <v>698170</v>
      </c>
      <c r="BH845" s="21"/>
      <c r="BI845" s="30" t="s">
        <v>484</v>
      </c>
      <c r="BJ845" s="541">
        <v>352022</v>
      </c>
      <c r="BK845" s="541">
        <v>405878</v>
      </c>
      <c r="BL845" s="541">
        <v>489600</v>
      </c>
      <c r="BM845" s="541">
        <v>626688</v>
      </c>
      <c r="BN845" s="541">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1">
        <v>12000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2">
        <v>314634</v>
      </c>
      <c r="BD846" s="542">
        <v>362770</v>
      </c>
      <c r="BE846" s="542">
        <v>437600</v>
      </c>
      <c r="BF846" s="542">
        <v>560128</v>
      </c>
      <c r="BG846" s="542">
        <v>624018</v>
      </c>
      <c r="BH846" s="21"/>
      <c r="BI846" s="30" t="s">
        <v>486</v>
      </c>
      <c r="BJ846" s="542">
        <v>314634</v>
      </c>
      <c r="BK846" s="542">
        <v>362770</v>
      </c>
      <c r="BL846" s="542">
        <v>437600</v>
      </c>
      <c r="BM846" s="542">
        <v>560128</v>
      </c>
      <c r="BN846" s="542">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1">
        <v>4800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1">
        <v>352022</v>
      </c>
      <c r="BD847" s="541">
        <v>405878</v>
      </c>
      <c r="BE847" s="541">
        <v>489600</v>
      </c>
      <c r="BF847" s="541">
        <v>626688</v>
      </c>
      <c r="BG847" s="541">
        <v>698170</v>
      </c>
      <c r="BH847" s="21"/>
      <c r="BI847" s="30" t="s">
        <v>487</v>
      </c>
      <c r="BJ847" s="541">
        <v>352022</v>
      </c>
      <c r="BK847" s="541">
        <v>405878</v>
      </c>
      <c r="BL847" s="541">
        <v>489600</v>
      </c>
      <c r="BM847" s="541">
        <v>626688</v>
      </c>
      <c r="BN847" s="541">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1">
        <v>9600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2">
        <v>307732</v>
      </c>
      <c r="BD848" s="542">
        <v>354812</v>
      </c>
      <c r="BE848" s="542">
        <v>428000</v>
      </c>
      <c r="BF848" s="542">
        <v>547840</v>
      </c>
      <c r="BG848" s="542">
        <v>610328</v>
      </c>
      <c r="BH848" s="21"/>
      <c r="BI848" s="30" t="s">
        <v>488</v>
      </c>
      <c r="BJ848" s="542">
        <v>307732</v>
      </c>
      <c r="BK848" s="542">
        <v>354812</v>
      </c>
      <c r="BL848" s="542">
        <v>428000</v>
      </c>
      <c r="BM848" s="542">
        <v>547840</v>
      </c>
      <c r="BN848" s="542">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552"/>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1">
        <v>307732</v>
      </c>
      <c r="BD849" s="541">
        <v>354812</v>
      </c>
      <c r="BE849" s="541">
        <v>428000</v>
      </c>
      <c r="BF849" s="541">
        <v>547840</v>
      </c>
      <c r="BG849" s="541">
        <v>610328</v>
      </c>
      <c r="BH849" s="21"/>
      <c r="BI849" s="30" t="s">
        <v>490</v>
      </c>
      <c r="BJ849" s="541">
        <v>307732</v>
      </c>
      <c r="BK849" s="541">
        <v>354812</v>
      </c>
      <c r="BL849" s="541">
        <v>428000</v>
      </c>
      <c r="BM849" s="541">
        <v>547840</v>
      </c>
      <c r="BN849" s="541">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7"/>
      <c r="N850" s="1203"/>
      <c r="O850" s="1203"/>
      <c r="P850" s="1203"/>
      <c r="Q850" s="1203"/>
      <c r="R850" s="1203"/>
      <c r="S850" s="1203"/>
      <c r="T850" s="1203"/>
      <c r="U850" s="1203"/>
      <c r="V850" s="1204"/>
      <c r="W850" s="1211"/>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2">
        <v>352022</v>
      </c>
      <c r="BD850" s="542">
        <v>405878</v>
      </c>
      <c r="BE850" s="542">
        <v>489600</v>
      </c>
      <c r="BF850" s="542">
        <v>626688</v>
      </c>
      <c r="BG850" s="542">
        <v>698170</v>
      </c>
      <c r="BH850" s="21"/>
      <c r="BI850" s="30" t="s">
        <v>491</v>
      </c>
      <c r="BJ850" s="542">
        <v>352022</v>
      </c>
      <c r="BK850" s="542">
        <v>405878</v>
      </c>
      <c r="BL850" s="542">
        <v>489600</v>
      </c>
      <c r="BM850" s="542">
        <v>626688</v>
      </c>
      <c r="BN850" s="542">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4">
        <f>SUM(W844:AC850)</f>
        <v>41500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1">
        <v>352022</v>
      </c>
      <c r="BD851" s="541">
        <v>405878</v>
      </c>
      <c r="BE851" s="541">
        <v>489600</v>
      </c>
      <c r="BF851" s="541">
        <v>626688</v>
      </c>
      <c r="BG851" s="541">
        <v>698170</v>
      </c>
      <c r="BH851" s="21"/>
      <c r="BI851" s="30" t="s">
        <v>593</v>
      </c>
      <c r="BJ851" s="541">
        <v>352022</v>
      </c>
      <c r="BK851" s="541">
        <v>405878</v>
      </c>
      <c r="BL851" s="541">
        <v>489600</v>
      </c>
      <c r="BM851" s="541">
        <v>626688</v>
      </c>
      <c r="BN851" s="541">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2">
        <v>437727</v>
      </c>
      <c r="BD852" s="542">
        <v>504695</v>
      </c>
      <c r="BE852" s="542">
        <v>608800</v>
      </c>
      <c r="BF852" s="542">
        <v>779264</v>
      </c>
      <c r="BG852" s="542">
        <v>868149</v>
      </c>
      <c r="BH852" s="21"/>
      <c r="BI852" s="30" t="s">
        <v>594</v>
      </c>
      <c r="BJ852" s="542">
        <v>437727</v>
      </c>
      <c r="BK852" s="542">
        <v>504695</v>
      </c>
      <c r="BL852" s="542">
        <v>608800</v>
      </c>
      <c r="BM852" s="542">
        <v>779264</v>
      </c>
      <c r="BN852" s="542">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077" t="s">
        <v>561</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1">
        <v>307732</v>
      </c>
      <c r="BD853" s="541">
        <v>354812</v>
      </c>
      <c r="BE853" s="541">
        <v>428000</v>
      </c>
      <c r="BF853" s="541">
        <v>547840</v>
      </c>
      <c r="BG853" s="541">
        <v>610328</v>
      </c>
      <c r="BH853" s="21"/>
      <c r="BI853" s="30" t="s">
        <v>596</v>
      </c>
      <c r="BJ853" s="541">
        <v>307732</v>
      </c>
      <c r="BK853" s="541">
        <v>354812</v>
      </c>
      <c r="BL853" s="541">
        <v>428000</v>
      </c>
      <c r="BM853" s="541">
        <v>547840</v>
      </c>
      <c r="BN853" s="54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077" t="s">
        <v>561</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2">
        <v>384234</v>
      </c>
      <c r="BD854" s="542">
        <v>443018</v>
      </c>
      <c r="BE854" s="542">
        <v>534400</v>
      </c>
      <c r="BF854" s="542">
        <v>684032</v>
      </c>
      <c r="BG854" s="542">
        <v>762054</v>
      </c>
      <c r="BH854" s="21"/>
      <c r="BI854" s="30" t="s">
        <v>597</v>
      </c>
      <c r="BJ854" s="542">
        <v>384234</v>
      </c>
      <c r="BK854" s="542">
        <v>443018</v>
      </c>
      <c r="BL854" s="542">
        <v>534400</v>
      </c>
      <c r="BM854" s="542">
        <v>684032</v>
      </c>
      <c r="BN854" s="542">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5" t="s">
        <v>561</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1">
        <v>352022</v>
      </c>
      <c r="BD855" s="541">
        <v>405878</v>
      </c>
      <c r="BE855" s="541">
        <v>489600</v>
      </c>
      <c r="BF855" s="541">
        <v>626688</v>
      </c>
      <c r="BG855" s="541">
        <v>698170</v>
      </c>
      <c r="BH855" s="21"/>
      <c r="BI855" s="30" t="s">
        <v>598</v>
      </c>
      <c r="BJ855" s="541">
        <v>352022</v>
      </c>
      <c r="BK855" s="541">
        <v>405878</v>
      </c>
      <c r="BL855" s="541">
        <v>489600</v>
      </c>
      <c r="BM855" s="541">
        <v>626688</v>
      </c>
      <c r="BN855" s="541">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5" t="s">
        <v>561</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2">
        <v>352022</v>
      </c>
      <c r="BD856" s="542">
        <v>405878</v>
      </c>
      <c r="BE856" s="542">
        <v>489600</v>
      </c>
      <c r="BF856" s="542">
        <v>626688</v>
      </c>
      <c r="BG856" s="542">
        <v>698170</v>
      </c>
      <c r="BH856" s="21"/>
      <c r="BI856" s="30" t="s">
        <v>599</v>
      </c>
      <c r="BJ856" s="542">
        <v>352022</v>
      </c>
      <c r="BK856" s="542">
        <v>405878</v>
      </c>
      <c r="BL856" s="542">
        <v>489600</v>
      </c>
      <c r="BM856" s="542">
        <v>626688</v>
      </c>
      <c r="BN856" s="542">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5" t="s">
        <v>561</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1">
        <v>307732</v>
      </c>
      <c r="BD857" s="541">
        <v>354812</v>
      </c>
      <c r="BE857" s="541">
        <v>428000</v>
      </c>
      <c r="BF857" s="541">
        <v>547840</v>
      </c>
      <c r="BG857" s="541">
        <v>610328</v>
      </c>
      <c r="BH857" s="21"/>
      <c r="BI857" s="30" t="s">
        <v>601</v>
      </c>
      <c r="BJ857" s="541">
        <v>307732</v>
      </c>
      <c r="BK857" s="541">
        <v>354812</v>
      </c>
      <c r="BL857" s="541">
        <v>428000</v>
      </c>
      <c r="BM857" s="541">
        <v>547840</v>
      </c>
      <c r="BN857" s="541">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2">
        <v>352022</v>
      </c>
      <c r="BD858" s="542">
        <v>405878</v>
      </c>
      <c r="BE858" s="542">
        <v>489600</v>
      </c>
      <c r="BF858" s="542">
        <v>626688</v>
      </c>
      <c r="BG858" s="542">
        <v>698170</v>
      </c>
      <c r="BH858" s="21"/>
      <c r="BI858" s="30" t="s">
        <v>602</v>
      </c>
      <c r="BJ858" s="542">
        <v>352022</v>
      </c>
      <c r="BK858" s="542">
        <v>405878</v>
      </c>
      <c r="BL858" s="542">
        <v>489600</v>
      </c>
      <c r="BM858" s="542">
        <v>626688</v>
      </c>
      <c r="BN858" s="542">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1">
        <v>352022</v>
      </c>
      <c r="BD859" s="541">
        <v>405878</v>
      </c>
      <c r="BE859" s="541">
        <v>489600</v>
      </c>
      <c r="BF859" s="541">
        <v>626688</v>
      </c>
      <c r="BG859" s="541">
        <v>698170</v>
      </c>
      <c r="BI859" s="30" t="s">
        <v>603</v>
      </c>
      <c r="BJ859" s="541">
        <v>352022</v>
      </c>
      <c r="BK859" s="541">
        <v>405878</v>
      </c>
      <c r="BL859" s="541">
        <v>489600</v>
      </c>
      <c r="BM859" s="541">
        <v>626688</v>
      </c>
      <c r="BN859" s="541">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2">
        <v>387110</v>
      </c>
      <c r="BD860" s="542">
        <v>446334</v>
      </c>
      <c r="BE860" s="542">
        <v>538400</v>
      </c>
      <c r="BF860" s="542">
        <v>689152</v>
      </c>
      <c r="BG860" s="542">
        <v>767758</v>
      </c>
      <c r="BI860" s="30" t="s">
        <v>571</v>
      </c>
      <c r="BJ860" s="542">
        <v>387110</v>
      </c>
      <c r="BK860" s="542">
        <v>446334</v>
      </c>
      <c r="BL860" s="542">
        <v>538400</v>
      </c>
      <c r="BM860" s="542">
        <v>689152</v>
      </c>
      <c r="BN860" s="542">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1">
        <v>384234</v>
      </c>
      <c r="BD861" s="541">
        <v>443018</v>
      </c>
      <c r="BE861" s="541">
        <v>534400</v>
      </c>
      <c r="BF861" s="541">
        <v>684032</v>
      </c>
      <c r="BG861" s="541">
        <v>762054</v>
      </c>
      <c r="BI861" s="30" t="s">
        <v>573</v>
      </c>
      <c r="BJ861" s="541">
        <v>384234</v>
      </c>
      <c r="BK861" s="541">
        <v>443018</v>
      </c>
      <c r="BL861" s="541">
        <v>534400</v>
      </c>
      <c r="BM861" s="541">
        <v>684032</v>
      </c>
      <c r="BN861" s="541">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230604</v>
      </c>
      <c r="AD862" s="1194"/>
      <c r="AE862" s="1194"/>
      <c r="AF862" s="1194"/>
      <c r="AG862" s="1194"/>
      <c r="AH862" s="1195"/>
      <c r="AI862"/>
      <c r="AJ862"/>
      <c r="AK862"/>
      <c r="AL862"/>
      <c r="AM862" s="38"/>
      <c r="AN862" s="38"/>
      <c r="BB862" s="30" t="s">
        <v>574</v>
      </c>
      <c r="BC862" s="542">
        <v>352022</v>
      </c>
      <c r="BD862" s="542">
        <v>405878</v>
      </c>
      <c r="BE862" s="542">
        <v>489600</v>
      </c>
      <c r="BF862" s="542">
        <v>626688</v>
      </c>
      <c r="BG862" s="542">
        <v>698170</v>
      </c>
      <c r="BI862" s="30" t="s">
        <v>574</v>
      </c>
      <c r="BJ862" s="542">
        <v>352022</v>
      </c>
      <c r="BK862" s="542">
        <v>405878</v>
      </c>
      <c r="BL862" s="542">
        <v>489600</v>
      </c>
      <c r="BM862" s="542">
        <v>626688</v>
      </c>
      <c r="BN862" s="542">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8">
        <f>O776+O756+G730</f>
        <v>36</v>
      </c>
      <c r="AD863" s="1189"/>
      <c r="AE863" s="1189"/>
      <c r="AF863" s="1189"/>
      <c r="AG863" s="1189"/>
      <c r="AH863" s="1190"/>
      <c r="AI863"/>
      <c r="AJ863"/>
      <c r="AK863"/>
      <c r="AL863"/>
      <c r="AM863" s="38"/>
      <c r="AN863" s="38"/>
      <c r="BB863" s="30" t="s">
        <v>575</v>
      </c>
      <c r="BC863" s="541">
        <v>396888</v>
      </c>
      <c r="BD863" s="541">
        <v>457608</v>
      </c>
      <c r="BE863" s="541">
        <v>552000</v>
      </c>
      <c r="BF863" s="541">
        <v>706560</v>
      </c>
      <c r="BG863" s="541">
        <v>787152</v>
      </c>
      <c r="BI863" s="30" t="s">
        <v>575</v>
      </c>
      <c r="BJ863" s="541">
        <v>396888</v>
      </c>
      <c r="BK863" s="541">
        <v>457608</v>
      </c>
      <c r="BL863" s="541">
        <v>552000</v>
      </c>
      <c r="BM863" s="541">
        <v>706560</v>
      </c>
      <c r="BN863" s="541">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4" t="s">
        <v>346</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2">
        <f>IF(ISERROR((ROUNDDOWN(AC862/AC863,0))),0,(ROUNDDOWN(AC862/AC863,0)))</f>
        <v>6405</v>
      </c>
      <c r="AD864" s="1213"/>
      <c r="AE864" s="1213"/>
      <c r="AF864" s="1213"/>
      <c r="AG864" s="1213"/>
      <c r="AH864" s="1213"/>
      <c r="AI864"/>
      <c r="AJ864"/>
      <c r="AK864"/>
      <c r="AL864" s="3"/>
      <c r="AM864" s="38"/>
      <c r="AN864" s="38"/>
      <c r="BB864" s="30" t="s">
        <v>576</v>
      </c>
      <c r="BC864" s="542">
        <v>331890</v>
      </c>
      <c r="BD864" s="542">
        <v>382666</v>
      </c>
      <c r="BE864" s="542">
        <v>461600</v>
      </c>
      <c r="BF864" s="542">
        <v>590848</v>
      </c>
      <c r="BG864" s="542">
        <v>658242</v>
      </c>
      <c r="BI864" s="30" t="s">
        <v>576</v>
      </c>
      <c r="BJ864" s="542">
        <v>331890</v>
      </c>
      <c r="BK864" s="542">
        <v>382666</v>
      </c>
      <c r="BL864" s="542">
        <v>461600</v>
      </c>
      <c r="BM864" s="542">
        <v>590848</v>
      </c>
      <c r="BN864" s="542">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3" t="s">
        <v>639</v>
      </c>
      <c r="AC865" s="1060">
        <f>'Sources and Uses Budget'!C74</f>
        <v>160721</v>
      </c>
      <c r="AD865" s="1221"/>
      <c r="AE865" s="1221"/>
      <c r="AF865" s="1221"/>
      <c r="AG865" s="1221"/>
      <c r="AH865" s="1221"/>
      <c r="AI865"/>
      <c r="AJ865"/>
      <c r="AK865"/>
      <c r="AL865"/>
      <c r="AM865" s="38"/>
      <c r="AN865" s="38"/>
      <c r="BB865" s="30" t="s">
        <v>578</v>
      </c>
      <c r="BC865" s="541">
        <v>352022</v>
      </c>
      <c r="BD865" s="541">
        <v>405878</v>
      </c>
      <c r="BE865" s="541">
        <v>489600</v>
      </c>
      <c r="BF865" s="541">
        <v>626688</v>
      </c>
      <c r="BG865" s="541">
        <v>698170</v>
      </c>
      <c r="BI865" s="30" t="s">
        <v>578</v>
      </c>
      <c r="BJ865" s="541">
        <v>352022</v>
      </c>
      <c r="BK865" s="541">
        <v>405878</v>
      </c>
      <c r="BL865" s="541">
        <v>489600</v>
      </c>
      <c r="BM865" s="541">
        <v>626688</v>
      </c>
      <c r="BN865" s="541">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1"/>
      <c r="AD866" s="1211"/>
      <c r="AE866" s="1211"/>
      <c r="AF866" s="1211"/>
      <c r="AG866" s="1211"/>
      <c r="AH866" s="1211"/>
      <c r="AI866"/>
      <c r="AJ866"/>
      <c r="AK866"/>
      <c r="AL866"/>
      <c r="AM866" s="38"/>
      <c r="AN866" s="38"/>
      <c r="AV866" s="1493"/>
      <c r="AW866" s="1493"/>
      <c r="AX866" s="1493"/>
      <c r="AY866" s="1493"/>
      <c r="BB866" s="30" t="s">
        <v>579</v>
      </c>
      <c r="BC866" s="542">
        <v>314634</v>
      </c>
      <c r="BD866" s="542">
        <v>362770</v>
      </c>
      <c r="BE866" s="542">
        <v>437600</v>
      </c>
      <c r="BF866" s="542">
        <v>560128</v>
      </c>
      <c r="BG866" s="542">
        <v>624018</v>
      </c>
      <c r="BI866" s="30" t="s">
        <v>579</v>
      </c>
      <c r="BJ866" s="542">
        <v>314634</v>
      </c>
      <c r="BK866" s="542">
        <v>362770</v>
      </c>
      <c r="BL866" s="542">
        <v>437600</v>
      </c>
      <c r="BM866" s="542">
        <v>560128</v>
      </c>
      <c r="BN866" s="542">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141000</v>
      </c>
      <c r="AD867" s="1200"/>
      <c r="AE867" s="1200"/>
      <c r="AF867" s="1200"/>
      <c r="AG867" s="1200"/>
      <c r="AH867" s="1201"/>
      <c r="AI867"/>
      <c r="AJ867"/>
      <c r="AK867"/>
      <c r="AL867"/>
      <c r="AM867" s="38"/>
      <c r="AN867" s="38"/>
      <c r="BB867" s="30" t="s">
        <v>421</v>
      </c>
      <c r="BC867" s="541">
        <v>331890</v>
      </c>
      <c r="BD867" s="541">
        <v>382666</v>
      </c>
      <c r="BE867" s="541">
        <v>461600</v>
      </c>
      <c r="BF867" s="541">
        <v>590848</v>
      </c>
      <c r="BG867" s="541">
        <v>658242</v>
      </c>
      <c r="BI867" s="30" t="s">
        <v>421</v>
      </c>
      <c r="BJ867" s="541">
        <v>331890</v>
      </c>
      <c r="BK867" s="541">
        <v>382666</v>
      </c>
      <c r="BL867" s="541">
        <v>461600</v>
      </c>
      <c r="BM867" s="541">
        <v>590848</v>
      </c>
      <c r="BN867" s="541">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199">
        <v>18000</v>
      </c>
      <c r="AD868" s="1200"/>
      <c r="AE868" s="1200"/>
      <c r="AF868" s="1200"/>
      <c r="AG868" s="1200"/>
      <c r="AH868" s="1201"/>
      <c r="AI868"/>
      <c r="AJ868"/>
      <c r="AK868"/>
      <c r="AL868"/>
      <c r="AM868" s="38"/>
      <c r="AN868" s="38"/>
      <c r="BB868" s="30" t="s">
        <v>581</v>
      </c>
      <c r="BC868" s="542">
        <v>352022</v>
      </c>
      <c r="BD868" s="542">
        <v>405878</v>
      </c>
      <c r="BE868" s="542">
        <v>489600</v>
      </c>
      <c r="BF868" s="542">
        <v>626688</v>
      </c>
      <c r="BG868" s="542">
        <v>698170</v>
      </c>
      <c r="BI868" s="30" t="s">
        <v>581</v>
      </c>
      <c r="BJ868" s="542">
        <v>352022</v>
      </c>
      <c r="BK868" s="542">
        <v>405878</v>
      </c>
      <c r="BL868" s="542">
        <v>489600</v>
      </c>
      <c r="BM868" s="542">
        <v>626688</v>
      </c>
      <c r="BN868" s="542">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99">
        <v>3600</v>
      </c>
      <c r="AD869" s="1200"/>
      <c r="AE869" s="1200"/>
      <c r="AF869" s="1200"/>
      <c r="AG869" s="1200"/>
      <c r="AH869" s="1201"/>
      <c r="AI869"/>
      <c r="AJ869"/>
      <c r="AK869"/>
      <c r="AL869"/>
      <c r="AM869" s="38"/>
      <c r="AN869" s="38"/>
      <c r="BB869" s="30" t="s">
        <v>582</v>
      </c>
      <c r="BC869" s="541">
        <v>314634</v>
      </c>
      <c r="BD869" s="541">
        <v>362770</v>
      </c>
      <c r="BE869" s="541">
        <v>437600</v>
      </c>
      <c r="BF869" s="541">
        <v>560128</v>
      </c>
      <c r="BG869" s="541">
        <v>624018</v>
      </c>
      <c r="BI869" s="30" t="s">
        <v>582</v>
      </c>
      <c r="BJ869" s="541">
        <v>314634</v>
      </c>
      <c r="BK869" s="541">
        <v>362770</v>
      </c>
      <c r="BL869" s="541">
        <v>437600</v>
      </c>
      <c r="BM869" s="541">
        <v>560128</v>
      </c>
      <c r="BN869" s="541">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199">
        <f>10800+1440</f>
        <v>12240</v>
      </c>
      <c r="AD870" s="1200"/>
      <c r="AE870" s="1200"/>
      <c r="AF870" s="1200"/>
      <c r="AG870" s="1200"/>
      <c r="AH870" s="1201"/>
      <c r="AI870"/>
      <c r="AJ870"/>
      <c r="AK870"/>
      <c r="AL870"/>
      <c r="AM870" s="38"/>
      <c r="AN870" s="38"/>
      <c r="BB870" s="30" t="s">
        <v>583</v>
      </c>
      <c r="BC870" s="542">
        <v>353173</v>
      </c>
      <c r="BD870" s="542">
        <v>407205</v>
      </c>
      <c r="BE870" s="542">
        <v>491200</v>
      </c>
      <c r="BF870" s="542">
        <v>628736</v>
      </c>
      <c r="BG870" s="542">
        <v>700451</v>
      </c>
      <c r="BI870" s="30" t="s">
        <v>583</v>
      </c>
      <c r="BJ870" s="542">
        <v>353173</v>
      </c>
      <c r="BK870" s="542">
        <v>407205</v>
      </c>
      <c r="BL870" s="542">
        <v>491200</v>
      </c>
      <c r="BM870" s="542">
        <v>628736</v>
      </c>
      <c r="BN870" s="542">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0"/>
      <c r="AD871" s="1211"/>
      <c r="AE871" s="1211"/>
      <c r="AF871" s="1211"/>
      <c r="AG871" s="1211"/>
      <c r="AH871" s="1211"/>
      <c r="AI871"/>
      <c r="AJ871"/>
      <c r="AK871"/>
      <c r="AL871"/>
      <c r="AM871" s="38"/>
      <c r="AN871" s="38"/>
      <c r="BB871" s="30" t="s">
        <v>752</v>
      </c>
      <c r="BC871" s="541">
        <v>689665</v>
      </c>
      <c r="BD871" s="541">
        <v>795177</v>
      </c>
      <c r="BE871" s="541">
        <v>959200</v>
      </c>
      <c r="BF871" s="541">
        <v>1227776</v>
      </c>
      <c r="BG871" s="541">
        <v>1367819</v>
      </c>
      <c r="BI871" s="30" t="s">
        <v>752</v>
      </c>
      <c r="BJ871" s="541">
        <v>689665</v>
      </c>
      <c r="BK871" s="541">
        <v>795177</v>
      </c>
      <c r="BL871" s="541">
        <v>959200</v>
      </c>
      <c r="BM871" s="541">
        <v>1227776</v>
      </c>
      <c r="BN871" s="541">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2457</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753</v>
      </c>
      <c r="BC872" s="542">
        <v>307732</v>
      </c>
      <c r="BD872" s="542">
        <v>354812</v>
      </c>
      <c r="BE872" s="542">
        <v>428000</v>
      </c>
      <c r="BF872" s="542">
        <v>547840</v>
      </c>
      <c r="BG872" s="542">
        <v>610328</v>
      </c>
      <c r="BI872" s="30" t="s">
        <v>753</v>
      </c>
      <c r="BJ872" s="542">
        <v>307732</v>
      </c>
      <c r="BK872" s="542">
        <v>354812</v>
      </c>
      <c r="BL872" s="542">
        <v>428000</v>
      </c>
      <c r="BM872" s="542">
        <v>547840</v>
      </c>
      <c r="BN872" s="542">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1208</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754</v>
      </c>
      <c r="BC873" s="541">
        <v>387110</v>
      </c>
      <c r="BD873" s="541">
        <v>446334</v>
      </c>
      <c r="BE873" s="541">
        <v>538400</v>
      </c>
      <c r="BF873" s="541">
        <v>689152</v>
      </c>
      <c r="BG873" s="541">
        <v>767758</v>
      </c>
      <c r="BI873" s="30" t="s">
        <v>754</v>
      </c>
      <c r="BJ873" s="541">
        <v>387110</v>
      </c>
      <c r="BK873" s="541">
        <v>446334</v>
      </c>
      <c r="BL873" s="541">
        <v>538400</v>
      </c>
      <c r="BM873" s="541">
        <v>689152</v>
      </c>
      <c r="BN873" s="541">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755</v>
      </c>
      <c r="BC874" s="540">
        <v>532060</v>
      </c>
      <c r="BD874" s="540">
        <v>613460</v>
      </c>
      <c r="BE874" s="542">
        <v>740000</v>
      </c>
      <c r="BF874" s="540">
        <v>947200</v>
      </c>
      <c r="BG874" s="540">
        <v>1055240</v>
      </c>
      <c r="BI874" s="30" t="s">
        <v>755</v>
      </c>
      <c r="BJ874" s="540">
        <v>532060</v>
      </c>
      <c r="BK874" s="540">
        <v>613460</v>
      </c>
      <c r="BL874" s="540">
        <v>740000</v>
      </c>
      <c r="BM874" s="540">
        <v>947200</v>
      </c>
      <c r="BN874" s="540">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3"/>
      <c r="AQ875" s="1493"/>
      <c r="AR875" s="1493"/>
      <c r="AS875" s="1493"/>
      <c r="AT875" s="87"/>
      <c r="AU875" s="87"/>
      <c r="AV875" s="87"/>
      <c r="AW875" s="87"/>
      <c r="AX875" s="87"/>
      <c r="AY875" s="87"/>
      <c r="BB875" s="30" t="s">
        <v>756</v>
      </c>
      <c r="BC875" s="541">
        <v>387110</v>
      </c>
      <c r="BD875" s="541">
        <v>446334</v>
      </c>
      <c r="BE875" s="541">
        <v>538400</v>
      </c>
      <c r="BF875" s="541">
        <v>689152</v>
      </c>
      <c r="BG875" s="541">
        <v>767758</v>
      </c>
      <c r="BI875" s="30" t="s">
        <v>756</v>
      </c>
      <c r="BJ875" s="541">
        <v>387110</v>
      </c>
      <c r="BK875" s="541">
        <v>446334</v>
      </c>
      <c r="BL875" s="541">
        <v>538400</v>
      </c>
      <c r="BM875" s="541">
        <v>689152</v>
      </c>
      <c r="BN875" s="541">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757</v>
      </c>
      <c r="BC876" s="540">
        <v>532060</v>
      </c>
      <c r="BD876" s="540">
        <v>613460</v>
      </c>
      <c r="BE876" s="540">
        <v>740000</v>
      </c>
      <c r="BF876" s="540">
        <v>947200</v>
      </c>
      <c r="BG876" s="540">
        <v>1055240</v>
      </c>
      <c r="BI876" s="30" t="s">
        <v>757</v>
      </c>
      <c r="BJ876" s="540">
        <v>532060</v>
      </c>
      <c r="BK876" s="540">
        <v>613460</v>
      </c>
      <c r="BL876" s="540">
        <v>740000</v>
      </c>
      <c r="BM876" s="540">
        <v>947200</v>
      </c>
      <c r="BN876" s="540">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657</v>
      </c>
      <c r="BC877" s="541">
        <v>387110</v>
      </c>
      <c r="BD877" s="541">
        <v>446334</v>
      </c>
      <c r="BE877" s="541">
        <v>538400</v>
      </c>
      <c r="BF877" s="541">
        <v>689152</v>
      </c>
      <c r="BG877" s="541">
        <v>767758</v>
      </c>
      <c r="BI877" s="30" t="s">
        <v>657</v>
      </c>
      <c r="BJ877" s="541">
        <v>387110</v>
      </c>
      <c r="BK877" s="541">
        <v>446334</v>
      </c>
      <c r="BL877" s="541">
        <v>538400</v>
      </c>
      <c r="BM877" s="541">
        <v>689152</v>
      </c>
      <c r="BN877" s="541">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658</v>
      </c>
      <c r="BC878" s="542">
        <v>319236</v>
      </c>
      <c r="BD878" s="542">
        <v>368076</v>
      </c>
      <c r="BE878" s="542">
        <v>444000</v>
      </c>
      <c r="BF878" s="542">
        <v>568320</v>
      </c>
      <c r="BG878" s="542">
        <v>633144</v>
      </c>
      <c r="BI878" s="30" t="s">
        <v>658</v>
      </c>
      <c r="BJ878" s="542">
        <v>319236</v>
      </c>
      <c r="BK878" s="542">
        <v>368076</v>
      </c>
      <c r="BL878" s="542">
        <v>444000</v>
      </c>
      <c r="BM878" s="542">
        <v>568320</v>
      </c>
      <c r="BN878" s="542">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659</v>
      </c>
      <c r="BC879" s="541">
        <v>352022</v>
      </c>
      <c r="BD879" s="541">
        <v>405878</v>
      </c>
      <c r="BE879" s="541">
        <v>489600</v>
      </c>
      <c r="BF879" s="541">
        <v>626688</v>
      </c>
      <c r="BG879" s="541">
        <v>698170</v>
      </c>
      <c r="BH879" s="21"/>
      <c r="BI879" s="30" t="s">
        <v>659</v>
      </c>
      <c r="BJ879" s="541">
        <v>352022</v>
      </c>
      <c r="BK879" s="541">
        <v>405878</v>
      </c>
      <c r="BL879" s="541">
        <v>489600</v>
      </c>
      <c r="BM879" s="541">
        <v>626688</v>
      </c>
      <c r="BN879" s="541">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660</v>
      </c>
      <c r="BC880" s="542">
        <v>352022</v>
      </c>
      <c r="BD880" s="542">
        <v>405878</v>
      </c>
      <c r="BE880" s="542">
        <v>489600</v>
      </c>
      <c r="BF880" s="542">
        <v>626688</v>
      </c>
      <c r="BG880" s="542">
        <v>698170</v>
      </c>
      <c r="BH880" s="21"/>
      <c r="BI880" s="30" t="s">
        <v>660</v>
      </c>
      <c r="BJ880" s="542">
        <v>352022</v>
      </c>
      <c r="BK880" s="542">
        <v>405878</v>
      </c>
      <c r="BL880" s="542">
        <v>489600</v>
      </c>
      <c r="BM880" s="542">
        <v>626688</v>
      </c>
      <c r="BN880" s="542">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1">
        <v>384234</v>
      </c>
      <c r="BD881" s="541">
        <v>443018</v>
      </c>
      <c r="BE881" s="541">
        <v>534400</v>
      </c>
      <c r="BF881" s="541">
        <v>684032</v>
      </c>
      <c r="BG881" s="541">
        <v>762054</v>
      </c>
      <c r="BH881" s="21"/>
      <c r="BI881" s="30" t="s">
        <v>661</v>
      </c>
      <c r="BJ881" s="541">
        <v>384234</v>
      </c>
      <c r="BK881" s="541">
        <v>443018</v>
      </c>
      <c r="BL881" s="541">
        <v>534400</v>
      </c>
      <c r="BM881" s="541">
        <v>684032</v>
      </c>
      <c r="BN881" s="541">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2">
        <v>384234</v>
      </c>
      <c r="BD882" s="542">
        <v>443018</v>
      </c>
      <c r="BE882" s="542">
        <v>534400</v>
      </c>
      <c r="BF882" s="542">
        <v>684032</v>
      </c>
      <c r="BG882" s="542">
        <v>762054</v>
      </c>
      <c r="BH882" s="21"/>
      <c r="BI882" s="30" t="s">
        <v>896</v>
      </c>
      <c r="BJ882" s="542">
        <v>384234</v>
      </c>
      <c r="BK882" s="542">
        <v>443018</v>
      </c>
      <c r="BL882" s="542">
        <v>534400</v>
      </c>
      <c r="BM882" s="542">
        <v>684032</v>
      </c>
      <c r="BN882" s="542">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1">
        <v>307732</v>
      </c>
      <c r="BD883" s="541">
        <v>354812</v>
      </c>
      <c r="BE883" s="541">
        <v>428000</v>
      </c>
      <c r="BF883" s="541">
        <v>547840</v>
      </c>
      <c r="BG883" s="541">
        <v>610328</v>
      </c>
      <c r="BH883" s="21"/>
      <c r="BI883" s="30" t="s">
        <v>897</v>
      </c>
      <c r="BJ883" s="541">
        <v>307732</v>
      </c>
      <c r="BK883" s="541">
        <v>354812</v>
      </c>
      <c r="BL883" s="541">
        <v>428000</v>
      </c>
      <c r="BM883" s="541">
        <v>547840</v>
      </c>
      <c r="BN883" s="541">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2">
        <v>331890</v>
      </c>
      <c r="BD884" s="542">
        <v>382666</v>
      </c>
      <c r="BE884" s="542">
        <v>461600</v>
      </c>
      <c r="BF884" s="542">
        <v>590848</v>
      </c>
      <c r="BG884" s="542">
        <v>658242</v>
      </c>
      <c r="BH884" s="21"/>
      <c r="BI884" s="30" t="s">
        <v>1</v>
      </c>
      <c r="BJ884" s="542">
        <v>331890</v>
      </c>
      <c r="BK884" s="542">
        <v>382666</v>
      </c>
      <c r="BL884" s="542">
        <v>461600</v>
      </c>
      <c r="BM884" s="542">
        <v>590848</v>
      </c>
      <c r="BN884" s="542">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1">
        <v>352022</v>
      </c>
      <c r="BD885" s="541">
        <v>405878</v>
      </c>
      <c r="BE885" s="541">
        <v>489600</v>
      </c>
      <c r="BF885" s="541">
        <v>626688</v>
      </c>
      <c r="BG885" s="541">
        <v>698170</v>
      </c>
      <c r="BH885" s="21"/>
      <c r="BI885" s="30" t="s">
        <v>2</v>
      </c>
      <c r="BJ885" s="541">
        <v>352022</v>
      </c>
      <c r="BK885" s="541">
        <v>405878</v>
      </c>
      <c r="BL885" s="541">
        <v>489600</v>
      </c>
      <c r="BM885" s="541">
        <v>626688</v>
      </c>
      <c r="BN885" s="541">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2">
        <v>352022</v>
      </c>
      <c r="BD886" s="542">
        <v>405878</v>
      </c>
      <c r="BE886" s="542">
        <v>489600</v>
      </c>
      <c r="BF886" s="542">
        <v>626688</v>
      </c>
      <c r="BG886" s="542">
        <v>698170</v>
      </c>
      <c r="BH886" s="21"/>
      <c r="BI886" s="30" t="s">
        <v>3</v>
      </c>
      <c r="BJ886" s="542">
        <v>352022</v>
      </c>
      <c r="BK886" s="542">
        <v>405878</v>
      </c>
      <c r="BL886" s="542">
        <v>489600</v>
      </c>
      <c r="BM886" s="542">
        <v>626688</v>
      </c>
      <c r="BN886" s="542">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1">
        <v>307732</v>
      </c>
      <c r="BD887" s="541">
        <v>354812</v>
      </c>
      <c r="BE887" s="541">
        <v>428000</v>
      </c>
      <c r="BF887" s="541">
        <v>547840</v>
      </c>
      <c r="BG887" s="541">
        <v>610328</v>
      </c>
      <c r="BH887" s="21"/>
      <c r="BI887" s="30" t="s">
        <v>4</v>
      </c>
      <c r="BJ887" s="541">
        <v>307732</v>
      </c>
      <c r="BK887" s="541">
        <v>354812</v>
      </c>
      <c r="BL887" s="541">
        <v>428000</v>
      </c>
      <c r="BM887" s="541">
        <v>547840</v>
      </c>
      <c r="BN887" s="541">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2">
        <v>352022</v>
      </c>
      <c r="BD888" s="542">
        <v>405878</v>
      </c>
      <c r="BE888" s="542">
        <v>489600</v>
      </c>
      <c r="BF888" s="542">
        <v>626688</v>
      </c>
      <c r="BG888" s="542">
        <v>698170</v>
      </c>
      <c r="BH888" s="21"/>
      <c r="BI888" s="30" t="s">
        <v>21</v>
      </c>
      <c r="BJ888" s="542">
        <v>352022</v>
      </c>
      <c r="BK888" s="542">
        <v>405878</v>
      </c>
      <c r="BL888" s="542">
        <v>489600</v>
      </c>
      <c r="BM888" s="542">
        <v>626688</v>
      </c>
      <c r="BN888" s="542">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1">
        <v>387110</v>
      </c>
      <c r="BD889" s="541">
        <v>446334</v>
      </c>
      <c r="BE889" s="541">
        <v>538400</v>
      </c>
      <c r="BF889" s="541">
        <v>689152</v>
      </c>
      <c r="BG889" s="541">
        <v>767758</v>
      </c>
      <c r="BH889" s="21"/>
      <c r="BI889" s="30" t="s">
        <v>5</v>
      </c>
      <c r="BJ889" s="541">
        <v>387110</v>
      </c>
      <c r="BK889" s="541">
        <v>446334</v>
      </c>
      <c r="BL889" s="541">
        <v>538400</v>
      </c>
      <c r="BM889" s="541">
        <v>689152</v>
      </c>
      <c r="BN889" s="541">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2">
        <v>331890</v>
      </c>
      <c r="BD890" s="542">
        <v>382666</v>
      </c>
      <c r="BE890" s="542">
        <v>461600</v>
      </c>
      <c r="BF890" s="542">
        <v>590848</v>
      </c>
      <c r="BG890" s="542">
        <v>658242</v>
      </c>
      <c r="BH890" s="21"/>
      <c r="BI890" s="30" t="s">
        <v>6</v>
      </c>
      <c r="BJ890" s="542">
        <v>331890</v>
      </c>
      <c r="BK890" s="542">
        <v>382666</v>
      </c>
      <c r="BL890" s="542">
        <v>461600</v>
      </c>
      <c r="BM890" s="542">
        <v>590848</v>
      </c>
      <c r="BN890" s="542">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1">
        <v>331890</v>
      </c>
      <c r="BD891" s="541">
        <v>382666</v>
      </c>
      <c r="BE891" s="541">
        <v>461600</v>
      </c>
      <c r="BF891" s="541">
        <v>590848</v>
      </c>
      <c r="BG891" s="541">
        <v>658242</v>
      </c>
      <c r="BH891" s="21"/>
      <c r="BI891" s="30" t="s">
        <v>443</v>
      </c>
      <c r="BJ891" s="541">
        <v>331890</v>
      </c>
      <c r="BK891" s="541">
        <v>382666</v>
      </c>
      <c r="BL891" s="541">
        <v>461600</v>
      </c>
      <c r="BM891" s="541">
        <v>590848</v>
      </c>
      <c r="BN891" s="541">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7" t="s">
        <v>960</v>
      </c>
      <c r="G892" s="1548"/>
      <c r="H892" s="1548"/>
      <c r="I892" s="1548"/>
      <c r="J892" s="1548"/>
      <c r="K892" s="1548"/>
      <c r="L892" s="1548"/>
      <c r="M892" s="1548"/>
      <c r="N892" s="1548"/>
      <c r="O892" s="1548"/>
      <c r="P892" s="1548"/>
      <c r="Q892" s="1548"/>
      <c r="R892" s="1548"/>
      <c r="S892" s="1548"/>
      <c r="T892" s="1549"/>
      <c r="U892" s="1553" t="s">
        <v>345</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0" t="s">
        <v>1038</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945</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946</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947</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2284</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2281</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2282</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2283</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2277</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2274</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1903</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1007</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2285</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2287</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2275</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2279</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2276</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1901</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2288</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1902</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2286</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3"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2278</v>
      </c>
      <c r="G922" s="1053"/>
      <c r="H922" s="1054"/>
      <c r="I922" s="1077" t="s">
        <v>561</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561</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825</v>
      </c>
      <c r="G924" s="1053"/>
      <c r="H924" s="1054"/>
      <c r="I924" s="1077" t="s">
        <v>2392</v>
      </c>
      <c r="J924" s="1078"/>
      <c r="K924" s="1078"/>
      <c r="L924" s="1078"/>
      <c r="M924" s="1078"/>
      <c r="N924" s="1078"/>
      <c r="O924" s="1078"/>
      <c r="P924" s="1078"/>
      <c r="Q924" s="1078"/>
      <c r="R924" s="1078"/>
      <c r="S924" s="1078"/>
      <c r="T924" s="1079"/>
      <c r="U924" s="1055" t="s">
        <v>108</v>
      </c>
      <c r="V924" s="1056"/>
      <c r="W924" s="1056"/>
      <c r="X924" s="1056"/>
      <c r="Y924" s="1056"/>
      <c r="Z924" s="1057"/>
      <c r="AA924" s="1058">
        <f>AO623</f>
        <v>1500000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2391</v>
      </c>
      <c r="J925" s="1078"/>
      <c r="K925" s="1078"/>
      <c r="L925" s="1078"/>
      <c r="M925" s="1078"/>
      <c r="N925" s="1078"/>
      <c r="O925" s="1078"/>
      <c r="P925" s="1078"/>
      <c r="Q925" s="1078"/>
      <c r="R925" s="1078"/>
      <c r="S925" s="1078"/>
      <c r="T925" s="1079"/>
      <c r="U925" s="1055" t="s">
        <v>108</v>
      </c>
      <c r="V925" s="1056"/>
      <c r="W925" s="1056"/>
      <c r="X925" s="1056"/>
      <c r="Y925" s="1056"/>
      <c r="Z925" s="1057"/>
      <c r="AA925" s="1058">
        <f>AM551</f>
        <v>2063000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2397</v>
      </c>
      <c r="J926" s="1078"/>
      <c r="K926" s="1078"/>
      <c r="L926" s="1078"/>
      <c r="M926" s="1078"/>
      <c r="N926" s="1078"/>
      <c r="O926" s="1078"/>
      <c r="P926" s="1078"/>
      <c r="Q926" s="1078"/>
      <c r="R926" s="1078"/>
      <c r="S926" s="1078"/>
      <c r="T926" s="1079"/>
      <c r="U926" s="1055" t="s">
        <v>108</v>
      </c>
      <c r="V926" s="1056"/>
      <c r="W926" s="1056"/>
      <c r="X926" s="1056"/>
      <c r="Y926" s="1056"/>
      <c r="Z926" s="1057"/>
      <c r="AA926" s="1058">
        <f>AO624</f>
        <v>180000</v>
      </c>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5">
        <v>45317</v>
      </c>
      <c r="M931" s="1186"/>
      <c r="N931" s="1186"/>
      <c r="O931" s="1186"/>
      <c r="P931" s="1186"/>
      <c r="Q931" s="1186"/>
      <c r="R931" s="1186"/>
      <c r="S931" s="1187"/>
      <c r="U931" s="72" t="s">
        <v>826</v>
      </c>
      <c r="V931" s="9"/>
      <c r="W931" s="9"/>
      <c r="X931" s="9"/>
      <c r="Y931" s="9"/>
      <c r="Z931" s="9"/>
      <c r="AA931" s="9"/>
      <c r="AB931" s="9"/>
      <c r="AC931" s="9"/>
      <c r="AD931" s="52"/>
      <c r="AE931" s="1185"/>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1" t="s">
        <v>2398</v>
      </c>
      <c r="M932" s="1186"/>
      <c r="N932" s="1186"/>
      <c r="O932" s="1186"/>
      <c r="P932" s="1186"/>
      <c r="Q932" s="1186"/>
      <c r="R932" s="1186"/>
      <c r="S932" s="1187"/>
      <c r="U932" s="72" t="s">
        <v>827</v>
      </c>
      <c r="V932" s="9"/>
      <c r="W932" s="9"/>
      <c r="X932" s="9"/>
      <c r="Y932" s="9"/>
      <c r="Z932" s="9"/>
      <c r="AA932" s="9"/>
      <c r="AB932" s="9"/>
      <c r="AC932" s="9"/>
      <c r="AD932" s="52"/>
      <c r="AE932" s="1527"/>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88" t="s">
        <v>2399</v>
      </c>
      <c r="M933" s="1389"/>
      <c r="N933" s="1389"/>
      <c r="O933" s="1389"/>
      <c r="P933" s="1389"/>
      <c r="Q933" s="1389"/>
      <c r="R933" s="1389"/>
      <c r="S933" s="1390"/>
      <c r="U933" s="72" t="s">
        <v>1107</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4">
        <v>1</v>
      </c>
      <c r="M934" s="1525"/>
      <c r="N934" s="1525"/>
      <c r="O934" s="1525"/>
      <c r="P934" s="1525"/>
      <c r="Q934" s="1525"/>
      <c r="R934" s="1525"/>
      <c r="S934" s="1526"/>
      <c r="U934" s="72" t="s">
        <v>828</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2">
        <v>35</v>
      </c>
      <c r="M935" s="1533"/>
      <c r="N935" s="1533"/>
      <c r="O935" s="1533"/>
      <c r="P935" s="1533"/>
      <c r="Q935" s="1533"/>
      <c r="R935" s="1533"/>
      <c r="S935" s="1534"/>
      <c r="U935" s="72" t="s">
        <v>829</v>
      </c>
      <c r="V935" s="9"/>
      <c r="W935" s="9"/>
      <c r="X935" s="9"/>
      <c r="Y935" s="9"/>
      <c r="Z935" s="9"/>
      <c r="AA935" s="9"/>
      <c r="AB935" s="9"/>
      <c r="AC935" s="9"/>
      <c r="AD935" s="52"/>
      <c r="AE935" s="1498"/>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199">
        <f>'Subsidy Contract Calculation'!I40</f>
        <v>430569.60000000003</v>
      </c>
      <c r="M936" s="1200"/>
      <c r="N936" s="1200"/>
      <c r="O936" s="1200"/>
      <c r="P936" s="1200"/>
      <c r="Q936" s="1200"/>
      <c r="R936" s="1200"/>
      <c r="S936" s="1201"/>
      <c r="U936" s="72" t="s">
        <v>830</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199">
        <f>L936*L938</f>
        <v>8611392</v>
      </c>
      <c r="M937" s="1200"/>
      <c r="N937" s="1200"/>
      <c r="O937" s="1200"/>
      <c r="P937" s="1200"/>
      <c r="Q937" s="1200"/>
      <c r="R937" s="1200"/>
      <c r="S937" s="1201"/>
      <c r="U937" s="72" t="s">
        <v>831</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2">
        <v>20</v>
      </c>
      <c r="M938" s="1533"/>
      <c r="N938" s="1533"/>
      <c r="O938" s="1533"/>
      <c r="P938" s="1533"/>
      <c r="Q938" s="1533"/>
      <c r="R938" s="1533"/>
      <c r="S938" s="1534"/>
      <c r="U938" s="214" t="s">
        <v>1970</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216"/>
      <c r="N943" s="1449"/>
      <c r="O943" s="1449"/>
      <c r="P943" s="1449"/>
      <c r="Q943" s="1449"/>
      <c r="R943" s="1449"/>
      <c r="S943" s="1450"/>
      <c r="T943" s="72" t="s">
        <v>949</v>
      </c>
      <c r="U943" s="9"/>
      <c r="V943" s="9"/>
      <c r="W943" s="9"/>
      <c r="X943" s="9"/>
      <c r="Y943" s="9"/>
      <c r="Z943" s="52"/>
      <c r="AA943" s="1216"/>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216"/>
      <c r="N944" s="1449"/>
      <c r="O944" s="1449"/>
      <c r="P944" s="1449"/>
      <c r="Q944" s="1449"/>
      <c r="R944" s="1449"/>
      <c r="S944" s="1450"/>
      <c r="T944" s="72" t="s">
        <v>948</v>
      </c>
      <c r="U944" s="9"/>
      <c r="V944" s="9"/>
      <c r="W944" s="9"/>
      <c r="X944" s="9"/>
      <c r="Y944" s="9"/>
      <c r="Z944" s="52"/>
      <c r="AA944" s="1216"/>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6" t="s">
        <v>124</v>
      </c>
      <c r="N945" s="1259"/>
      <c r="O945" s="1259"/>
      <c r="P945" s="1259"/>
      <c r="Q945" s="1259"/>
      <c r="R945" s="1259"/>
      <c r="S945" s="1327"/>
      <c r="T945" s="8" t="s">
        <v>565</v>
      </c>
      <c r="U945" s="9"/>
      <c r="V945" s="9"/>
      <c r="W945" s="9"/>
      <c r="X945" s="9"/>
      <c r="Y945" s="9"/>
      <c r="Z945" s="52"/>
      <c r="AA945" s="1216"/>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216"/>
      <c r="N946" s="1449"/>
      <c r="O946" s="1449"/>
      <c r="P946" s="1449"/>
      <c r="Q946" s="1449"/>
      <c r="R946" s="1449"/>
      <c r="S946" s="1450"/>
      <c r="T946" s="8" t="s">
        <v>566</v>
      </c>
      <c r="U946" s="9"/>
      <c r="V946" s="9"/>
      <c r="W946" s="9"/>
      <c r="X946" s="9"/>
      <c r="Y946" s="9"/>
      <c r="Z946" s="52"/>
      <c r="AA946" s="1216"/>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216"/>
      <c r="N947" s="1449"/>
      <c r="O947" s="1449"/>
      <c r="P947" s="1449"/>
      <c r="Q947" s="1449"/>
      <c r="R947" s="1449"/>
      <c r="S947" s="1450"/>
      <c r="T947" s="8" t="s">
        <v>493</v>
      </c>
      <c r="U947" s="9"/>
      <c r="V947" s="9"/>
      <c r="W947" s="9"/>
      <c r="X947" s="9"/>
      <c r="Y947" s="9"/>
      <c r="Z947" s="52"/>
      <c r="AA947" s="1216"/>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3" t="s">
        <v>1107</v>
      </c>
      <c r="G948" s="7"/>
      <c r="H948" s="7"/>
      <c r="I948" s="7"/>
      <c r="J948" s="7"/>
      <c r="K948" s="7"/>
      <c r="L948" s="64"/>
      <c r="M948" s="1388" t="s">
        <v>79</v>
      </c>
      <c r="N948" s="1389"/>
      <c r="O948" s="1389"/>
      <c r="P948" s="1389"/>
      <c r="Q948" s="1389"/>
      <c r="R948" s="1389"/>
      <c r="S948" s="1390"/>
      <c r="T948" s="1460"/>
      <c r="U948" s="1461"/>
      <c r="V948" s="1461"/>
      <c r="W948" s="1461"/>
      <c r="X948" s="1461"/>
      <c r="Y948" s="1461"/>
      <c r="Z948" s="1462"/>
      <c r="AA948" s="1216"/>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216"/>
      <c r="N949" s="1449"/>
      <c r="O949" s="1449"/>
      <c r="P949" s="1449"/>
      <c r="Q949" s="1449"/>
      <c r="R949" s="1449"/>
      <c r="S949" s="1450"/>
      <c r="T949" s="1460"/>
      <c r="U949" s="1461"/>
      <c r="V949" s="1461"/>
      <c r="W949" s="1461"/>
      <c r="X949" s="1461"/>
      <c r="Y949" s="1461"/>
      <c r="Z949" s="1462"/>
      <c r="AA949" s="1216"/>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6" t="s">
        <v>482</v>
      </c>
      <c r="P950" s="1327"/>
      <c r="Q950" s="146"/>
      <c r="R950" s="146"/>
      <c r="S950" s="147"/>
      <c r="T950" s="6" t="s">
        <v>283</v>
      </c>
      <c r="U950" s="7"/>
      <c r="V950" s="7"/>
      <c r="W950" s="1454" t="s">
        <v>561</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5" t="s">
        <v>226</v>
      </c>
      <c r="G951" s="1261"/>
      <c r="H951" s="1261"/>
      <c r="I951" s="1261"/>
      <c r="J951" s="1261"/>
      <c r="K951" s="1261"/>
      <c r="L951" s="1261"/>
      <c r="M951" s="1216"/>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59"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314634</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362770</v>
      </c>
      <c r="S962" s="1139"/>
      <c r="T962" s="1139"/>
      <c r="U962" s="1139"/>
      <c r="V962" s="1139"/>
      <c r="W962" s="1139"/>
      <c r="X962" s="1139"/>
      <c r="Y962" s="1139"/>
      <c r="Z962" s="1139"/>
      <c r="AA962" s="1139"/>
      <c r="AB962" s="1140">
        <f>BS651</f>
        <v>35</v>
      </c>
      <c r="AC962" s="1141"/>
      <c r="AD962" s="1141"/>
      <c r="AE962" s="1141"/>
      <c r="AF962" s="1141"/>
      <c r="AG962" s="1141"/>
      <c r="AH962" s="1141"/>
      <c r="AI962" s="1142"/>
      <c r="AJ962" s="1143">
        <f>IF(ISERROR((R962*AB962)),0,(R962*AB962))</f>
        <v>12696950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779</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437600</v>
      </c>
      <c r="S963" s="1139"/>
      <c r="T963" s="1139"/>
      <c r="U963" s="1139"/>
      <c r="V963" s="1139"/>
      <c r="W963" s="1139"/>
      <c r="X963" s="1139"/>
      <c r="Y963" s="1139"/>
      <c r="Z963" s="1139"/>
      <c r="AA963" s="1139"/>
      <c r="AB963" s="1140">
        <f>BX651</f>
        <v>1</v>
      </c>
      <c r="AC963" s="1141"/>
      <c r="AD963" s="1141"/>
      <c r="AE963" s="1141"/>
      <c r="AF963" s="1141"/>
      <c r="AG963" s="1141"/>
      <c r="AH963" s="1141"/>
      <c r="AI963" s="1142"/>
      <c r="AJ963" s="1143">
        <f>IF(ISERROR((R963*AB963)),0,(R963*AB963))</f>
        <v>437600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780</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560128</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790</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624018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959</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36</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3" t="s">
        <v>746</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3">
        <f>SUM(AJ961:AQ965)</f>
        <v>13134550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479</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146" t="s">
        <v>1888</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2626910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446" t="s">
        <v>2400</v>
      </c>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170" t="s">
        <v>1996</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4" t="s">
        <v>485</v>
      </c>
      <c r="D982" s="1170" t="s">
        <v>1997</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5"/>
      <c r="D983" s="1163" t="s">
        <v>1998</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5"/>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4" t="s">
        <v>489</v>
      </c>
      <c r="D986" s="1170" t="s">
        <v>1890</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5"/>
      <c r="D987" s="1166" t="s">
        <v>1891</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4" t="s">
        <v>492</v>
      </c>
      <c r="D988" s="1170" t="s">
        <v>1892</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108</v>
      </c>
      <c r="AH988" s="1150"/>
      <c r="AI988" s="82"/>
      <c r="AJ988" s="1127">
        <f>ROUND(IF(AG988="yes",AJ967*0.02,0),0)</f>
        <v>262691</v>
      </c>
      <c r="AK988" s="1128"/>
      <c r="AL988" s="1128"/>
      <c r="AM988" s="1128"/>
      <c r="AN988" s="1128"/>
      <c r="AO988" s="1128"/>
      <c r="AP988" s="1128"/>
      <c r="AQ988" s="1129"/>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5"/>
      <c r="D989" s="1163" t="s">
        <v>1893</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4" t="s">
        <v>595</v>
      </c>
      <c r="D991" s="1146" t="s">
        <v>1894</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5"/>
      <c r="D992" s="1163" t="s">
        <v>1999</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5"/>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4" t="s">
        <v>600</v>
      </c>
      <c r="D995" s="1173" t="s">
        <v>1895</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163" t="s">
        <v>1896</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6"/>
      <c r="AG998" s="1536"/>
      <c r="AH998" s="1536"/>
      <c r="AI998" s="1536"/>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882</v>
      </c>
      <c r="E999" s="88"/>
      <c r="F999" s="88"/>
      <c r="G999" s="409"/>
      <c r="H999" s="409"/>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6"/>
      <c r="AG999" s="1536"/>
      <c r="AH999" s="1536"/>
      <c r="AI999" s="1536"/>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4" t="s">
        <v>572</v>
      </c>
      <c r="D1000" s="1170" t="s">
        <v>1897</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803192</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5"/>
      <c r="D1001" s="1163" t="s">
        <v>2000</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7" t="str">
        <f>IF(AG1000="yes","Please Enter Amount:","")</f>
        <v>Please Enter Amount:</v>
      </c>
      <c r="AG1001" s="1538"/>
      <c r="AH1001" s="1538"/>
      <c r="AI1001" s="1539"/>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5"/>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6">
        <v>803192</v>
      </c>
      <c r="AG1002" s="1536"/>
      <c r="AH1002" s="1536"/>
      <c r="AI1002" s="1536"/>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6"/>
      <c r="AG1003" s="1536"/>
      <c r="AH1003" s="1536"/>
      <c r="AI1003" s="1536"/>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4" t="s">
        <v>577</v>
      </c>
      <c r="D1004" s="1146" t="s">
        <v>1898</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1313455</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5"/>
      <c r="D1005" s="1163" t="s">
        <v>1899</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3"/>
      <c r="B1006" s="80"/>
      <c r="C1006" s="555"/>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3"/>
      <c r="B1007" s="79"/>
      <c r="C1007" s="554" t="s">
        <v>580</v>
      </c>
      <c r="D1007" s="1170" t="s">
        <v>2001</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3"/>
      <c r="B1008" s="79"/>
      <c r="C1008" s="555"/>
      <c r="D1008" s="1158"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0"/>
      <c r="AG1008" s="871"/>
      <c r="AH1008" s="871"/>
      <c r="AI1008" s="872"/>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3"/>
      <c r="B1009" s="79"/>
      <c r="C1009" s="555"/>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0"/>
      <c r="AG1009" s="871"/>
      <c r="AH1009" s="871"/>
      <c r="AI1009" s="872"/>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3"/>
      <c r="B1010" s="79"/>
      <c r="C1010" s="555"/>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3"/>
      <c r="AG1010" s="874"/>
      <c r="AH1010" s="874"/>
      <c r="AI1010" s="875"/>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4" t="s">
        <v>580</v>
      </c>
      <c r="D1011" s="1146" t="s">
        <v>2003</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5"/>
      <c r="D1012" s="1158"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5"/>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5"/>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5"/>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2005</v>
      </c>
      <c r="D1016" s="1170" t="s">
        <v>1900</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5"/>
      <c r="D1017" s="1163" t="s">
        <v>2213</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5"/>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5"/>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557" t="s">
        <v>747</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18140798</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19944177</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1.0994101251775144</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988</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30" t="s">
        <v>124</v>
      </c>
      <c r="B1075" s="1530"/>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63" zoomScaleNormal="100" workbookViewId="0">
      <selection activeCell="S13" sqref="S13"/>
    </sheetView>
  </sheetViews>
  <sheetFormatPr defaultColWidth="8.88671875" defaultRowHeight="12" zeroHeight="1"/>
  <cols>
    <col min="1" max="1" width="32.5546875" style="482" customWidth="1"/>
    <col min="2" max="12" width="12.109375" style="480" customWidth="1"/>
    <col min="13" max="17" width="11.44140625" style="480" customWidth="1"/>
    <col min="18" max="18" width="12.5546875" style="480" customWidth="1"/>
    <col min="19" max="20" width="12.109375" style="480" customWidth="1"/>
    <col min="21" max="21" width="0.44140625" style="481" customWidth="1"/>
    <col min="22" max="16384" width="8.88671875" style="480"/>
  </cols>
  <sheetData>
    <row r="1" spans="1:21" s="200" customFormat="1" ht="13.8">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 customHeight="1">
      <c r="A2" s="231"/>
      <c r="B2" s="232" t="s">
        <v>796</v>
      </c>
      <c r="C2" s="232" t="s">
        <v>507</v>
      </c>
      <c r="D2" s="232" t="s">
        <v>506</v>
      </c>
      <c r="E2" s="232" t="s">
        <v>797</v>
      </c>
      <c r="F2" s="233" t="str">
        <f>Application!B621&amp;Application!C621</f>
        <v xml:space="preserve">1)Citibank Perm </v>
      </c>
      <c r="G2" s="233" t="str">
        <f>Application!B622&amp;Application!C622</f>
        <v>2)Moreno Valley City HOME ARP</v>
      </c>
      <c r="H2" s="233" t="str">
        <f>Application!B623&amp;Application!C623</f>
        <v>3)Riverside County HOME ARP</v>
      </c>
      <c r="I2" s="233" t="str">
        <f>Application!B624&amp;Application!C624</f>
        <v>4)Moreno Valley City Loan</v>
      </c>
      <c r="J2" s="233" t="str">
        <f>Application!B625&amp;Application!C625</f>
        <v>5)Moreno Valley City Waived Fees</v>
      </c>
      <c r="K2" s="233" t="str">
        <f>Application!B626&amp;Application!C626</f>
        <v>6)Moreno Valley City Carryback Financing</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395000</v>
      </c>
      <c r="C4" s="241">
        <v>395000</v>
      </c>
      <c r="D4" s="241"/>
      <c r="E4" s="241"/>
      <c r="F4" s="241"/>
      <c r="G4" s="241"/>
      <c r="H4" s="241"/>
      <c r="I4" s="241"/>
      <c r="J4" s="241"/>
      <c r="K4" s="241">
        <f>K107</f>
        <v>395000</v>
      </c>
      <c r="L4" s="241"/>
      <c r="M4" s="241"/>
      <c r="N4" s="241"/>
      <c r="O4" s="241"/>
      <c r="P4" s="241"/>
      <c r="Q4" s="241"/>
      <c r="R4" s="241">
        <f>C4</f>
        <v>395000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395000</v>
      </c>
      <c r="C8" s="240">
        <f t="shared" ref="C8:R8" si="0">SUM(C4:C7)</f>
        <v>395000</v>
      </c>
      <c r="D8" s="240">
        <f t="shared" si="0"/>
        <v>0</v>
      </c>
      <c r="E8" s="240">
        <f t="shared" si="0"/>
        <v>0</v>
      </c>
      <c r="F8" s="240">
        <f t="shared" si="0"/>
        <v>0</v>
      </c>
      <c r="G8" s="240">
        <f t="shared" si="0"/>
        <v>0</v>
      </c>
      <c r="H8" s="240">
        <f t="shared" si="0"/>
        <v>0</v>
      </c>
      <c r="I8" s="240">
        <f t="shared" si="0"/>
        <v>0</v>
      </c>
      <c r="J8" s="240">
        <f t="shared" si="0"/>
        <v>0</v>
      </c>
      <c r="K8" s="240">
        <f t="shared" si="0"/>
        <v>395000</v>
      </c>
      <c r="L8" s="240">
        <f t="shared" si="0"/>
        <v>0</v>
      </c>
      <c r="M8" s="240">
        <f t="shared" si="0"/>
        <v>0</v>
      </c>
      <c r="N8" s="240">
        <f t="shared" si="0"/>
        <v>0</v>
      </c>
      <c r="O8" s="240">
        <f t="shared" si="0"/>
        <v>0</v>
      </c>
      <c r="P8" s="240">
        <f t="shared" si="0"/>
        <v>0</v>
      </c>
      <c r="Q8" s="240">
        <f t="shared" si="0"/>
        <v>0</v>
      </c>
      <c r="R8" s="240">
        <f t="shared" si="0"/>
        <v>395000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395000</v>
      </c>
      <c r="C12" s="240">
        <f t="shared" si="2"/>
        <v>395000</v>
      </c>
      <c r="D12" s="240">
        <f t="shared" si="2"/>
        <v>0</v>
      </c>
      <c r="E12" s="240">
        <f t="shared" si="2"/>
        <v>0</v>
      </c>
      <c r="F12" s="240">
        <f t="shared" si="2"/>
        <v>0</v>
      </c>
      <c r="G12" s="240">
        <f t="shared" si="2"/>
        <v>0</v>
      </c>
      <c r="H12" s="240">
        <f t="shared" si="2"/>
        <v>0</v>
      </c>
      <c r="I12" s="240">
        <f t="shared" si="2"/>
        <v>0</v>
      </c>
      <c r="J12" s="240">
        <f t="shared" si="2"/>
        <v>0</v>
      </c>
      <c r="K12" s="240">
        <f t="shared" si="2"/>
        <v>395000</v>
      </c>
      <c r="L12" s="240">
        <f t="shared" si="2"/>
        <v>0</v>
      </c>
      <c r="M12" s="240">
        <f t="shared" si="2"/>
        <v>0</v>
      </c>
      <c r="N12" s="240">
        <f t="shared" si="2"/>
        <v>0</v>
      </c>
      <c r="O12" s="240">
        <f t="shared" si="2"/>
        <v>0</v>
      </c>
      <c r="P12" s="240">
        <f t="shared" si="2"/>
        <v>0</v>
      </c>
      <c r="Q12" s="240">
        <f t="shared" si="2"/>
        <v>0</v>
      </c>
      <c r="R12" s="240">
        <f t="shared" si="2"/>
        <v>395000</v>
      </c>
      <c r="S12" s="242"/>
      <c r="T12" s="242"/>
      <c r="U12" s="237"/>
    </row>
    <row r="13" spans="1:21" s="238" customFormat="1" ht="11.4">
      <c r="A13" s="455" t="s">
        <v>1109</v>
      </c>
      <c r="B13" s="240">
        <f>SUM(C13+D13)</f>
        <v>75000</v>
      </c>
      <c r="C13" s="241">
        <v>75000</v>
      </c>
      <c r="D13" s="241"/>
      <c r="E13" s="241">
        <f>C13-SUM(F13:Q13)</f>
        <v>75000</v>
      </c>
      <c r="F13" s="241"/>
      <c r="G13" s="241"/>
      <c r="H13" s="241"/>
      <c r="I13" s="241"/>
      <c r="J13" s="241"/>
      <c r="K13" s="241"/>
      <c r="L13" s="241"/>
      <c r="M13" s="241"/>
      <c r="N13" s="241"/>
      <c r="O13" s="241"/>
      <c r="P13" s="241"/>
      <c r="Q13" s="241"/>
      <c r="R13" s="241">
        <f>SUM(E13:Q13)</f>
        <v>75000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1000000</v>
      </c>
      <c r="C29" s="241">
        <v>1000000</v>
      </c>
      <c r="D29" s="241"/>
      <c r="E29" s="241">
        <f t="shared" ref="E29:E36" si="7">C29-SUM(F29:Q29)</f>
        <v>820000</v>
      </c>
      <c r="F29" s="241"/>
      <c r="G29" s="241"/>
      <c r="H29" s="241"/>
      <c r="I29" s="241">
        <f>I107</f>
        <v>180000</v>
      </c>
      <c r="J29" s="241"/>
      <c r="K29" s="241"/>
      <c r="L29" s="241"/>
      <c r="M29" s="241"/>
      <c r="N29" s="241"/>
      <c r="O29" s="241"/>
      <c r="P29" s="241"/>
      <c r="Q29" s="241"/>
      <c r="R29" s="241">
        <f t="shared" ref="R29:R37" si="8">SUM(E29:Q29)</f>
        <v>1000000</v>
      </c>
      <c r="S29" s="241">
        <f>C29</f>
        <v>1000000</v>
      </c>
      <c r="T29" s="241"/>
      <c r="U29" s="237"/>
    </row>
    <row r="30" spans="1:21" s="238" customFormat="1" ht="11.4">
      <c r="A30" s="239" t="s">
        <v>910</v>
      </c>
      <c r="B30" s="240">
        <f t="shared" si="6"/>
        <v>10155000</v>
      </c>
      <c r="C30" s="241">
        <v>10155000</v>
      </c>
      <c r="D30" s="241"/>
      <c r="E30" s="241">
        <f t="shared" si="7"/>
        <v>3657354</v>
      </c>
      <c r="F30" s="241">
        <f>F107</f>
        <v>2934646</v>
      </c>
      <c r="G30" s="241">
        <f>G107</f>
        <v>2063000</v>
      </c>
      <c r="H30" s="241">
        <f>H107</f>
        <v>1500000</v>
      </c>
      <c r="I30" s="241"/>
      <c r="J30" s="241"/>
      <c r="K30" s="241"/>
      <c r="L30" s="241"/>
      <c r="M30" s="241"/>
      <c r="N30" s="241"/>
      <c r="O30" s="241"/>
      <c r="P30" s="241"/>
      <c r="Q30" s="241"/>
      <c r="R30" s="241">
        <f t="shared" si="8"/>
        <v>10155000</v>
      </c>
      <c r="S30" s="241">
        <f>C30</f>
        <v>10155000</v>
      </c>
      <c r="T30" s="241"/>
      <c r="U30" s="237"/>
    </row>
    <row r="31" spans="1:21" s="238" customFormat="1" ht="11.4">
      <c r="A31" s="239" t="s">
        <v>911</v>
      </c>
      <c r="B31" s="240">
        <f t="shared" si="6"/>
        <v>622449</v>
      </c>
      <c r="C31" s="241">
        <v>622449</v>
      </c>
      <c r="D31" s="241"/>
      <c r="E31" s="241">
        <f t="shared" si="7"/>
        <v>622449</v>
      </c>
      <c r="F31" s="241"/>
      <c r="G31" s="241"/>
      <c r="H31" s="241"/>
      <c r="I31" s="241"/>
      <c r="J31" s="241"/>
      <c r="K31" s="241"/>
      <c r="L31" s="241"/>
      <c r="M31" s="241"/>
      <c r="N31" s="241"/>
      <c r="O31" s="241"/>
      <c r="P31" s="241"/>
      <c r="Q31" s="241"/>
      <c r="R31" s="241">
        <f t="shared" si="8"/>
        <v>622449</v>
      </c>
      <c r="S31" s="241">
        <f>C31</f>
        <v>622449</v>
      </c>
      <c r="T31" s="241"/>
      <c r="U31" s="237"/>
    </row>
    <row r="32" spans="1:21" s="238" customFormat="1" ht="11.4">
      <c r="A32" s="239" t="s">
        <v>912</v>
      </c>
      <c r="B32" s="240">
        <f t="shared" si="6"/>
        <v>500000</v>
      </c>
      <c r="C32" s="241">
        <v>500000</v>
      </c>
      <c r="D32" s="241"/>
      <c r="E32" s="241">
        <f t="shared" si="7"/>
        <v>500000</v>
      </c>
      <c r="F32" s="241"/>
      <c r="G32" s="241"/>
      <c r="H32" s="241"/>
      <c r="I32" s="241"/>
      <c r="J32" s="241"/>
      <c r="K32" s="241"/>
      <c r="L32" s="241"/>
      <c r="M32" s="241"/>
      <c r="N32" s="241"/>
      <c r="O32" s="241"/>
      <c r="P32" s="241"/>
      <c r="Q32" s="241"/>
      <c r="R32" s="241">
        <f t="shared" si="8"/>
        <v>500000</v>
      </c>
      <c r="S32" s="241">
        <f>C32</f>
        <v>500000</v>
      </c>
      <c r="T32" s="241"/>
      <c r="U32" s="237"/>
    </row>
    <row r="33" spans="1:21" s="238" customFormat="1" ht="11.4">
      <c r="A33" s="239" t="s">
        <v>913</v>
      </c>
      <c r="B33" s="240">
        <f t="shared" si="6"/>
        <v>442196</v>
      </c>
      <c r="C33" s="241">
        <v>442196</v>
      </c>
      <c r="D33" s="241"/>
      <c r="E33" s="241">
        <f t="shared" si="7"/>
        <v>442196</v>
      </c>
      <c r="F33" s="241"/>
      <c r="G33" s="241"/>
      <c r="H33" s="241"/>
      <c r="I33" s="241"/>
      <c r="J33" s="241"/>
      <c r="K33" s="241"/>
      <c r="L33" s="241"/>
      <c r="M33" s="241"/>
      <c r="N33" s="241"/>
      <c r="O33" s="241"/>
      <c r="P33" s="241"/>
      <c r="Q33" s="241"/>
      <c r="R33" s="241">
        <f t="shared" si="8"/>
        <v>442196</v>
      </c>
      <c r="S33" s="241">
        <f>C33</f>
        <v>442196</v>
      </c>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8"/>
        <v>0</v>
      </c>
      <c r="S34" s="241"/>
      <c r="T34" s="241"/>
      <c r="U34" s="237"/>
    </row>
    <row r="35" spans="1:21" s="238" customFormat="1" ht="11.4">
      <c r="A35" s="239" t="s">
        <v>915</v>
      </c>
      <c r="B35" s="240">
        <f t="shared" si="6"/>
        <v>254393</v>
      </c>
      <c r="C35" s="241">
        <v>254393</v>
      </c>
      <c r="D35" s="241"/>
      <c r="E35" s="241">
        <f t="shared" si="7"/>
        <v>254393</v>
      </c>
      <c r="F35" s="241"/>
      <c r="G35" s="241"/>
      <c r="H35" s="241"/>
      <c r="I35" s="241"/>
      <c r="J35" s="241"/>
      <c r="K35" s="241"/>
      <c r="L35" s="241"/>
      <c r="M35" s="241"/>
      <c r="N35" s="241"/>
      <c r="O35" s="241"/>
      <c r="P35" s="241"/>
      <c r="Q35" s="241"/>
      <c r="R35" s="241">
        <f t="shared" si="8"/>
        <v>254393</v>
      </c>
      <c r="S35" s="241">
        <f>C35</f>
        <v>254393</v>
      </c>
      <c r="T35" s="241"/>
      <c r="U35" s="237"/>
    </row>
    <row r="36" spans="1:21" s="238" customFormat="1" ht="11.4">
      <c r="A36" s="250" t="s">
        <v>1951</v>
      </c>
      <c r="B36" s="240">
        <f t="shared" si="6"/>
        <v>250000</v>
      </c>
      <c r="C36" s="241">
        <v>250000</v>
      </c>
      <c r="D36" s="241"/>
      <c r="E36" s="241">
        <f t="shared" si="7"/>
        <v>250000</v>
      </c>
      <c r="F36" s="241"/>
      <c r="G36" s="241"/>
      <c r="H36" s="241"/>
      <c r="I36" s="241"/>
      <c r="J36" s="241"/>
      <c r="K36" s="241"/>
      <c r="L36" s="241"/>
      <c r="M36" s="241"/>
      <c r="N36" s="241"/>
      <c r="O36" s="241"/>
      <c r="P36" s="241"/>
      <c r="Q36" s="241"/>
      <c r="R36" s="241">
        <f t="shared" si="8"/>
        <v>250000</v>
      </c>
      <c r="S36" s="241">
        <f>C36</f>
        <v>250000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8"/>
        <v>0</v>
      </c>
      <c r="S37" s="241"/>
      <c r="T37" s="241"/>
      <c r="U37" s="237"/>
    </row>
    <row r="38" spans="1:21" s="238" customFormat="1">
      <c r="A38" s="243" t="s">
        <v>918</v>
      </c>
      <c r="B38" s="240">
        <f t="shared" si="6"/>
        <v>13224038</v>
      </c>
      <c r="C38" s="240">
        <f>SUM(C29:C37)</f>
        <v>13224038</v>
      </c>
      <c r="D38" s="240">
        <f>SUM(D29:D37)</f>
        <v>0</v>
      </c>
      <c r="E38" s="240">
        <f>SUM(E29:E37)</f>
        <v>6546392</v>
      </c>
      <c r="F38" s="240">
        <f t="shared" ref="F38:T38" si="9">SUM(F29:F37)</f>
        <v>2934646</v>
      </c>
      <c r="G38" s="240">
        <f t="shared" si="9"/>
        <v>2063000</v>
      </c>
      <c r="H38" s="240">
        <f t="shared" si="9"/>
        <v>1500000</v>
      </c>
      <c r="I38" s="240">
        <f t="shared" si="9"/>
        <v>180000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13224038</v>
      </c>
      <c r="S38" s="244">
        <f t="shared" si="9"/>
        <v>13224038</v>
      </c>
      <c r="T38" s="244">
        <f t="shared" si="9"/>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400000</v>
      </c>
      <c r="C40" s="241">
        <v>400000</v>
      </c>
      <c r="D40" s="241"/>
      <c r="E40" s="241">
        <f t="shared" ref="E40:E41" si="10">C40-SUM(F40:Q40)</f>
        <v>400000</v>
      </c>
      <c r="F40" s="241"/>
      <c r="G40" s="241"/>
      <c r="H40" s="241"/>
      <c r="I40" s="241"/>
      <c r="J40" s="241"/>
      <c r="K40" s="241"/>
      <c r="L40" s="241"/>
      <c r="M40" s="241"/>
      <c r="N40" s="241"/>
      <c r="O40" s="241"/>
      <c r="P40" s="241"/>
      <c r="Q40" s="241"/>
      <c r="R40" s="241">
        <f>SUM(E40:Q40)</f>
        <v>400000</v>
      </c>
      <c r="S40" s="241">
        <f>C40</f>
        <v>400000</v>
      </c>
      <c r="T40" s="241"/>
      <c r="U40" s="237"/>
    </row>
    <row r="41" spans="1:21" s="238" customFormat="1" ht="11.4">
      <c r="A41" s="239" t="s">
        <v>921</v>
      </c>
      <c r="B41" s="240">
        <f>SUM(C41+D41)</f>
        <v>400000</v>
      </c>
      <c r="C41" s="241">
        <v>400000</v>
      </c>
      <c r="D41" s="241"/>
      <c r="E41" s="241">
        <f t="shared" si="10"/>
        <v>400000</v>
      </c>
      <c r="F41" s="241"/>
      <c r="G41" s="241"/>
      <c r="H41" s="241"/>
      <c r="I41" s="241"/>
      <c r="J41" s="241"/>
      <c r="K41" s="241"/>
      <c r="L41" s="241"/>
      <c r="M41" s="241"/>
      <c r="N41" s="241"/>
      <c r="O41" s="241"/>
      <c r="P41" s="241"/>
      <c r="Q41" s="241"/>
      <c r="R41" s="241">
        <f>SUM(E41:Q41)</f>
        <v>400000</v>
      </c>
      <c r="S41" s="241">
        <f>C41</f>
        <v>400000</v>
      </c>
      <c r="T41" s="241"/>
      <c r="U41" s="237"/>
    </row>
    <row r="42" spans="1:21" s="238" customFormat="1">
      <c r="A42" s="243" t="s">
        <v>922</v>
      </c>
      <c r="B42" s="240">
        <f>SUM(C42:D42)</f>
        <v>800000</v>
      </c>
      <c r="C42" s="240">
        <f>SUM(C39:C41)</f>
        <v>800000</v>
      </c>
      <c r="D42" s="240">
        <f>SUM(D39:D41)</f>
        <v>0</v>
      </c>
      <c r="E42" s="240">
        <f t="shared" ref="E42:T42" si="11">SUM(E40:E41)</f>
        <v>800000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800000</v>
      </c>
      <c r="S42" s="244">
        <f t="shared" si="11"/>
        <v>800000</v>
      </c>
      <c r="T42" s="244">
        <f t="shared" si="11"/>
        <v>0</v>
      </c>
      <c r="U42" s="237"/>
    </row>
    <row r="43" spans="1:21" s="238" customFormat="1">
      <c r="A43" s="243" t="s">
        <v>923</v>
      </c>
      <c r="B43" s="240">
        <f>SUM(C43:D43)</f>
        <v>200000</v>
      </c>
      <c r="C43" s="241">
        <v>200000</v>
      </c>
      <c r="D43" s="241"/>
      <c r="E43" s="241">
        <f t="shared" ref="E43" si="12">C43-SUM(F43:Q43)</f>
        <v>200000</v>
      </c>
      <c r="F43" s="241">
        <v>0</v>
      </c>
      <c r="G43" s="241"/>
      <c r="H43" s="241"/>
      <c r="I43" s="241"/>
      <c r="J43" s="241"/>
      <c r="K43" s="241"/>
      <c r="L43" s="241"/>
      <c r="M43" s="241"/>
      <c r="N43" s="241"/>
      <c r="O43" s="241"/>
      <c r="P43" s="241"/>
      <c r="Q43" s="241"/>
      <c r="R43" s="241">
        <f>SUM(E43:Q43)</f>
        <v>200000</v>
      </c>
      <c r="S43" s="241">
        <f>C43</f>
        <v>200000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3">SUM(C45+D45)</f>
        <v>962575</v>
      </c>
      <c r="C45" s="241">
        <f>962572+3</f>
        <v>962575</v>
      </c>
      <c r="D45" s="241"/>
      <c r="E45" s="241">
        <f t="shared" ref="E45:E49" si="14">C45-SUM(F45:Q45)</f>
        <v>962575</v>
      </c>
      <c r="F45" s="241"/>
      <c r="G45" s="241"/>
      <c r="H45" s="241"/>
      <c r="I45" s="241"/>
      <c r="J45" s="241"/>
      <c r="K45" s="241"/>
      <c r="L45" s="241"/>
      <c r="M45" s="241"/>
      <c r="N45" s="241"/>
      <c r="O45" s="241"/>
      <c r="P45" s="241"/>
      <c r="Q45" s="241"/>
      <c r="R45" s="241">
        <f t="shared" ref="R45:R52" si="15">SUM(E45:Q45)</f>
        <v>962575</v>
      </c>
      <c r="S45" s="241">
        <f>489542+2</f>
        <v>489544</v>
      </c>
      <c r="T45" s="241"/>
      <c r="U45" s="237"/>
    </row>
    <row r="46" spans="1:21" s="238" customFormat="1" ht="11.4">
      <c r="A46" s="239" t="s">
        <v>926</v>
      </c>
      <c r="B46" s="240">
        <f t="shared" si="13"/>
        <v>180871</v>
      </c>
      <c r="C46" s="241">
        <v>180871</v>
      </c>
      <c r="D46" s="241"/>
      <c r="E46" s="241">
        <f t="shared" si="14"/>
        <v>180871</v>
      </c>
      <c r="F46" s="241"/>
      <c r="G46" s="241"/>
      <c r="H46" s="241"/>
      <c r="I46" s="241"/>
      <c r="J46" s="241"/>
      <c r="K46" s="241"/>
      <c r="L46" s="241"/>
      <c r="M46" s="241"/>
      <c r="N46" s="241"/>
      <c r="O46" s="241"/>
      <c r="P46" s="241"/>
      <c r="Q46" s="241"/>
      <c r="R46" s="241">
        <f t="shared" si="15"/>
        <v>180871</v>
      </c>
      <c r="S46" s="241">
        <v>91987</v>
      </c>
      <c r="T46" s="241"/>
      <c r="U46" s="237"/>
    </row>
    <row r="47" spans="1:21" s="238" customFormat="1" ht="12" customHeight="1">
      <c r="A47" s="239" t="s">
        <v>927</v>
      </c>
      <c r="B47" s="240">
        <f t="shared" si="13"/>
        <v>0</v>
      </c>
      <c r="C47" s="241"/>
      <c r="D47" s="241"/>
      <c r="E47" s="241"/>
      <c r="F47" s="241"/>
      <c r="G47" s="241"/>
      <c r="H47" s="241"/>
      <c r="I47" s="241"/>
      <c r="J47" s="241"/>
      <c r="K47" s="241"/>
      <c r="L47" s="241"/>
      <c r="M47" s="241"/>
      <c r="N47" s="241"/>
      <c r="O47" s="241"/>
      <c r="P47" s="241"/>
      <c r="Q47" s="241"/>
      <c r="R47" s="241">
        <f t="shared" si="15"/>
        <v>0</v>
      </c>
      <c r="S47" s="241"/>
      <c r="T47" s="241"/>
      <c r="U47" s="237"/>
    </row>
    <row r="48" spans="1:21" s="238" customFormat="1" ht="11.4">
      <c r="A48" s="239" t="s">
        <v>928</v>
      </c>
      <c r="B48" s="240">
        <f t="shared" si="13"/>
        <v>127196</v>
      </c>
      <c r="C48" s="241">
        <v>127196</v>
      </c>
      <c r="D48" s="241"/>
      <c r="E48" s="241">
        <f t="shared" si="14"/>
        <v>127196</v>
      </c>
      <c r="F48" s="241"/>
      <c r="G48" s="241"/>
      <c r="H48" s="241"/>
      <c r="I48" s="241"/>
      <c r="J48" s="241"/>
      <c r="K48" s="241"/>
      <c r="L48" s="241"/>
      <c r="M48" s="241"/>
      <c r="N48" s="241"/>
      <c r="O48" s="241"/>
      <c r="P48" s="241"/>
      <c r="Q48" s="241"/>
      <c r="R48" s="241">
        <f t="shared" si="15"/>
        <v>127196</v>
      </c>
      <c r="S48" s="241">
        <f>C48</f>
        <v>127196</v>
      </c>
      <c r="T48" s="241"/>
      <c r="U48" s="237"/>
    </row>
    <row r="49" spans="1:21" s="238" customFormat="1" ht="11.4">
      <c r="A49" s="239" t="s">
        <v>931</v>
      </c>
      <c r="B49" s="240">
        <f t="shared" si="13"/>
        <v>50000</v>
      </c>
      <c r="C49" s="241">
        <v>50000</v>
      </c>
      <c r="D49" s="241"/>
      <c r="E49" s="241">
        <f t="shared" si="14"/>
        <v>50000</v>
      </c>
      <c r="F49" s="241"/>
      <c r="G49" s="241"/>
      <c r="H49" s="241"/>
      <c r="I49" s="241"/>
      <c r="J49" s="241"/>
      <c r="K49" s="241"/>
      <c r="L49" s="241"/>
      <c r="M49" s="241"/>
      <c r="N49" s="241"/>
      <c r="O49" s="241"/>
      <c r="P49" s="241"/>
      <c r="Q49" s="241"/>
      <c r="R49" s="241">
        <f t="shared" si="15"/>
        <v>50000</v>
      </c>
      <c r="S49" s="241">
        <v>25000</v>
      </c>
      <c r="T49" s="241"/>
      <c r="U49" s="237"/>
    </row>
    <row r="50" spans="1:21" s="238" customFormat="1" ht="11.4">
      <c r="A50" s="239" t="s">
        <v>929</v>
      </c>
      <c r="B50" s="240">
        <f t="shared" si="13"/>
        <v>0</v>
      </c>
      <c r="C50" s="241"/>
      <c r="D50" s="241"/>
      <c r="E50" s="241"/>
      <c r="F50" s="241"/>
      <c r="G50" s="241"/>
      <c r="H50" s="241"/>
      <c r="I50" s="241"/>
      <c r="J50" s="241"/>
      <c r="K50" s="241"/>
      <c r="L50" s="241"/>
      <c r="M50" s="241"/>
      <c r="N50" s="241"/>
      <c r="O50" s="241"/>
      <c r="P50" s="241"/>
      <c r="Q50" s="241"/>
      <c r="R50" s="241">
        <f t="shared" si="15"/>
        <v>0</v>
      </c>
      <c r="S50" s="241"/>
      <c r="T50" s="241"/>
      <c r="U50" s="237"/>
    </row>
    <row r="51" spans="1:21" s="238" customFormat="1" ht="11.4">
      <c r="A51" s="239" t="s">
        <v>930</v>
      </c>
      <c r="B51" s="240">
        <f t="shared" si="13"/>
        <v>0</v>
      </c>
      <c r="C51" s="241"/>
      <c r="D51" s="241"/>
      <c r="E51" s="241"/>
      <c r="F51" s="241"/>
      <c r="G51" s="241"/>
      <c r="H51" s="241"/>
      <c r="I51" s="241"/>
      <c r="J51" s="241"/>
      <c r="K51" s="241"/>
      <c r="L51" s="241"/>
      <c r="M51" s="241"/>
      <c r="N51" s="241"/>
      <c r="O51" s="241"/>
      <c r="P51" s="241"/>
      <c r="Q51" s="241"/>
      <c r="R51" s="241">
        <f t="shared" si="15"/>
        <v>0</v>
      </c>
      <c r="S51" s="241"/>
      <c r="T51" s="241"/>
      <c r="U51" s="237"/>
    </row>
    <row r="52" spans="1:21" s="238" customFormat="1" ht="11.4">
      <c r="A52" s="246" t="s">
        <v>533</v>
      </c>
      <c r="B52" s="240">
        <f t="shared" si="13"/>
        <v>0</v>
      </c>
      <c r="C52" s="241"/>
      <c r="D52" s="241"/>
      <c r="E52" s="241"/>
      <c r="F52" s="241"/>
      <c r="G52" s="241"/>
      <c r="H52" s="241"/>
      <c r="I52" s="241"/>
      <c r="J52" s="241"/>
      <c r="K52" s="241"/>
      <c r="L52" s="241"/>
      <c r="M52" s="241"/>
      <c r="N52" s="241"/>
      <c r="O52" s="241"/>
      <c r="P52" s="241"/>
      <c r="Q52" s="241"/>
      <c r="R52" s="241">
        <f t="shared" si="15"/>
        <v>0</v>
      </c>
      <c r="S52" s="241"/>
      <c r="T52" s="241"/>
      <c r="U52" s="237"/>
    </row>
    <row r="53" spans="1:21" s="248" customFormat="1">
      <c r="A53" s="243" t="s">
        <v>932</v>
      </c>
      <c r="B53" s="244">
        <f>SUM(C53:D53)</f>
        <v>1320642</v>
      </c>
      <c r="C53" s="244">
        <f t="shared" ref="C53:T53" si="16">SUM(C45:C52)</f>
        <v>1320642</v>
      </c>
      <c r="D53" s="244">
        <f t="shared" si="16"/>
        <v>0</v>
      </c>
      <c r="E53" s="244">
        <f t="shared" si="16"/>
        <v>1320642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1320642</v>
      </c>
      <c r="S53" s="244">
        <f t="shared" si="16"/>
        <v>733727</v>
      </c>
      <c r="T53" s="244">
        <f t="shared" si="16"/>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7">SUM(C55+D55)</f>
        <v>29346</v>
      </c>
      <c r="C55" s="241">
        <v>29346</v>
      </c>
      <c r="D55" s="241"/>
      <c r="E55" s="241">
        <f t="shared" ref="E55:E57" si="18">C55-SUM(F55:Q55)</f>
        <v>29346</v>
      </c>
      <c r="F55" s="241"/>
      <c r="G55" s="241"/>
      <c r="H55" s="241"/>
      <c r="I55" s="241"/>
      <c r="J55" s="241"/>
      <c r="K55" s="241"/>
      <c r="L55" s="241"/>
      <c r="M55" s="241"/>
      <c r="N55" s="241"/>
      <c r="O55" s="241"/>
      <c r="P55" s="241"/>
      <c r="Q55" s="241"/>
      <c r="R55" s="241">
        <f t="shared" ref="R55:R60" si="19">SUM(E55:Q55)</f>
        <v>29346</v>
      </c>
      <c r="S55" s="242"/>
      <c r="T55" s="242"/>
      <c r="U55" s="237"/>
    </row>
    <row r="56" spans="1:21" s="238" customFormat="1" ht="12" customHeight="1">
      <c r="A56" s="239" t="s">
        <v>927</v>
      </c>
      <c r="B56" s="240">
        <f t="shared" si="17"/>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ht="11.4">
      <c r="A57" s="239" t="s">
        <v>931</v>
      </c>
      <c r="B57" s="240">
        <f t="shared" si="17"/>
        <v>10000</v>
      </c>
      <c r="C57" s="241">
        <v>10000</v>
      </c>
      <c r="D57" s="241"/>
      <c r="E57" s="241">
        <f t="shared" si="18"/>
        <v>10000</v>
      </c>
      <c r="F57" s="241"/>
      <c r="G57" s="241"/>
      <c r="H57" s="241"/>
      <c r="I57" s="241"/>
      <c r="J57" s="241"/>
      <c r="K57" s="241"/>
      <c r="L57" s="241"/>
      <c r="M57" s="241"/>
      <c r="N57" s="241"/>
      <c r="O57" s="241"/>
      <c r="P57" s="241"/>
      <c r="Q57" s="241"/>
      <c r="R57" s="241">
        <f t="shared" si="19"/>
        <v>10000</v>
      </c>
      <c r="S57" s="242"/>
      <c r="T57" s="242"/>
      <c r="U57" s="237"/>
    </row>
    <row r="58" spans="1:21" s="238" customFormat="1" ht="11.4">
      <c r="A58" s="239" t="s">
        <v>929</v>
      </c>
      <c r="B58" s="240">
        <f t="shared" si="17"/>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1.4">
      <c r="A59" s="239" t="s">
        <v>930</v>
      </c>
      <c r="B59" s="240">
        <f t="shared" si="17"/>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1.4">
      <c r="A60" s="246" t="s">
        <v>533</v>
      </c>
      <c r="B60" s="240">
        <f t="shared" si="17"/>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5" customHeight="1">
      <c r="A61" s="243" t="s">
        <v>500</v>
      </c>
      <c r="B61" s="240">
        <f>SUM(C61:D61)</f>
        <v>39346</v>
      </c>
      <c r="C61" s="240">
        <f t="shared" ref="C61:R61" si="20">SUM(C55:C60)</f>
        <v>39346</v>
      </c>
      <c r="D61" s="240">
        <f t="shared" si="20"/>
        <v>0</v>
      </c>
      <c r="E61" s="240">
        <f t="shared" si="20"/>
        <v>39346</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39346</v>
      </c>
      <c r="S61" s="242"/>
      <c r="T61" s="242"/>
      <c r="U61" s="237"/>
    </row>
    <row r="62" spans="1:21" s="238" customFormat="1" ht="11.4">
      <c r="A62" s="249" t="s">
        <v>501</v>
      </c>
      <c r="B62" s="240">
        <f>SUM(C62:D62)</f>
        <v>16054026</v>
      </c>
      <c r="C62" s="240">
        <f t="shared" ref="C62:R62" si="21">SUM(C8+C11+C13+C14+C15+C26+C27+C38+C42+C43+C53+C61)</f>
        <v>16054026</v>
      </c>
      <c r="D62" s="240">
        <f t="shared" si="21"/>
        <v>0</v>
      </c>
      <c r="E62" s="240">
        <f t="shared" si="21"/>
        <v>8981380</v>
      </c>
      <c r="F62" s="240">
        <f t="shared" si="21"/>
        <v>2934646</v>
      </c>
      <c r="G62" s="240">
        <f t="shared" si="21"/>
        <v>2063000</v>
      </c>
      <c r="H62" s="240">
        <f t="shared" si="21"/>
        <v>1500000</v>
      </c>
      <c r="I62" s="240">
        <f t="shared" si="21"/>
        <v>180000</v>
      </c>
      <c r="J62" s="240">
        <f t="shared" si="21"/>
        <v>0</v>
      </c>
      <c r="K62" s="240">
        <f t="shared" si="21"/>
        <v>395000</v>
      </c>
      <c r="L62" s="240">
        <f t="shared" si="21"/>
        <v>0</v>
      </c>
      <c r="M62" s="240">
        <f t="shared" si="21"/>
        <v>0</v>
      </c>
      <c r="N62" s="240">
        <f t="shared" si="21"/>
        <v>0</v>
      </c>
      <c r="O62" s="240">
        <f t="shared" si="21"/>
        <v>0</v>
      </c>
      <c r="P62" s="240">
        <f t="shared" si="21"/>
        <v>0</v>
      </c>
      <c r="Q62" s="240">
        <f t="shared" si="21"/>
        <v>0</v>
      </c>
      <c r="R62" s="240">
        <f t="shared" si="21"/>
        <v>16054026</v>
      </c>
      <c r="S62" s="240">
        <f>SUM(S10+S13+S14+S15+S26+S27+S38+S42+S43+S53)</f>
        <v>14957765</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120000</v>
      </c>
      <c r="C64" s="241">
        <v>120000</v>
      </c>
      <c r="D64" s="241"/>
      <c r="E64" s="241">
        <f t="shared" ref="E64:E65" si="22">C64-SUM(F64:Q64)</f>
        <v>120000</v>
      </c>
      <c r="F64" s="241"/>
      <c r="G64" s="241"/>
      <c r="H64" s="241"/>
      <c r="I64" s="241"/>
      <c r="J64" s="241"/>
      <c r="K64" s="241"/>
      <c r="L64" s="241"/>
      <c r="M64" s="241"/>
      <c r="N64" s="241"/>
      <c r="O64" s="241"/>
      <c r="P64" s="241"/>
      <c r="Q64" s="241"/>
      <c r="R64" s="241">
        <f>SUM(E64:Q64)</f>
        <v>120000</v>
      </c>
      <c r="S64" s="241">
        <v>65000</v>
      </c>
      <c r="T64" s="241"/>
      <c r="U64" s="237"/>
    </row>
    <row r="65" spans="1:21" s="238" customFormat="1" ht="22.8">
      <c r="A65" s="239" t="s">
        <v>1953</v>
      </c>
      <c r="B65" s="240">
        <f>SUM(C65+D65)</f>
        <v>250000</v>
      </c>
      <c r="C65" s="241">
        <v>250000</v>
      </c>
      <c r="D65" s="241"/>
      <c r="E65" s="241">
        <f t="shared" si="22"/>
        <v>250000</v>
      </c>
      <c r="F65" s="241"/>
      <c r="G65" s="241"/>
      <c r="H65" s="241"/>
      <c r="I65" s="241"/>
      <c r="J65" s="241"/>
      <c r="K65" s="241"/>
      <c r="L65" s="241"/>
      <c r="M65" s="241"/>
      <c r="N65" s="241"/>
      <c r="O65" s="241"/>
      <c r="P65" s="241"/>
      <c r="Q65" s="241"/>
      <c r="R65" s="241">
        <f>SUM(E65:Q65)</f>
        <v>250000</v>
      </c>
      <c r="S65" s="241">
        <f>C65</f>
        <v>250000</v>
      </c>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370000</v>
      </c>
      <c r="C69" s="240">
        <f>SUM(C63:C68)</f>
        <v>370000</v>
      </c>
      <c r="D69" s="240">
        <f>SUM(D63:D68)</f>
        <v>0</v>
      </c>
      <c r="E69" s="240">
        <f t="shared" ref="E69:T69" si="23">SUM(E64:E68)</f>
        <v>370000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370000</v>
      </c>
      <c r="S69" s="244">
        <f t="shared" si="23"/>
        <v>315000</v>
      </c>
      <c r="T69" s="244">
        <f t="shared" si="23"/>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5"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160721</v>
      </c>
      <c r="C74" s="241">
        <v>160721</v>
      </c>
      <c r="D74" s="241"/>
      <c r="E74" s="241">
        <f t="shared" ref="E74" si="24">C74-SUM(F74:Q74)</f>
        <v>160721</v>
      </c>
      <c r="F74" s="241"/>
      <c r="G74" s="241"/>
      <c r="H74" s="241"/>
      <c r="I74" s="241"/>
      <c r="J74" s="241"/>
      <c r="K74" s="241"/>
      <c r="L74" s="241"/>
      <c r="M74" s="241"/>
      <c r="N74" s="241"/>
      <c r="O74" s="241"/>
      <c r="P74" s="241"/>
      <c r="Q74" s="241"/>
      <c r="R74" s="241">
        <f>SUM(E74:Q74)</f>
        <v>160721</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160721</v>
      </c>
      <c r="C76" s="240">
        <f t="shared" ref="C76:Q76" si="25">SUM(C71:C75)</f>
        <v>160721</v>
      </c>
      <c r="D76" s="240">
        <f t="shared" si="25"/>
        <v>0</v>
      </c>
      <c r="E76" s="240">
        <f>SUM(E71:E75)</f>
        <v>160721</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160721</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770810</v>
      </c>
      <c r="C78" s="241">
        <v>770810</v>
      </c>
      <c r="D78" s="241"/>
      <c r="E78" s="241">
        <f t="shared" ref="E78:E79" si="26">C78-SUM(F78:Q78)</f>
        <v>770810</v>
      </c>
      <c r="F78" s="241"/>
      <c r="G78" s="241"/>
      <c r="H78" s="241"/>
      <c r="I78" s="241"/>
      <c r="J78" s="241"/>
      <c r="K78" s="241"/>
      <c r="L78" s="241"/>
      <c r="M78" s="241"/>
      <c r="N78" s="241"/>
      <c r="O78" s="241"/>
      <c r="P78" s="241"/>
      <c r="Q78" s="241"/>
      <c r="R78" s="241">
        <f>SUM(E78:Q78)</f>
        <v>770810</v>
      </c>
      <c r="S78" s="241">
        <f>C78</f>
        <v>770810</v>
      </c>
      <c r="T78" s="241"/>
      <c r="U78" s="237"/>
    </row>
    <row r="79" spans="1:21" s="238" customFormat="1" ht="11.4">
      <c r="A79" s="239" t="s">
        <v>538</v>
      </c>
      <c r="B79" s="240">
        <f>SUM(C79+D79)</f>
        <v>300000</v>
      </c>
      <c r="C79" s="241">
        <v>300000</v>
      </c>
      <c r="D79" s="241"/>
      <c r="E79" s="241">
        <f t="shared" si="26"/>
        <v>300000</v>
      </c>
      <c r="F79" s="241"/>
      <c r="G79" s="241"/>
      <c r="H79" s="241"/>
      <c r="I79" s="241"/>
      <c r="J79" s="241"/>
      <c r="K79" s="241"/>
      <c r="L79" s="241"/>
      <c r="M79" s="241"/>
      <c r="N79" s="241"/>
      <c r="O79" s="241"/>
      <c r="P79" s="241"/>
      <c r="Q79" s="241"/>
      <c r="R79" s="241">
        <f>SUM(E79:Q79)</f>
        <v>300000</v>
      </c>
      <c r="S79" s="241">
        <v>225000</v>
      </c>
      <c r="T79" s="241"/>
      <c r="U79" s="237"/>
    </row>
    <row r="80" spans="1:21" s="238" customFormat="1">
      <c r="A80" s="243" t="s">
        <v>1741</v>
      </c>
      <c r="B80" s="240">
        <f>SUM(C80:D80)</f>
        <v>1070810</v>
      </c>
      <c r="C80" s="665">
        <f>SUM(C78:C79)</f>
        <v>1070810</v>
      </c>
      <c r="D80" s="665">
        <f t="shared" ref="D80:R80" si="27">SUM(D78:D79)</f>
        <v>0</v>
      </c>
      <c r="E80" s="665">
        <f t="shared" si="27"/>
        <v>1070810</v>
      </c>
      <c r="F80" s="665">
        <f t="shared" si="27"/>
        <v>0</v>
      </c>
      <c r="G80" s="665">
        <f t="shared" si="27"/>
        <v>0</v>
      </c>
      <c r="H80" s="665">
        <f t="shared" si="27"/>
        <v>0</v>
      </c>
      <c r="I80" s="665">
        <f t="shared" si="27"/>
        <v>0</v>
      </c>
      <c r="J80" s="665">
        <f t="shared" si="27"/>
        <v>0</v>
      </c>
      <c r="K80" s="665">
        <f t="shared" si="27"/>
        <v>0</v>
      </c>
      <c r="L80" s="665">
        <f t="shared" si="27"/>
        <v>0</v>
      </c>
      <c r="M80" s="665">
        <f t="shared" si="27"/>
        <v>0</v>
      </c>
      <c r="N80" s="665">
        <f t="shared" si="27"/>
        <v>0</v>
      </c>
      <c r="O80" s="665">
        <f t="shared" si="27"/>
        <v>0</v>
      </c>
      <c r="P80" s="665">
        <f t="shared" si="27"/>
        <v>0</v>
      </c>
      <c r="Q80" s="665">
        <f t="shared" si="27"/>
        <v>0</v>
      </c>
      <c r="R80" s="665">
        <f t="shared" si="27"/>
        <v>1070810</v>
      </c>
      <c r="S80" s="665">
        <f>SUM(S78:S79)</f>
        <v>995810</v>
      </c>
      <c r="T80" s="665">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91790</v>
      </c>
      <c r="C82" s="241">
        <f>156581+-64791</f>
        <v>91790</v>
      </c>
      <c r="D82" s="241"/>
      <c r="E82" s="241">
        <f t="shared" ref="E82:E91" si="28">C82-SUM(F82:Q82)</f>
        <v>91790</v>
      </c>
      <c r="F82" s="241"/>
      <c r="G82" s="241"/>
      <c r="H82" s="241"/>
      <c r="I82" s="241"/>
      <c r="J82" s="241"/>
      <c r="K82" s="241"/>
      <c r="L82" s="241"/>
      <c r="M82" s="241"/>
      <c r="N82" s="241"/>
      <c r="O82" s="241"/>
      <c r="P82" s="241"/>
      <c r="Q82" s="241"/>
      <c r="R82" s="241">
        <f>SUM(E82:Q82)</f>
        <v>91790</v>
      </c>
      <c r="S82" s="242"/>
      <c r="T82" s="242"/>
      <c r="U82" s="237"/>
    </row>
    <row r="83" spans="1:21" s="238" customFormat="1" ht="11.4">
      <c r="A83" s="239" t="s">
        <v>516</v>
      </c>
      <c r="B83" s="240">
        <f t="shared" ref="B83:B93" si="29">SUM(C83+D83)</f>
        <v>0</v>
      </c>
      <c r="C83" s="241"/>
      <c r="D83" s="241"/>
      <c r="E83" s="241"/>
      <c r="F83" s="241"/>
      <c r="G83" s="241"/>
      <c r="H83" s="241"/>
      <c r="I83" s="241"/>
      <c r="J83" s="241"/>
      <c r="K83" s="241"/>
      <c r="L83" s="241"/>
      <c r="M83" s="241"/>
      <c r="N83" s="241"/>
      <c r="O83" s="241"/>
      <c r="P83" s="241"/>
      <c r="Q83" s="241"/>
      <c r="R83" s="241">
        <f t="shared" ref="R83:R93" si="30">SUM(E83:Q83)</f>
        <v>0</v>
      </c>
      <c r="S83" s="241"/>
      <c r="T83" s="241"/>
      <c r="U83" s="237"/>
    </row>
    <row r="84" spans="1:21" s="238" customFormat="1" ht="11.4">
      <c r="A84" s="239" t="s">
        <v>517</v>
      </c>
      <c r="B84" s="240">
        <f t="shared" si="29"/>
        <v>1452338</v>
      </c>
      <c r="C84" s="241">
        <v>1452338</v>
      </c>
      <c r="D84" s="241"/>
      <c r="E84" s="241">
        <f t="shared" si="28"/>
        <v>803192</v>
      </c>
      <c r="F84" s="241"/>
      <c r="G84" s="241"/>
      <c r="H84" s="241"/>
      <c r="I84" s="241"/>
      <c r="J84" s="241">
        <f>J107</f>
        <v>649146</v>
      </c>
      <c r="K84" s="241"/>
      <c r="L84" s="241"/>
      <c r="M84" s="241"/>
      <c r="N84" s="241"/>
      <c r="O84" s="241"/>
      <c r="P84" s="241"/>
      <c r="Q84" s="241"/>
      <c r="R84" s="241">
        <f t="shared" si="30"/>
        <v>1452338</v>
      </c>
      <c r="S84" s="241">
        <f>C84-J84</f>
        <v>803192</v>
      </c>
      <c r="T84" s="241"/>
      <c r="U84" s="237"/>
    </row>
    <row r="85" spans="1:21" s="238" customFormat="1" ht="11.4">
      <c r="A85" s="239" t="s">
        <v>518</v>
      </c>
      <c r="B85" s="240">
        <f t="shared" si="29"/>
        <v>170996</v>
      </c>
      <c r="C85" s="241">
        <v>170996</v>
      </c>
      <c r="D85" s="241"/>
      <c r="E85" s="241">
        <f t="shared" si="28"/>
        <v>170996</v>
      </c>
      <c r="F85" s="241"/>
      <c r="G85" s="241"/>
      <c r="H85" s="241"/>
      <c r="I85" s="241"/>
      <c r="J85" s="241"/>
      <c r="K85" s="241"/>
      <c r="L85" s="241"/>
      <c r="M85" s="241"/>
      <c r="N85" s="241"/>
      <c r="O85" s="241"/>
      <c r="P85" s="241"/>
      <c r="Q85" s="241"/>
      <c r="R85" s="241">
        <f t="shared" si="30"/>
        <v>170996</v>
      </c>
      <c r="S85" s="241">
        <f>C85</f>
        <v>170996</v>
      </c>
      <c r="T85" s="241"/>
      <c r="U85" s="237"/>
    </row>
    <row r="86" spans="1:21" s="238" customFormat="1" ht="11.4">
      <c r="A86" s="239" t="s">
        <v>519</v>
      </c>
      <c r="B86" s="240">
        <f t="shared" si="29"/>
        <v>0</v>
      </c>
      <c r="C86" s="241"/>
      <c r="D86" s="241"/>
      <c r="E86" s="241"/>
      <c r="F86" s="241"/>
      <c r="G86" s="241"/>
      <c r="H86" s="241"/>
      <c r="I86" s="241"/>
      <c r="J86" s="241"/>
      <c r="K86" s="241"/>
      <c r="L86" s="241"/>
      <c r="M86" s="241"/>
      <c r="N86" s="241"/>
      <c r="O86" s="241"/>
      <c r="P86" s="241"/>
      <c r="Q86" s="241"/>
      <c r="R86" s="241">
        <f t="shared" si="30"/>
        <v>0</v>
      </c>
      <c r="S86" s="241"/>
      <c r="T86" s="241"/>
      <c r="U86" s="237"/>
    </row>
    <row r="87" spans="1:21" s="238" customFormat="1" ht="11.4">
      <c r="A87" s="239" t="s">
        <v>520</v>
      </c>
      <c r="B87" s="240">
        <f t="shared" si="29"/>
        <v>50000</v>
      </c>
      <c r="C87" s="241">
        <v>50000</v>
      </c>
      <c r="D87" s="241"/>
      <c r="E87" s="241">
        <f t="shared" si="28"/>
        <v>50000</v>
      </c>
      <c r="F87" s="241"/>
      <c r="G87" s="241"/>
      <c r="H87" s="241"/>
      <c r="I87" s="241"/>
      <c r="J87" s="241"/>
      <c r="K87" s="241"/>
      <c r="L87" s="241"/>
      <c r="M87" s="241"/>
      <c r="N87" s="241"/>
      <c r="O87" s="241"/>
      <c r="P87" s="241"/>
      <c r="Q87" s="241"/>
      <c r="R87" s="241">
        <f t="shared" si="30"/>
        <v>50000</v>
      </c>
      <c r="S87" s="242"/>
      <c r="T87" s="242"/>
      <c r="U87" s="237"/>
    </row>
    <row r="88" spans="1:21" s="238" customFormat="1" ht="11.4">
      <c r="A88" s="239" t="s">
        <v>521</v>
      </c>
      <c r="B88" s="240">
        <f t="shared" si="29"/>
        <v>50000</v>
      </c>
      <c r="C88" s="241">
        <v>50000</v>
      </c>
      <c r="D88" s="241"/>
      <c r="E88" s="241">
        <f t="shared" si="28"/>
        <v>50000</v>
      </c>
      <c r="F88" s="241"/>
      <c r="G88" s="241"/>
      <c r="H88" s="241"/>
      <c r="I88" s="241"/>
      <c r="J88" s="241"/>
      <c r="K88" s="241"/>
      <c r="L88" s="241"/>
      <c r="M88" s="241"/>
      <c r="N88" s="241"/>
      <c r="O88" s="241"/>
      <c r="P88" s="241"/>
      <c r="Q88" s="241"/>
      <c r="R88" s="241">
        <f t="shared" si="30"/>
        <v>50000</v>
      </c>
      <c r="S88" s="241">
        <f>C88</f>
        <v>50000</v>
      </c>
      <c r="T88" s="241"/>
      <c r="U88" s="237"/>
    </row>
    <row r="89" spans="1:21" s="238" customFormat="1" ht="11.4">
      <c r="A89" s="239" t="s">
        <v>522</v>
      </c>
      <c r="B89" s="240">
        <f t="shared" si="29"/>
        <v>15000</v>
      </c>
      <c r="C89" s="241">
        <v>15000</v>
      </c>
      <c r="D89" s="241"/>
      <c r="E89" s="241">
        <f t="shared" si="28"/>
        <v>15000</v>
      </c>
      <c r="F89" s="241"/>
      <c r="G89" s="241"/>
      <c r="H89" s="241"/>
      <c r="I89" s="241"/>
      <c r="J89" s="241"/>
      <c r="K89" s="241"/>
      <c r="L89" s="241"/>
      <c r="M89" s="241"/>
      <c r="N89" s="241"/>
      <c r="O89" s="241"/>
      <c r="P89" s="241"/>
      <c r="Q89" s="241"/>
      <c r="R89" s="241">
        <f t="shared" si="30"/>
        <v>15000</v>
      </c>
      <c r="S89" s="241">
        <f>C89</f>
        <v>15000</v>
      </c>
      <c r="T89" s="241"/>
      <c r="U89" s="237"/>
    </row>
    <row r="90" spans="1:21" s="238" customFormat="1" ht="11.4">
      <c r="A90" s="250" t="s">
        <v>1314</v>
      </c>
      <c r="B90" s="240">
        <f t="shared" si="29"/>
        <v>55000</v>
      </c>
      <c r="C90" s="241">
        <v>55000</v>
      </c>
      <c r="D90" s="241"/>
      <c r="E90" s="241">
        <f t="shared" si="28"/>
        <v>55000</v>
      </c>
      <c r="F90" s="241"/>
      <c r="G90" s="241"/>
      <c r="H90" s="241"/>
      <c r="I90" s="241"/>
      <c r="J90" s="241"/>
      <c r="K90" s="241"/>
      <c r="L90" s="241"/>
      <c r="M90" s="241"/>
      <c r="N90" s="241"/>
      <c r="O90" s="241"/>
      <c r="P90" s="241"/>
      <c r="Q90" s="241"/>
      <c r="R90" s="241">
        <f t="shared" si="30"/>
        <v>55000</v>
      </c>
      <c r="S90" s="241">
        <v>35000</v>
      </c>
      <c r="T90" s="241"/>
      <c r="U90" s="237"/>
    </row>
    <row r="91" spans="1:21" s="238" customFormat="1" ht="11.4">
      <c r="A91" s="250" t="s">
        <v>1739</v>
      </c>
      <c r="B91" s="240">
        <f t="shared" si="29"/>
        <v>15000</v>
      </c>
      <c r="C91" s="241">
        <v>15000</v>
      </c>
      <c r="D91" s="241"/>
      <c r="E91" s="241">
        <f t="shared" si="28"/>
        <v>15000</v>
      </c>
      <c r="F91" s="241"/>
      <c r="G91" s="241"/>
      <c r="H91" s="241"/>
      <c r="I91" s="241"/>
      <c r="J91" s="241"/>
      <c r="K91" s="241"/>
      <c r="L91" s="241"/>
      <c r="M91" s="241"/>
      <c r="N91" s="241"/>
      <c r="O91" s="241"/>
      <c r="P91" s="241"/>
      <c r="Q91" s="241"/>
      <c r="R91" s="241">
        <f t="shared" si="30"/>
        <v>15000</v>
      </c>
      <c r="S91" s="241"/>
      <c r="T91" s="241"/>
      <c r="U91" s="237"/>
    </row>
    <row r="92" spans="1:21" s="238" customFormat="1" ht="11.4">
      <c r="A92" s="246" t="s">
        <v>533</v>
      </c>
      <c r="B92" s="240">
        <f t="shared" si="29"/>
        <v>0</v>
      </c>
      <c r="C92" s="241"/>
      <c r="D92" s="241"/>
      <c r="E92" s="241"/>
      <c r="F92" s="241"/>
      <c r="G92" s="241"/>
      <c r="H92" s="241"/>
      <c r="I92" s="241"/>
      <c r="J92" s="241"/>
      <c r="K92" s="241"/>
      <c r="L92" s="241"/>
      <c r="M92" s="241"/>
      <c r="N92" s="241"/>
      <c r="O92" s="241"/>
      <c r="P92" s="241"/>
      <c r="Q92" s="241"/>
      <c r="R92" s="241">
        <f t="shared" si="30"/>
        <v>0</v>
      </c>
      <c r="S92" s="241"/>
      <c r="T92" s="241"/>
      <c r="U92" s="237"/>
    </row>
    <row r="93" spans="1:21" s="238" customFormat="1" ht="11.4">
      <c r="A93" s="246" t="s">
        <v>533</v>
      </c>
      <c r="B93" s="240">
        <f t="shared" si="29"/>
        <v>0</v>
      </c>
      <c r="C93" s="241"/>
      <c r="D93" s="241"/>
      <c r="E93" s="241"/>
      <c r="F93" s="241"/>
      <c r="G93" s="241"/>
      <c r="H93" s="241"/>
      <c r="I93" s="241"/>
      <c r="J93" s="241"/>
      <c r="K93" s="241"/>
      <c r="L93" s="241"/>
      <c r="M93" s="241"/>
      <c r="N93" s="241"/>
      <c r="O93" s="241"/>
      <c r="P93" s="241"/>
      <c r="Q93" s="241"/>
      <c r="R93" s="241">
        <f t="shared" si="30"/>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1900124</v>
      </c>
      <c r="C95" s="240">
        <f t="shared" ref="C95:R95" si="31">SUM(C82:C94)</f>
        <v>1900124</v>
      </c>
      <c r="D95" s="240">
        <f t="shared" si="31"/>
        <v>0</v>
      </c>
      <c r="E95" s="240">
        <f t="shared" si="31"/>
        <v>1250978</v>
      </c>
      <c r="F95" s="240">
        <f t="shared" si="31"/>
        <v>0</v>
      </c>
      <c r="G95" s="240">
        <f t="shared" si="31"/>
        <v>0</v>
      </c>
      <c r="H95" s="240">
        <f t="shared" si="31"/>
        <v>0</v>
      </c>
      <c r="I95" s="240">
        <f t="shared" si="31"/>
        <v>0</v>
      </c>
      <c r="J95" s="240">
        <f t="shared" si="31"/>
        <v>649146</v>
      </c>
      <c r="K95" s="240">
        <f t="shared" si="31"/>
        <v>0</v>
      </c>
      <c r="L95" s="240">
        <f t="shared" si="31"/>
        <v>0</v>
      </c>
      <c r="M95" s="240">
        <f t="shared" si="31"/>
        <v>0</v>
      </c>
      <c r="N95" s="240">
        <f t="shared" si="31"/>
        <v>0</v>
      </c>
      <c r="O95" s="240">
        <f t="shared" si="31"/>
        <v>0</v>
      </c>
      <c r="P95" s="240">
        <f t="shared" si="31"/>
        <v>0</v>
      </c>
      <c r="Q95" s="240">
        <f t="shared" si="31"/>
        <v>0</v>
      </c>
      <c r="R95" s="240">
        <f t="shared" si="31"/>
        <v>1900124</v>
      </c>
      <c r="S95" s="244">
        <f>SUM(S83:S86,S88:S94)</f>
        <v>1074188</v>
      </c>
      <c r="T95" s="240">
        <f>SUM(T83:T86,T88:T94)</f>
        <v>0</v>
      </c>
      <c r="U95" s="237"/>
    </row>
    <row r="96" spans="1:21" s="238" customFormat="1">
      <c r="A96" s="243" t="s">
        <v>524</v>
      </c>
      <c r="B96" s="240">
        <f>SUM(C96:D96)</f>
        <v>19555681</v>
      </c>
      <c r="C96" s="240">
        <f t="shared" ref="C96:R96" si="32">SUM(C62+C69+C76+C80+C95)</f>
        <v>19555681</v>
      </c>
      <c r="D96" s="240">
        <f t="shared" si="32"/>
        <v>0</v>
      </c>
      <c r="E96" s="240">
        <f t="shared" si="32"/>
        <v>11833889</v>
      </c>
      <c r="F96" s="240">
        <f t="shared" si="32"/>
        <v>2934646</v>
      </c>
      <c r="G96" s="240">
        <f t="shared" si="32"/>
        <v>2063000</v>
      </c>
      <c r="H96" s="240">
        <f t="shared" si="32"/>
        <v>1500000</v>
      </c>
      <c r="I96" s="240">
        <f t="shared" si="32"/>
        <v>180000</v>
      </c>
      <c r="J96" s="240">
        <f t="shared" si="32"/>
        <v>649146</v>
      </c>
      <c r="K96" s="240">
        <f t="shared" si="32"/>
        <v>395000</v>
      </c>
      <c r="L96" s="240">
        <f t="shared" si="32"/>
        <v>0</v>
      </c>
      <c r="M96" s="240">
        <f t="shared" si="32"/>
        <v>0</v>
      </c>
      <c r="N96" s="240">
        <f t="shared" si="32"/>
        <v>0</v>
      </c>
      <c r="O96" s="240">
        <f t="shared" si="32"/>
        <v>0</v>
      </c>
      <c r="P96" s="240">
        <f t="shared" si="32"/>
        <v>0</v>
      </c>
      <c r="Q96" s="240">
        <f t="shared" si="32"/>
        <v>0</v>
      </c>
      <c r="R96" s="240">
        <f t="shared" si="32"/>
        <v>19555681</v>
      </c>
      <c r="S96" s="244">
        <f>SUM(+S62+S69+S80+S95)</f>
        <v>17342763</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2601414</v>
      </c>
      <c r="C98" s="241">
        <v>2601414</v>
      </c>
      <c r="D98" s="241"/>
      <c r="E98" s="241">
        <f t="shared" ref="E98" si="33">C98-SUM(F98:Q98)</f>
        <v>2418644</v>
      </c>
      <c r="F98" s="241"/>
      <c r="G98" s="241"/>
      <c r="H98" s="241"/>
      <c r="I98" s="241"/>
      <c r="J98" s="241"/>
      <c r="K98" s="241"/>
      <c r="L98" s="241">
        <f>L107</f>
        <v>182770</v>
      </c>
      <c r="M98" s="241"/>
      <c r="N98" s="241"/>
      <c r="O98" s="241"/>
      <c r="P98" s="241"/>
      <c r="Q98" s="241"/>
      <c r="R98" s="241">
        <f>SUM(E98:Q98)</f>
        <v>2601414</v>
      </c>
      <c r="S98" s="241">
        <f>C98</f>
        <v>2601414</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2601414</v>
      </c>
      <c r="C103" s="240">
        <f t="shared" ref="C103:T103" si="34">SUM(C98:C102)</f>
        <v>2601414</v>
      </c>
      <c r="D103" s="240">
        <f t="shared" si="34"/>
        <v>0</v>
      </c>
      <c r="E103" s="240">
        <f t="shared" si="34"/>
        <v>2418644</v>
      </c>
      <c r="F103" s="240">
        <f t="shared" si="34"/>
        <v>0</v>
      </c>
      <c r="G103" s="240">
        <f t="shared" si="34"/>
        <v>0</v>
      </c>
      <c r="H103" s="240">
        <f t="shared" si="34"/>
        <v>0</v>
      </c>
      <c r="I103" s="240">
        <f t="shared" si="34"/>
        <v>0</v>
      </c>
      <c r="J103" s="240">
        <f t="shared" si="34"/>
        <v>0</v>
      </c>
      <c r="K103" s="240">
        <f t="shared" si="34"/>
        <v>0</v>
      </c>
      <c r="L103" s="240">
        <f t="shared" si="34"/>
        <v>182770</v>
      </c>
      <c r="M103" s="240">
        <f t="shared" si="34"/>
        <v>0</v>
      </c>
      <c r="N103" s="240">
        <f t="shared" si="34"/>
        <v>0</v>
      </c>
      <c r="O103" s="240">
        <f t="shared" si="34"/>
        <v>0</v>
      </c>
      <c r="P103" s="240">
        <f t="shared" si="34"/>
        <v>0</v>
      </c>
      <c r="Q103" s="240">
        <f t="shared" si="34"/>
        <v>0</v>
      </c>
      <c r="R103" s="240">
        <f t="shared" si="34"/>
        <v>2601414</v>
      </c>
      <c r="S103" s="244">
        <f t="shared" si="34"/>
        <v>2601414</v>
      </c>
      <c r="T103" s="244">
        <f t="shared" si="34"/>
        <v>0</v>
      </c>
      <c r="U103" s="237"/>
    </row>
    <row r="104" spans="1:21" s="238" customFormat="1">
      <c r="A104" s="243" t="s">
        <v>1155</v>
      </c>
      <c r="B104" s="244">
        <f>SUM(C104:D104)</f>
        <v>22157095</v>
      </c>
      <c r="C104" s="244">
        <f t="shared" ref="C104:R104" si="35">SUM(C96+C103)</f>
        <v>22157095</v>
      </c>
      <c r="D104" s="244">
        <f t="shared" si="35"/>
        <v>0</v>
      </c>
      <c r="E104" s="244">
        <f t="shared" si="35"/>
        <v>14252533</v>
      </c>
      <c r="F104" s="244">
        <f t="shared" si="35"/>
        <v>2934646</v>
      </c>
      <c r="G104" s="244">
        <f t="shared" si="35"/>
        <v>2063000</v>
      </c>
      <c r="H104" s="244">
        <f t="shared" si="35"/>
        <v>1500000</v>
      </c>
      <c r="I104" s="244">
        <f t="shared" si="35"/>
        <v>180000</v>
      </c>
      <c r="J104" s="244">
        <f t="shared" si="35"/>
        <v>649146</v>
      </c>
      <c r="K104" s="244">
        <f t="shared" si="35"/>
        <v>395000</v>
      </c>
      <c r="L104" s="244">
        <f t="shared" si="35"/>
        <v>182770</v>
      </c>
      <c r="M104" s="244">
        <f t="shared" si="35"/>
        <v>0</v>
      </c>
      <c r="N104" s="244">
        <f t="shared" si="35"/>
        <v>0</v>
      </c>
      <c r="O104" s="244">
        <f t="shared" si="35"/>
        <v>0</v>
      </c>
      <c r="P104" s="244">
        <f t="shared" si="35"/>
        <v>0</v>
      </c>
      <c r="Q104" s="244">
        <f t="shared" si="35"/>
        <v>0</v>
      </c>
      <c r="R104" s="240">
        <f t="shared" si="35"/>
        <v>22157095</v>
      </c>
      <c r="S104" s="244">
        <f>S96+S103</f>
        <v>19944177</v>
      </c>
      <c r="T104" s="244">
        <f>T96+T103</f>
        <v>0</v>
      </c>
      <c r="U104" s="237"/>
    </row>
    <row r="105" spans="1:21" s="253" customFormat="1">
      <c r="A105" s="779"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19944177</v>
      </c>
      <c r="T106" s="244">
        <f>T104+T105</f>
        <v>0</v>
      </c>
      <c r="U106" s="256"/>
    </row>
    <row r="107" spans="1:21" s="258" customFormat="1">
      <c r="A107" s="257" t="s">
        <v>1106</v>
      </c>
      <c r="B107" s="252"/>
      <c r="C107" s="252"/>
      <c r="D107" s="252"/>
      <c r="E107" s="240">
        <f>Application!AO634</f>
        <v>14252533</v>
      </c>
      <c r="F107" s="240">
        <f>Application!AO621</f>
        <v>2934646</v>
      </c>
      <c r="G107" s="240">
        <f>Application!AO622</f>
        <v>2063000</v>
      </c>
      <c r="H107" s="240">
        <f>Application!AO623</f>
        <v>1500000</v>
      </c>
      <c r="I107" s="240">
        <f>Application!AO624</f>
        <v>180000</v>
      </c>
      <c r="J107" s="240">
        <f>Application!AO625</f>
        <v>649146</v>
      </c>
      <c r="K107" s="240">
        <f>Application!AO626</f>
        <v>395000</v>
      </c>
      <c r="L107" s="240">
        <f>Application!AO627</f>
        <v>182770</v>
      </c>
      <c r="M107" s="240">
        <f>Application!AO628</f>
        <v>0</v>
      </c>
      <c r="N107" s="240">
        <f>Application!AO629</f>
        <v>0</v>
      </c>
      <c r="O107" s="240">
        <f>Application!AO630</f>
        <v>0</v>
      </c>
      <c r="P107" s="240">
        <f>Application!AO631</f>
        <v>0</v>
      </c>
      <c r="Q107" s="240">
        <f>Application!AO632</f>
        <v>0</v>
      </c>
      <c r="R107" s="412"/>
      <c r="S107" s="253"/>
      <c r="T107" s="253"/>
      <c r="U107" s="294"/>
    </row>
    <row r="108" spans="1:21" s="258" customFormat="1">
      <c r="A108" s="257"/>
      <c r="B108" s="252"/>
      <c r="C108" s="252"/>
      <c r="D108" s="252"/>
      <c r="E108" s="412"/>
      <c r="F108" s="412"/>
      <c r="G108" s="412"/>
      <c r="H108" s="412"/>
      <c r="I108" s="412"/>
      <c r="J108" s="412"/>
      <c r="K108" s="412"/>
      <c r="L108" s="412"/>
      <c r="M108" s="412"/>
      <c r="N108" s="412"/>
      <c r="O108" s="412"/>
      <c r="P108" s="412"/>
      <c r="Q108" s="412"/>
      <c r="R108" s="412"/>
      <c r="S108" s="253"/>
      <c r="T108" s="253"/>
      <c r="U108" s="294"/>
    </row>
    <row r="109" spans="1:21" s="258" customFormat="1" ht="13.2">
      <c r="A109" s="104" t="s">
        <v>1214</v>
      </c>
      <c r="B109" s="252"/>
      <c r="C109" s="252"/>
      <c r="D109" s="252"/>
      <c r="E109" s="412"/>
      <c r="F109" s="412"/>
      <c r="G109" s="412"/>
      <c r="H109" s="412"/>
      <c r="I109" s="412"/>
      <c r="J109" s="412"/>
      <c r="K109" s="412"/>
      <c r="L109" s="412"/>
      <c r="M109" s="412"/>
      <c r="N109" s="412"/>
      <c r="O109" s="412"/>
      <c r="P109" s="412"/>
      <c r="Q109" s="412"/>
      <c r="R109" s="412"/>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8"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7"/>
    </row>
    <row r="115" spans="1:21" s="253" customFormat="1" ht="15.6">
      <c r="A115" s="297"/>
      <c r="U115" s="256"/>
    </row>
    <row r="116" spans="1:21" s="258" customFormat="1">
      <c r="A116" s="560"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0"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8" customFormat="1">
      <c r="A118" s="560" t="s">
        <v>1311</v>
      </c>
      <c r="B118" s="253"/>
      <c r="C118" s="253"/>
      <c r="D118" s="253"/>
      <c r="E118" s="253"/>
      <c r="F118" s="253"/>
      <c r="G118" s="253"/>
      <c r="H118" s="253"/>
      <c r="I118" s="253"/>
      <c r="J118" s="253"/>
      <c r="K118" s="253"/>
      <c r="L118" s="253"/>
      <c r="M118" s="253"/>
      <c r="N118" s="253"/>
      <c r="O118" s="253"/>
      <c r="P118" s="253"/>
      <c r="Q118" s="253"/>
      <c r="R118" s="253"/>
      <c r="S118" s="253"/>
      <c r="T118" s="253"/>
      <c r="U118" s="477"/>
    </row>
    <row r="119" spans="1:21" s="478" customFormat="1">
      <c r="A119" s="560" t="s">
        <v>1313</v>
      </c>
      <c r="B119" s="253"/>
      <c r="C119" s="253"/>
      <c r="D119" s="253"/>
      <c r="E119" s="253"/>
      <c r="F119" s="253"/>
      <c r="G119" s="253"/>
      <c r="H119" s="253"/>
      <c r="I119" s="253"/>
      <c r="J119" s="253"/>
      <c r="K119" s="253"/>
      <c r="L119" s="253"/>
      <c r="M119" s="253"/>
      <c r="N119" s="253"/>
      <c r="O119" s="253"/>
      <c r="P119" s="253"/>
      <c r="Q119" s="253"/>
      <c r="R119" s="253"/>
      <c r="S119" s="253"/>
      <c r="T119" s="253"/>
      <c r="U119" s="477"/>
    </row>
    <row r="120" spans="1:21" s="253" customFormat="1" ht="15.6">
      <c r="A120" s="297"/>
      <c r="U120" s="256"/>
    </row>
    <row r="121" spans="1:21" s="551" customFormat="1" ht="15.6">
      <c r="A121" s="550" t="s">
        <v>1304</v>
      </c>
      <c r="U121" s="552"/>
    </row>
    <row r="122" spans="1:21" s="253" customFormat="1" ht="11.4">
      <c r="A122" s="254" t="s">
        <v>1289</v>
      </c>
      <c r="D122" s="1592" t="s">
        <v>1290</v>
      </c>
      <c r="E122" s="1592"/>
      <c r="F122" s="1592"/>
      <c r="U122" s="256"/>
    </row>
    <row r="123" spans="1:21" s="253" customFormat="1" ht="11.4">
      <c r="A123" s="253" t="s">
        <v>1291</v>
      </c>
      <c r="B123" s="545"/>
      <c r="D123" s="1584" t="s">
        <v>1315</v>
      </c>
      <c r="E123" s="1580"/>
      <c r="F123" s="1580"/>
      <c r="G123" s="1580"/>
      <c r="H123" s="1580"/>
      <c r="I123" s="1580"/>
      <c r="J123" s="1580"/>
      <c r="K123" s="1580"/>
      <c r="L123" s="1580"/>
      <c r="M123" s="1580"/>
      <c r="N123" s="1580"/>
      <c r="O123" s="1580"/>
      <c r="P123" s="1580"/>
      <c r="Q123" s="1580"/>
      <c r="R123" s="1580"/>
      <c r="S123" s="1580"/>
      <c r="U123" s="256"/>
    </row>
    <row r="124" spans="1:21" s="253" customFormat="1" ht="13.2">
      <c r="A124" s="209" t="s">
        <v>1292</v>
      </c>
      <c r="B124" s="545"/>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3.2">
      <c r="A125" s="209" t="s">
        <v>1293</v>
      </c>
      <c r="B125" s="545"/>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3.2">
      <c r="A126" s="209" t="s">
        <v>1294</v>
      </c>
      <c r="B126" s="545"/>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5"/>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5"/>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3.2">
      <c r="A129" s="209" t="s">
        <v>499</v>
      </c>
      <c r="B129" s="545"/>
      <c r="C129" s="209"/>
      <c r="D129" s="1591" t="s">
        <v>1297</v>
      </c>
      <c r="E129" s="1591"/>
      <c r="F129" s="1591"/>
      <c r="G129" s="1591"/>
      <c r="H129" s="1591"/>
      <c r="I129" s="209"/>
      <c r="J129" s="209" t="s">
        <v>1298</v>
      </c>
      <c r="K129" s="209"/>
      <c r="L129" s="209"/>
      <c r="M129" s="209"/>
      <c r="N129" s="209"/>
      <c r="O129" s="209"/>
      <c r="P129" s="209"/>
      <c r="Q129" s="209"/>
      <c r="R129" s="209"/>
      <c r="S129" s="209"/>
      <c r="U129" s="256"/>
    </row>
    <row r="130" spans="1:21" s="253" customFormat="1" ht="13.2">
      <c r="A130" s="209"/>
      <c r="B130" s="543"/>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6">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2">
      <c r="A132" s="547"/>
      <c r="B132" s="209"/>
      <c r="C132" s="209"/>
      <c r="D132" s="1585" t="s">
        <v>1300</v>
      </c>
      <c r="E132" s="1585"/>
      <c r="F132" s="1585"/>
      <c r="G132" s="1585"/>
      <c r="H132" s="1585"/>
      <c r="I132" s="209"/>
      <c r="J132" s="1585" t="s">
        <v>1301</v>
      </c>
      <c r="K132" s="1585"/>
      <c r="L132" s="1585"/>
      <c r="M132" s="1585"/>
      <c r="N132" s="209"/>
      <c r="O132" s="209"/>
      <c r="P132" s="209"/>
      <c r="Q132" s="209"/>
      <c r="R132" s="209"/>
      <c r="S132" s="209"/>
      <c r="U132" s="256"/>
    </row>
    <row r="133" spans="1:21" s="253" customFormat="1" ht="13.2">
      <c r="A133" s="547"/>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7"/>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7"/>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1303</v>
      </c>
      <c r="B139" s="1582"/>
      <c r="C139" s="1582"/>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4"/>
      <c r="B140" s="209"/>
      <c r="C140" s="209"/>
      <c r="D140" s="352"/>
      <c r="E140" s="209"/>
      <c r="F140" s="209"/>
      <c r="G140" s="209"/>
      <c r="H140" s="209"/>
      <c r="I140" s="209"/>
      <c r="J140" s="209"/>
      <c r="K140" s="209"/>
      <c r="L140" s="209"/>
      <c r="M140" s="209"/>
      <c r="N140" s="209"/>
      <c r="O140" s="209"/>
      <c r="P140" s="209"/>
      <c r="Q140" s="209"/>
      <c r="R140" s="209"/>
      <c r="S140" s="209"/>
      <c r="T140" s="574"/>
      <c r="U140" s="479"/>
    </row>
    <row r="141" spans="1:21" s="548" customFormat="1" ht="12" customHeight="1">
      <c r="B141" s="352"/>
      <c r="C141" s="352"/>
      <c r="D141" s="352"/>
      <c r="E141" s="352"/>
      <c r="F141" s="352"/>
      <c r="G141" s="209"/>
      <c r="H141" s="209"/>
      <c r="I141" s="209"/>
      <c r="J141" s="209"/>
      <c r="K141" s="209"/>
      <c r="L141" s="209"/>
      <c r="M141" s="209"/>
      <c r="N141" s="209"/>
      <c r="O141" s="209"/>
      <c r="P141" s="209"/>
      <c r="Q141" s="209"/>
      <c r="R141" s="209"/>
      <c r="S141" s="209"/>
      <c r="T141" s="574"/>
      <c r="U141" s="549"/>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P26" sqref="AP2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6" t="s">
        <v>1745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IF(T25=100%,"",'Sources and Basis Breakdown'!J2)</f>
        <v>30% PVC for Acquisition
NON-DDA/
NON-QCT Building(s)</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19944177</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14" t="s">
        <v>447</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1711</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 customHeight="1">
      <c r="B14" s="8"/>
      <c r="C14" s="1617" t="s">
        <v>767</v>
      </c>
      <c r="D14" s="1617"/>
      <c r="E14" s="1617"/>
      <c r="F14" s="1617"/>
      <c r="G14" s="1617"/>
      <c r="H14" s="1617"/>
      <c r="I14" s="1617"/>
      <c r="J14" s="1617"/>
      <c r="K14" s="1617"/>
      <c r="L14" s="1617"/>
      <c r="M14" s="1617"/>
      <c r="N14" s="1617"/>
      <c r="O14" s="1617"/>
      <c r="P14" s="1617"/>
      <c r="Q14" s="1617"/>
      <c r="R14" s="1617"/>
      <c r="S14" s="1618"/>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 customHeight="1">
      <c r="B15" s="8"/>
      <c r="C15" s="1617" t="s">
        <v>768</v>
      </c>
      <c r="D15" s="1617"/>
      <c r="E15" s="1617"/>
      <c r="F15" s="1617"/>
      <c r="G15" s="1617"/>
      <c r="H15" s="1617"/>
      <c r="I15" s="1617"/>
      <c r="J15" s="1617"/>
      <c r="K15" s="1617"/>
      <c r="L15" s="1617"/>
      <c r="M15" s="1617"/>
      <c r="N15" s="1617"/>
      <c r="O15" s="1617"/>
      <c r="P15" s="1617"/>
      <c r="Q15" s="1617"/>
      <c r="R15" s="1617"/>
      <c r="S15" s="1618"/>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 customHeight="1">
      <c r="B16" s="8"/>
      <c r="C16" s="1616" t="s">
        <v>1011</v>
      </c>
      <c r="D16" s="1616"/>
      <c r="E16" s="1616"/>
      <c r="F16" s="1616"/>
      <c r="G16" s="1616"/>
      <c r="H16" s="1616"/>
      <c r="I16" s="1616"/>
      <c r="J16" s="1616"/>
      <c r="K16" s="1616"/>
      <c r="L16" s="1616"/>
      <c r="M16" s="1616"/>
      <c r="N16" s="1616"/>
      <c r="O16" s="1616"/>
      <c r="P16" s="1616"/>
      <c r="Q16" s="1616"/>
      <c r="R16" s="1616"/>
      <c r="S16" s="1619"/>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 customHeight="1">
      <c r="B17" s="8"/>
      <c r="C17" s="1617" t="s">
        <v>769</v>
      </c>
      <c r="D17" s="1617"/>
      <c r="E17" s="1617"/>
      <c r="F17" s="1617"/>
      <c r="G17" s="1617"/>
      <c r="H17" s="1617"/>
      <c r="I17" s="1617"/>
      <c r="J17" s="1617"/>
      <c r="K17" s="1617"/>
      <c r="L17" s="1617"/>
      <c r="M17" s="1617"/>
      <c r="N17" s="1617"/>
      <c r="O17" s="1617"/>
      <c r="P17" s="1617"/>
      <c r="Q17" s="1617"/>
      <c r="R17" s="1617"/>
      <c r="S17" s="1618"/>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 customHeight="1">
      <c r="B18" s="940"/>
      <c r="C18" s="1593" t="s">
        <v>1216</v>
      </c>
      <c r="D18" s="1593"/>
      <c r="E18" s="1593"/>
      <c r="F18" s="1593"/>
      <c r="G18" s="1593"/>
      <c r="H18" s="1593"/>
      <c r="I18" s="1593"/>
      <c r="J18" s="1593"/>
      <c r="K18" s="1593"/>
      <c r="L18" s="1593"/>
      <c r="M18" s="1593"/>
      <c r="N18" s="1593"/>
      <c r="O18" s="1593"/>
      <c r="P18" s="1593"/>
      <c r="Q18" s="1593"/>
      <c r="R18" s="1593"/>
      <c r="S18" s="1594"/>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 customHeight="1">
      <c r="B19" s="483"/>
      <c r="C19" s="1593" t="s">
        <v>1216</v>
      </c>
      <c r="D19" s="1593"/>
      <c r="E19" s="1593"/>
      <c r="F19" s="1593"/>
      <c r="G19" s="1593"/>
      <c r="H19" s="1593"/>
      <c r="I19" s="1593"/>
      <c r="J19" s="1593"/>
      <c r="K19" s="1593"/>
      <c r="L19" s="1593"/>
      <c r="M19" s="1593"/>
      <c r="N19" s="1593"/>
      <c r="O19" s="1593"/>
      <c r="P19" s="1593"/>
      <c r="Q19" s="1593"/>
      <c r="R19" s="1593"/>
      <c r="S19" s="1594"/>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 customHeight="1">
      <c r="B20" s="1182" t="s">
        <v>770</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1710</v>
      </c>
      <c r="C21" s="1183"/>
      <c r="D21" s="1183"/>
      <c r="E21" s="1183"/>
      <c r="F21" s="1183"/>
      <c r="G21" s="1183"/>
      <c r="H21" s="1183"/>
      <c r="I21" s="1183"/>
      <c r="J21" s="1183"/>
      <c r="K21" s="1183"/>
      <c r="L21" s="1183"/>
      <c r="M21" s="1183"/>
      <c r="N21" s="1183"/>
      <c r="O21" s="1183"/>
      <c r="P21" s="1183"/>
      <c r="Q21" s="1183"/>
      <c r="R21" s="1183"/>
      <c r="S21" s="1184"/>
      <c r="T21" s="1210">
        <v>6100000</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 customHeight="1">
      <c r="B22" s="1182" t="s">
        <v>771</v>
      </c>
      <c r="C22" s="1183"/>
      <c r="D22" s="1183"/>
      <c r="E22" s="1183"/>
      <c r="F22" s="1183"/>
      <c r="G22" s="1183"/>
      <c r="H22" s="1183"/>
      <c r="I22" s="1183"/>
      <c r="J22" s="1183"/>
      <c r="K22" s="1183"/>
      <c r="L22" s="1183"/>
      <c r="M22" s="1183"/>
      <c r="N22" s="1183"/>
      <c r="O22" s="1183"/>
      <c r="P22" s="1183"/>
      <c r="Q22" s="1183"/>
      <c r="R22" s="1183"/>
      <c r="S22" s="1184"/>
      <c r="T22" s="1606">
        <f>(ABS(T20)+ABS(T21))*-1</f>
        <v>-6100000</v>
      </c>
      <c r="U22" s="1607"/>
      <c r="V22" s="1607"/>
      <c r="W22" s="1607"/>
      <c r="X22" s="1607"/>
      <c r="Y22" s="1606">
        <f t="shared" ref="Y22" si="0">(ABS(Y20)+ABS(Y21))*-1</f>
        <v>0</v>
      </c>
      <c r="Z22" s="1607"/>
      <c r="AA22" s="1607"/>
      <c r="AB22" s="1607"/>
      <c r="AC22" s="1607"/>
      <c r="AD22" s="1606">
        <f t="shared" ref="AD22" si="1">(ABS(AD20)+ABS(AD21))*-1</f>
        <v>0</v>
      </c>
      <c r="AE22" s="1607"/>
      <c r="AF22" s="1607"/>
      <c r="AG22" s="1607"/>
      <c r="AH22" s="1607"/>
      <c r="AI22" s="1606">
        <f t="shared" ref="AI22" si="2">(ABS(AI20)+ABS(AI21))*-1</f>
        <v>0</v>
      </c>
      <c r="AJ22" s="1607"/>
      <c r="AK22" s="1607"/>
      <c r="AL22" s="1607"/>
      <c r="AM22" s="1607"/>
    </row>
    <row r="23" spans="1:39" ht="12.9" customHeight="1">
      <c r="B23" s="1182" t="s">
        <v>1904</v>
      </c>
      <c r="C23" s="1183"/>
      <c r="D23" s="1183"/>
      <c r="E23" s="1183"/>
      <c r="F23" s="1183"/>
      <c r="G23" s="1183"/>
      <c r="H23" s="1183"/>
      <c r="I23" s="1183"/>
      <c r="J23" s="1183"/>
      <c r="K23" s="1183"/>
      <c r="L23" s="1183"/>
      <c r="M23" s="1183"/>
      <c r="N23" s="1183"/>
      <c r="O23" s="1183"/>
      <c r="P23" s="1183"/>
      <c r="Q23" s="1183"/>
      <c r="R23" s="1183"/>
      <c r="S23" s="1184"/>
      <c r="T23" s="1605">
        <f>T11+T22</f>
        <v>13844177</v>
      </c>
      <c r="U23" s="1202"/>
      <c r="V23" s="1202"/>
      <c r="W23" s="1202"/>
      <c r="X23" s="1202"/>
      <c r="Y23" s="1605">
        <f>Y11+Y22</f>
        <v>0</v>
      </c>
      <c r="Z23" s="1202"/>
      <c r="AA23" s="1202"/>
      <c r="AB23" s="1202"/>
      <c r="AC23" s="1202"/>
      <c r="AD23" s="1605">
        <f>IF(AD11=AD21,0,AD11)</f>
        <v>0</v>
      </c>
      <c r="AE23" s="1202"/>
      <c r="AF23" s="1202"/>
      <c r="AG23" s="1202"/>
      <c r="AH23" s="1202"/>
      <c r="AI23" s="1605">
        <f>IF(AI11=AI21,0,AI11)</f>
        <v>0</v>
      </c>
      <c r="AJ23" s="1202"/>
      <c r="AK23" s="1202"/>
      <c r="AL23" s="1202"/>
      <c r="AM23" s="1202"/>
    </row>
    <row r="24" spans="1:39" ht="12.9" customHeight="1">
      <c r="B24" s="1182" t="s">
        <v>1217</v>
      </c>
      <c r="C24" s="1183"/>
      <c r="D24" s="1183"/>
      <c r="E24" s="1183"/>
      <c r="F24" s="1183"/>
      <c r="G24" s="1183"/>
      <c r="H24" s="1183"/>
      <c r="I24" s="1183"/>
      <c r="J24" s="1183"/>
      <c r="K24" s="1183"/>
      <c r="L24" s="1183"/>
      <c r="M24" s="1183"/>
      <c r="N24" s="1183"/>
      <c r="O24" s="1183"/>
      <c r="P24" s="1183"/>
      <c r="Q24" s="1183"/>
      <c r="R24" s="1183"/>
      <c r="S24" s="1184"/>
      <c r="T24" s="1603">
        <f>Application!AJ1020</f>
        <v>18140798</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1906</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1.3</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 customHeight="1">
      <c r="B26" s="1182" t="s">
        <v>773</v>
      </c>
      <c r="C26" s="1183"/>
      <c r="D26" s="1183"/>
      <c r="E26" s="1183"/>
      <c r="F26" s="1183"/>
      <c r="G26" s="1183"/>
      <c r="H26" s="1183"/>
      <c r="I26" s="1183"/>
      <c r="J26" s="1183"/>
      <c r="K26" s="1183"/>
      <c r="L26" s="1183"/>
      <c r="M26" s="1183"/>
      <c r="N26" s="1183"/>
      <c r="O26" s="1183"/>
      <c r="P26" s="1183"/>
      <c r="Q26" s="1183"/>
      <c r="R26" s="1183"/>
      <c r="S26" s="1184"/>
      <c r="T26" s="1227">
        <f>T23*T25</f>
        <v>17997430.100000001</v>
      </c>
      <c r="U26" s="1608"/>
      <c r="V26" s="1608"/>
      <c r="W26" s="1608"/>
      <c r="X26" s="1608"/>
      <c r="Y26" s="1227">
        <f>Y23*Y25</f>
        <v>0</v>
      </c>
      <c r="Z26" s="1608"/>
      <c r="AA26" s="1608"/>
      <c r="AB26" s="1608"/>
      <c r="AC26" s="1608"/>
      <c r="AD26" s="1227">
        <f>AD23*AD25</f>
        <v>0</v>
      </c>
      <c r="AE26" s="1608"/>
      <c r="AF26" s="1608"/>
      <c r="AG26" s="1608"/>
      <c r="AH26" s="1608"/>
      <c r="AI26" s="1227">
        <f>AI23*AI25</f>
        <v>0</v>
      </c>
      <c r="AJ26" s="1608"/>
      <c r="AK26" s="1608"/>
      <c r="AL26" s="1608"/>
      <c r="AM26" s="1608"/>
    </row>
    <row r="27" spans="1:39" ht="12.9" customHeight="1">
      <c r="A27" s="4"/>
      <c r="B27" s="1598" t="s">
        <v>878</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2" t="s">
        <v>842</v>
      </c>
      <c r="C28" s="1183"/>
      <c r="D28" s="1183"/>
      <c r="E28" s="1183"/>
      <c r="F28" s="1183"/>
      <c r="G28" s="1183"/>
      <c r="H28" s="1183"/>
      <c r="I28" s="1183"/>
      <c r="J28" s="1183"/>
      <c r="K28" s="1183"/>
      <c r="L28" s="1183"/>
      <c r="M28" s="1183"/>
      <c r="N28" s="1183"/>
      <c r="O28" s="1183"/>
      <c r="P28" s="1183"/>
      <c r="Q28" s="1183"/>
      <c r="R28" s="1183"/>
      <c r="S28" s="1184"/>
      <c r="T28" s="1227">
        <f>IF(ISERROR((T26*T27)),0,(T26*T27))</f>
        <v>17997430.100000001</v>
      </c>
      <c r="U28" s="1608"/>
      <c r="V28" s="1608"/>
      <c r="W28" s="1608"/>
      <c r="X28" s="1608"/>
      <c r="Y28" s="1227">
        <f>IF(ISERROR((Y26*Y27)),0,(Y26*Y27))</f>
        <v>0</v>
      </c>
      <c r="Z28" s="1608"/>
      <c r="AA28" s="1608"/>
      <c r="AB28" s="1608"/>
      <c r="AC28" s="1608"/>
      <c r="AD28" s="1227">
        <f>IF(ISERROR((AD26*AD27)),0,(AD26*AD27))</f>
        <v>0</v>
      </c>
      <c r="AE28" s="1608"/>
      <c r="AF28" s="1608"/>
      <c r="AG28" s="1608"/>
      <c r="AH28" s="1608"/>
      <c r="AI28" s="1227">
        <f>IF(ISERROR((AI26*AI27)),0,(AI26*AI27))</f>
        <v>0</v>
      </c>
      <c r="AJ28" s="1608"/>
      <c r="AK28" s="1608"/>
      <c r="AL28" s="1608"/>
      <c r="AM28" s="1608"/>
    </row>
    <row r="29" spans="1:39" ht="12.9" customHeight="1">
      <c r="B29" s="1182" t="s">
        <v>622</v>
      </c>
      <c r="C29" s="1183"/>
      <c r="D29" s="1183"/>
      <c r="E29" s="1183"/>
      <c r="F29" s="1183"/>
      <c r="G29" s="1183"/>
      <c r="H29" s="1183"/>
      <c r="I29" s="1183"/>
      <c r="J29" s="1183"/>
      <c r="K29" s="1183"/>
      <c r="L29" s="1183"/>
      <c r="M29" s="1183"/>
      <c r="N29" s="1183"/>
      <c r="O29" s="1183"/>
      <c r="P29" s="1183"/>
      <c r="Q29" s="1183"/>
      <c r="R29" s="1183"/>
      <c r="S29" s="1184"/>
      <c r="T29" s="1603">
        <f>T28+Y28+AD28+AI28</f>
        <v>17997430.100000001</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639" t="s">
        <v>1905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 customHeight="1">
      <c r="B31" s="1640" t="s">
        <v>1907</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2" t="s">
        <v>1604</v>
      </c>
      <c r="Z35" s="1612"/>
      <c r="AA35" s="1612"/>
      <c r="AB35" s="1612"/>
      <c r="AC35" s="1612"/>
      <c r="AD35" s="1499" t="s">
        <v>41</v>
      </c>
      <c r="AE35" s="1499"/>
      <c r="AF35" s="1499"/>
      <c r="AG35" s="1499"/>
      <c r="AH35" s="1499"/>
    </row>
    <row r="36" spans="1:44" ht="12.9" customHeight="1">
      <c r="B36" s="204"/>
      <c r="X36" s="71"/>
      <c r="Y36" s="1612"/>
      <c r="Z36" s="1612"/>
      <c r="AA36" s="1612"/>
      <c r="AB36" s="1612"/>
      <c r="AC36" s="1612"/>
      <c r="AD36" s="1499"/>
      <c r="AE36" s="1499"/>
      <c r="AF36" s="1499"/>
      <c r="AG36" s="1499"/>
      <c r="AH36" s="149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499"/>
      <c r="AE37" s="1499"/>
      <c r="AF37" s="1499"/>
      <c r="AG37" s="1499"/>
      <c r="AH37" s="1499"/>
    </row>
    <row r="38" spans="1:44" ht="12.9" customHeight="1">
      <c r="A38" s="3"/>
      <c r="B38" s="1182" t="s">
        <v>842</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17997430.100000001</v>
      </c>
      <c r="Z38" s="1202"/>
      <c r="AA38" s="1202"/>
      <c r="AB38" s="1202"/>
      <c r="AC38" s="1202"/>
      <c r="AD38" s="1202">
        <f>IF(T24&gt;=(T23+Y23+AD23+AI23),AD28+AI28,0)</f>
        <v>0</v>
      </c>
      <c r="AE38" s="1202"/>
      <c r="AF38" s="1202"/>
      <c r="AG38" s="1202"/>
      <c r="AH38" s="1202"/>
    </row>
    <row r="39" spans="1:44" ht="12.9" customHeight="1">
      <c r="B39" s="1182" t="s">
        <v>1814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3">
        <v>0.09</v>
      </c>
      <c r="Z39" s="1643"/>
      <c r="AA39" s="1643"/>
      <c r="AB39" s="1643"/>
      <c r="AC39" s="1643"/>
      <c r="AD39" s="1643">
        <v>0.04</v>
      </c>
      <c r="AE39" s="1643"/>
      <c r="AF39" s="1643"/>
      <c r="AG39" s="1643"/>
      <c r="AH39" s="1643"/>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1619769</v>
      </c>
      <c r="Z40" s="1202"/>
      <c r="AA40" s="1202"/>
      <c r="AB40" s="1202"/>
      <c r="AC40" s="1202"/>
      <c r="AD40" s="1605">
        <f>ROUND(AD38*AD39,0)</f>
        <v>0</v>
      </c>
      <c r="AE40" s="1202"/>
      <c r="AF40" s="1202"/>
      <c r="AG40" s="1202"/>
      <c r="AH40" s="1202"/>
    </row>
    <row r="41" spans="1:44" ht="12.9" customHeight="1">
      <c r="B41" s="1182" t="s">
        <v>616</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IF(Application!Y211="No",'Basis &amp; Credits'!AR42,AR43)</f>
        <v>1619769</v>
      </c>
      <c r="Z41" s="1604"/>
      <c r="AA41" s="1604"/>
      <c r="AB41" s="1604"/>
      <c r="AC41" s="1604"/>
      <c r="AD41" s="1604"/>
      <c r="AE41" s="1604"/>
      <c r="AF41" s="1604"/>
      <c r="AG41" s="1604"/>
      <c r="AH41" s="1605"/>
    </row>
    <row r="42" spans="1:44" ht="12.9" customHeight="1">
      <c r="A42" s="3"/>
      <c r="B42" s="1637" t="s">
        <v>1815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1619769</v>
      </c>
    </row>
    <row r="43" spans="1:44"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R43">
        <f>IF((Y40+AD40)&gt;4000000,4000000,Y40+AD40)</f>
        <v>1619769</v>
      </c>
    </row>
    <row r="44" spans="1:44"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22157095</v>
      </c>
      <c r="AC46" s="1194"/>
      <c r="AD46" s="1194"/>
      <c r="AE46" s="1194"/>
      <c r="AF46" s="1195"/>
    </row>
    <row r="47" spans="1:44" ht="12.9" customHeight="1">
      <c r="D47" s="3" t="s">
        <v>836</v>
      </c>
      <c r="AB47" s="1193">
        <f>Application!AO633-MAX(IF('Sources and Uses Budget'!B15="",0,'Sources and Uses Budget'!B15),IF(Application!AG387="",0,Application!AG387))</f>
        <v>7904562</v>
      </c>
      <c r="AC47" s="1194"/>
      <c r="AD47" s="1194"/>
      <c r="AE47" s="1194"/>
      <c r="AF47" s="1195"/>
    </row>
    <row r="48" spans="1:44" ht="12.9" customHeight="1">
      <c r="D48" s="3" t="s">
        <v>378</v>
      </c>
      <c r="AB48" s="1193">
        <f>AB46-AB47</f>
        <v>14252533</v>
      </c>
      <c r="AC48" s="1194"/>
      <c r="AD48" s="1194"/>
      <c r="AE48" s="1194"/>
      <c r="AF48" s="1195"/>
    </row>
    <row r="49" spans="1:40" ht="12.9" customHeight="1">
      <c r="D49" s="3" t="s">
        <v>871</v>
      </c>
      <c r="AA49" s="34"/>
      <c r="AB49" s="1632">
        <f>14252533/(Y41*10)</f>
        <v>0.87991145651015668</v>
      </c>
      <c r="AC49" s="1633"/>
      <c r="AD49" s="1633"/>
      <c r="AE49" s="1633"/>
      <c r="AF49" s="1634"/>
    </row>
    <row r="50" spans="1:40" s="323" customFormat="1" ht="12.9" customHeight="1">
      <c r="A50"/>
      <c r="B50"/>
      <c r="C50"/>
      <c r="D50"/>
      <c r="E50" s="1638" t="s">
        <v>1950</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16197690</v>
      </c>
      <c r="AC53" s="1194"/>
      <c r="AD53" s="1194"/>
      <c r="AE53" s="1194"/>
      <c r="AF53" s="1195"/>
    </row>
    <row r="54" spans="1:40" ht="12.9" customHeight="1">
      <c r="D54" s="3" t="s">
        <v>560</v>
      </c>
      <c r="AB54" s="1193">
        <f>(AB53/10)</f>
        <v>1619769</v>
      </c>
      <c r="AC54" s="1194"/>
      <c r="AD54" s="1194"/>
      <c r="AE54" s="1194"/>
      <c r="AF54" s="1195"/>
    </row>
    <row r="55" spans="1:40" ht="12.9" customHeight="1">
      <c r="D55" s="3" t="s">
        <v>341</v>
      </c>
      <c r="AB55" s="1193">
        <f>(IF((Y41&lt;AB54),Y41,AB54))</f>
        <v>1619769</v>
      </c>
      <c r="AC55" s="1194"/>
      <c r="AD55" s="1194"/>
      <c r="AE55" s="1194"/>
      <c r="AF55" s="1195"/>
    </row>
    <row r="56" spans="1:40" ht="12.9" customHeight="1">
      <c r="D56" s="3" t="s">
        <v>107</v>
      </c>
      <c r="AB56" s="1193">
        <f>ROUND((10*AB55*AB49),0)</f>
        <v>14252533</v>
      </c>
      <c r="AC56" s="1194"/>
      <c r="AD56" s="1194"/>
      <c r="AE56" s="1194"/>
      <c r="AF56" s="1195"/>
    </row>
    <row r="57" spans="1:40" ht="12.9" customHeight="1">
      <c r="D57" s="3"/>
      <c r="AB57" s="276"/>
      <c r="AC57" s="276"/>
      <c r="AD57" s="276"/>
      <c r="AE57" s="276"/>
      <c r="AF57" s="276"/>
    </row>
    <row r="58" spans="1:40" ht="12.9" customHeight="1">
      <c r="D58" s="3" t="s">
        <v>106</v>
      </c>
      <c r="AB58" s="1214">
        <f>AB48-AB56</f>
        <v>0</v>
      </c>
      <c r="AC58" s="1214"/>
      <c r="AD58" s="1214"/>
      <c r="AE58" s="1214"/>
      <c r="AF58" s="1214"/>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1" t="s">
        <v>1749</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13844177</v>
      </c>
      <c r="Z63" s="1635"/>
      <c r="AA63" s="1635"/>
      <c r="AB63" s="1635"/>
      <c r="AC63" s="1635"/>
      <c r="AD63" s="1202">
        <f>IF(AND(T25=1.3,Application!D214="At-Risk"),AI28,IF(Application!D214&lt;&gt;"At-Risk",0,AD28))</f>
        <v>0</v>
      </c>
      <c r="AE63" s="1635"/>
      <c r="AF63" s="1635"/>
      <c r="AG63" s="1635"/>
      <c r="AH63" s="1635"/>
    </row>
    <row r="64" spans="1:40" ht="12.9" customHeight="1">
      <c r="C64" s="3"/>
      <c r="E64" s="1642" t="s">
        <v>1288</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 customHeight="1">
      <c r="C67" s="3"/>
      <c r="D67" s="3" t="s">
        <v>940</v>
      </c>
      <c r="Y67" s="1202">
        <f>ROUND(Y63*Y66,0)</f>
        <v>4153253</v>
      </c>
      <c r="Z67" s="1635"/>
      <c r="AA67" s="1635"/>
      <c r="AB67" s="1635"/>
      <c r="AC67" s="1635"/>
      <c r="AD67" s="1202" t="str">
        <f>IF(OR(Application!D211="At-Risk",Application!D211="At-Risk/Located in Rural Census Tract",Application!D214="At-Risk"),ROUND(AD63*AD66,0),"$0")</f>
        <v>$0</v>
      </c>
      <c r="AE67" s="1202"/>
      <c r="AF67" s="1202"/>
      <c r="AG67" s="1202"/>
      <c r="AH67" s="1202"/>
    </row>
    <row r="68" spans="1:34" ht="12.9" customHeight="1">
      <c r="C68" s="3"/>
      <c r="E68" s="795" t="s">
        <v>1908</v>
      </c>
      <c r="F68" s="343"/>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row>
    <row r="69" spans="1:34" ht="12.9" customHeight="1">
      <c r="A69" s="3" t="s">
        <v>123</v>
      </c>
      <c r="C69" s="3" t="s">
        <v>255</v>
      </c>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row>
    <row r="70" spans="1:34" ht="12.9" customHeight="1">
      <c r="A70" s="3"/>
      <c r="C70" s="3"/>
      <c r="D70" s="3" t="s">
        <v>872</v>
      </c>
      <c r="AB70" s="1632"/>
      <c r="AC70" s="1633"/>
      <c r="AD70" s="1633"/>
      <c r="AE70" s="1633"/>
      <c r="AF70" s="1634"/>
    </row>
    <row r="71" spans="1:34" ht="12.9" customHeight="1">
      <c r="A71" s="3"/>
      <c r="C71" s="3"/>
      <c r="D71" s="3"/>
      <c r="E71" s="1636" t="s">
        <v>2247</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8">
        <f>ROUND(IF(ISERROR((AB58/AB70)),0,(AB58/AB70)),0)</f>
        <v>0</v>
      </c>
      <c r="AC75" s="1518"/>
      <c r="AD75" s="1518"/>
      <c r="AE75" s="1518"/>
      <c r="AF75" s="1518"/>
    </row>
    <row r="76" spans="1:34" ht="12.9" customHeight="1">
      <c r="C76" s="3"/>
      <c r="D76" s="3" t="s">
        <v>105</v>
      </c>
      <c r="AB76" s="1554">
        <f>IF((Y67+AD67&lt;AB75),Y67+AD67,AB75)</f>
        <v>0</v>
      </c>
      <c r="AC76" s="1555"/>
      <c r="AD76" s="1555"/>
      <c r="AE76" s="1555"/>
      <c r="AF76" s="1556"/>
    </row>
    <row r="77" spans="1:34" ht="12.9" customHeight="1">
      <c r="C77" s="3"/>
      <c r="D77" s="3" t="s">
        <v>941</v>
      </c>
      <c r="AB77" s="1630">
        <f>AB76*AB70</f>
        <v>0</v>
      </c>
      <c r="AC77" s="1630"/>
      <c r="AD77" s="1630"/>
      <c r="AE77" s="1630"/>
      <c r="AF77" s="1630"/>
    </row>
    <row r="78" spans="1:34" ht="12.9" customHeight="1">
      <c r="C78" s="3"/>
      <c r="D78" s="3"/>
      <c r="AB78" s="597"/>
      <c r="AC78" s="597"/>
      <c r="AD78" s="597"/>
      <c r="AE78" s="597"/>
      <c r="AF78" s="597"/>
    </row>
    <row r="79" spans="1:34" ht="12.9" customHeight="1">
      <c r="D79" s="3" t="s">
        <v>106</v>
      </c>
      <c r="AB79" s="1214">
        <f>AB48-(AB56+AB77)</f>
        <v>0</v>
      </c>
      <c r="AC79" s="1214"/>
      <c r="AD79" s="1214"/>
      <c r="AE79" s="1214"/>
      <c r="AF79" s="1214"/>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L26" sqref="L26"/>
    </sheetView>
  </sheetViews>
  <sheetFormatPr defaultColWidth="8.88671875" defaultRowHeight="12" zeroHeight="1"/>
  <cols>
    <col min="1" max="1" width="32.5546875" style="482" customWidth="1"/>
    <col min="2" max="3" width="12.109375" style="480" customWidth="1"/>
    <col min="4" max="4" width="12.88671875" style="480" customWidth="1"/>
    <col min="5" max="6" width="12.6640625" style="480" customWidth="1"/>
    <col min="7" max="7" width="13.44140625" style="480" customWidth="1"/>
    <col min="8" max="9" width="12.109375" style="480" customWidth="1"/>
    <col min="10" max="10" width="12.109375" style="574" customWidth="1"/>
    <col min="11" max="11" width="7" style="580" customWidth="1"/>
    <col min="12" max="16384" width="8.88671875" style="480"/>
  </cols>
  <sheetData>
    <row r="1" spans="1:11" s="352" customFormat="1" ht="13.2">
      <c r="A1" s="1644" t="s">
        <v>1822</v>
      </c>
      <c r="B1" s="1645"/>
      <c r="C1" s="1645"/>
      <c r="D1" s="1645"/>
      <c r="E1" s="1645"/>
      <c r="F1" s="1645"/>
      <c r="G1" s="1645"/>
      <c r="H1" s="1645"/>
      <c r="I1" s="1645"/>
      <c r="J1" s="1646"/>
      <c r="K1" s="577"/>
    </row>
    <row r="2" spans="1:11" s="595" customFormat="1" ht="72">
      <c r="A2" s="593"/>
      <c r="B2" s="232" t="s">
        <v>1354</v>
      </c>
      <c r="C2" s="232" t="s">
        <v>1823</v>
      </c>
      <c r="D2" s="232" t="s">
        <v>1824</v>
      </c>
      <c r="E2" s="232" t="s">
        <v>1358</v>
      </c>
      <c r="F2" s="232" t="s">
        <v>1825</v>
      </c>
      <c r="G2" s="232" t="s">
        <v>1826</v>
      </c>
      <c r="H2" s="232" t="s">
        <v>1357</v>
      </c>
      <c r="I2" s="232" t="s">
        <v>1827</v>
      </c>
      <c r="J2" s="663" t="s">
        <v>1828</v>
      </c>
      <c r="K2" s="594"/>
    </row>
    <row r="3" spans="1:11" s="253" customFormat="1" ht="11.4">
      <c r="A3" s="235" t="s">
        <v>342</v>
      </c>
      <c r="B3" s="582"/>
      <c r="C3" s="582"/>
      <c r="D3" s="582"/>
      <c r="E3" s="582"/>
      <c r="F3" s="582"/>
      <c r="G3" s="582"/>
      <c r="H3" s="582"/>
      <c r="I3" s="582"/>
      <c r="J3" s="582"/>
      <c r="K3" s="578"/>
    </row>
    <row r="4" spans="1:11" s="253" customFormat="1" ht="13.2">
      <c r="A4" s="300" t="s">
        <v>67</v>
      </c>
      <c r="B4" s="583">
        <f>'Sources and Uses Budget'!C4</f>
        <v>395000</v>
      </c>
      <c r="C4" s="584"/>
      <c r="D4" s="584"/>
      <c r="E4" s="585"/>
      <c r="F4" s="585"/>
      <c r="G4" s="585"/>
      <c r="H4" s="585"/>
      <c r="I4" s="585"/>
      <c r="J4" s="585"/>
      <c r="K4" s="578"/>
    </row>
    <row r="5" spans="1:11" s="253" customFormat="1" ht="13.2">
      <c r="A5" s="300" t="s">
        <v>68</v>
      </c>
      <c r="B5" s="583">
        <f>'Sources and Uses Budget'!C5</f>
        <v>0</v>
      </c>
      <c r="C5" s="584"/>
      <c r="D5" s="584"/>
      <c r="E5" s="585"/>
      <c r="F5" s="585"/>
      <c r="G5" s="585"/>
      <c r="H5" s="585"/>
      <c r="I5" s="585"/>
      <c r="J5" s="585"/>
      <c r="K5" s="578"/>
    </row>
    <row r="6" spans="1:11" s="253" customFormat="1" ht="11.4">
      <c r="A6" s="239" t="s">
        <v>343</v>
      </c>
      <c r="B6" s="583">
        <f>'Sources and Uses Budget'!C6</f>
        <v>0</v>
      </c>
      <c r="C6" s="584"/>
      <c r="D6" s="584"/>
      <c r="E6" s="585"/>
      <c r="F6" s="585"/>
      <c r="G6" s="585"/>
      <c r="H6" s="585"/>
      <c r="I6" s="585"/>
      <c r="J6" s="585"/>
      <c r="K6" s="578"/>
    </row>
    <row r="7" spans="1:11" s="253" customFormat="1" ht="11.4">
      <c r="A7" s="239" t="s">
        <v>282</v>
      </c>
      <c r="B7" s="583">
        <f>'Sources and Uses Budget'!C7</f>
        <v>0</v>
      </c>
      <c r="C7" s="584"/>
      <c r="D7" s="584"/>
      <c r="E7" s="585"/>
      <c r="F7" s="585"/>
      <c r="G7" s="585"/>
      <c r="H7" s="585"/>
      <c r="I7" s="585"/>
      <c r="J7" s="585"/>
      <c r="K7" s="578"/>
    </row>
    <row r="8" spans="1:11" s="253" customFormat="1" ht="13.8">
      <c r="A8" s="301" t="s">
        <v>703</v>
      </c>
      <c r="B8" s="583">
        <f>'Sources and Uses Budget'!C8</f>
        <v>395000</v>
      </c>
      <c r="C8" s="583">
        <f>SUM(C4:C7)</f>
        <v>0</v>
      </c>
      <c r="D8" s="583">
        <f>SUM(D4:D7)</f>
        <v>0</v>
      </c>
      <c r="E8" s="585"/>
      <c r="F8" s="585"/>
      <c r="G8" s="585"/>
      <c r="H8" s="585"/>
      <c r="I8" s="585"/>
      <c r="J8" s="585"/>
      <c r="K8" s="578"/>
    </row>
    <row r="9" spans="1:11" s="253" customFormat="1" ht="11.4">
      <c r="A9" s="239" t="s">
        <v>1719</v>
      </c>
      <c r="B9" s="583">
        <f>'Sources and Uses Budget'!C9</f>
        <v>0</v>
      </c>
      <c r="C9" s="584"/>
      <c r="D9" s="584"/>
      <c r="E9" s="585"/>
      <c r="F9" s="585"/>
      <c r="G9" s="585"/>
      <c r="H9" s="583">
        <f>'Sources and Uses Budget'!T9</f>
        <v>0</v>
      </c>
      <c r="I9" s="584"/>
      <c r="J9" s="584"/>
      <c r="K9" s="578"/>
    </row>
    <row r="10" spans="1:11" s="253" customFormat="1" ht="13.2">
      <c r="A10" s="300" t="s">
        <v>69</v>
      </c>
      <c r="B10" s="583">
        <f>'Sources and Uses Budget'!C10</f>
        <v>0</v>
      </c>
      <c r="C10" s="584"/>
      <c r="D10" s="584"/>
      <c r="E10" s="583">
        <f>'Sources and Uses Budget'!S10</f>
        <v>0</v>
      </c>
      <c r="F10" s="584"/>
      <c r="G10" s="584"/>
      <c r="H10" s="583">
        <f>'Sources and Uses Budget'!T10</f>
        <v>0</v>
      </c>
      <c r="I10" s="584"/>
      <c r="J10" s="584"/>
      <c r="K10" s="578"/>
    </row>
    <row r="11" spans="1:11" s="253" customFormat="1">
      <c r="A11" s="243" t="s">
        <v>585</v>
      </c>
      <c r="B11" s="583">
        <f>'Sources and Uses Budget'!C11</f>
        <v>0</v>
      </c>
      <c r="C11" s="583">
        <f>SUM(C9:C10)</f>
        <v>0</v>
      </c>
      <c r="D11" s="583">
        <f>SUM(D9:D10)</f>
        <v>0</v>
      </c>
      <c r="E11" s="585"/>
      <c r="F11" s="585"/>
      <c r="G11" s="585"/>
      <c r="H11" s="583">
        <f>'Sources and Uses Budget'!T11</f>
        <v>0</v>
      </c>
      <c r="I11" s="583">
        <f>SUM(I9:I10)</f>
        <v>0</v>
      </c>
      <c r="J11" s="583">
        <f>SUM(J9:J10)</f>
        <v>0</v>
      </c>
      <c r="K11" s="578"/>
    </row>
    <row r="12" spans="1:11" s="253" customFormat="1">
      <c r="A12" s="243" t="s">
        <v>710</v>
      </c>
      <c r="B12" s="583">
        <f>'Sources and Uses Budget'!C12</f>
        <v>395000</v>
      </c>
      <c r="C12" s="583">
        <f>SUM(C8+C11)</f>
        <v>0</v>
      </c>
      <c r="D12" s="583">
        <f>SUM(D8+D11)</f>
        <v>0</v>
      </c>
      <c r="E12" s="585"/>
      <c r="F12" s="585"/>
      <c r="G12" s="585"/>
      <c r="H12" s="585"/>
      <c r="I12" s="585"/>
      <c r="J12" s="585"/>
      <c r="K12" s="578"/>
    </row>
    <row r="13" spans="1:11" s="253" customFormat="1" ht="11.4">
      <c r="A13" s="455" t="s">
        <v>1109</v>
      </c>
      <c r="B13" s="583">
        <f>'Sources and Uses Budget'!C13</f>
        <v>75000</v>
      </c>
      <c r="C13" s="584"/>
      <c r="D13" s="584"/>
      <c r="E13" s="583">
        <f>'Sources and Uses Budget'!S13</f>
        <v>0</v>
      </c>
      <c r="F13" s="584"/>
      <c r="G13" s="584"/>
      <c r="H13" s="583">
        <f>'Sources and Uses Budget'!T13</f>
        <v>0</v>
      </c>
      <c r="I13" s="584"/>
      <c r="J13" s="584"/>
      <c r="K13" s="578"/>
    </row>
    <row r="14" spans="1:11" s="253" customFormat="1" ht="22.8">
      <c r="A14" s="239" t="s">
        <v>1140</v>
      </c>
      <c r="B14" s="583">
        <f>'Sources and Uses Budget'!C14</f>
        <v>0</v>
      </c>
      <c r="C14" s="584"/>
      <c r="D14" s="584"/>
      <c r="E14" s="583">
        <f>'Sources and Uses Budget'!S14</f>
        <v>0</v>
      </c>
      <c r="F14" s="584"/>
      <c r="G14" s="584"/>
      <c r="H14" s="583">
        <f>'Sources and Uses Budget'!T14</f>
        <v>0</v>
      </c>
      <c r="I14" s="584"/>
      <c r="J14" s="584"/>
      <c r="K14" s="578"/>
    </row>
    <row r="15" spans="1:11" s="253" customFormat="1" ht="11.4">
      <c r="A15" s="239" t="s">
        <v>1680</v>
      </c>
      <c r="B15" s="583">
        <f>'Sources and Uses Budget'!C15</f>
        <v>0</v>
      </c>
      <c r="C15" s="584"/>
      <c r="D15" s="584"/>
      <c r="E15" s="585">
        <f>'Sources and Uses Budget'!S15</f>
        <v>0</v>
      </c>
      <c r="F15" s="585"/>
      <c r="G15" s="585"/>
      <c r="H15" s="585">
        <f>'Sources and Uses Budget'!T15</f>
        <v>0</v>
      </c>
      <c r="I15" s="585"/>
      <c r="J15" s="585"/>
      <c r="K15" s="578"/>
    </row>
    <row r="16" spans="1:11" s="253" customFormat="1" ht="11.4">
      <c r="A16" s="235" t="s">
        <v>908</v>
      </c>
      <c r="B16" s="582"/>
      <c r="C16" s="582"/>
      <c r="D16" s="582"/>
      <c r="E16" s="582"/>
      <c r="F16" s="582"/>
      <c r="G16" s="582"/>
      <c r="H16" s="582"/>
      <c r="I16" s="582"/>
      <c r="J16" s="582"/>
      <c r="K16" s="578"/>
    </row>
    <row r="17" spans="1:11" s="253" customFormat="1" ht="11.4">
      <c r="A17" s="239" t="s">
        <v>909</v>
      </c>
      <c r="B17" s="583">
        <f>'Sources and Uses Budget'!C17</f>
        <v>0</v>
      </c>
      <c r="C17" s="584"/>
      <c r="D17" s="584"/>
      <c r="E17" s="583">
        <f>'Sources and Uses Budget'!S17</f>
        <v>0</v>
      </c>
      <c r="F17" s="584"/>
      <c r="G17" s="584"/>
      <c r="H17" s="583">
        <f>'Sources and Uses Budget'!T17</f>
        <v>0</v>
      </c>
      <c r="I17" s="584"/>
      <c r="J17" s="584"/>
      <c r="K17" s="578"/>
    </row>
    <row r="18" spans="1:11" s="253" customFormat="1" ht="11.4">
      <c r="A18" s="239" t="s">
        <v>910</v>
      </c>
      <c r="B18" s="583">
        <f>'Sources and Uses Budget'!C18</f>
        <v>0</v>
      </c>
      <c r="C18" s="584"/>
      <c r="D18" s="584"/>
      <c r="E18" s="583">
        <f>'Sources and Uses Budget'!S18</f>
        <v>0</v>
      </c>
      <c r="F18" s="584"/>
      <c r="G18" s="584"/>
      <c r="H18" s="583">
        <f>'Sources and Uses Budget'!T18</f>
        <v>0</v>
      </c>
      <c r="I18" s="584"/>
      <c r="J18" s="584"/>
      <c r="K18" s="578"/>
    </row>
    <row r="19" spans="1:11" s="253" customFormat="1" ht="11.4">
      <c r="A19" s="239" t="s">
        <v>911</v>
      </c>
      <c r="B19" s="583">
        <f>'Sources and Uses Budget'!C19</f>
        <v>0</v>
      </c>
      <c r="C19" s="584"/>
      <c r="D19" s="584"/>
      <c r="E19" s="583">
        <f>'Sources and Uses Budget'!S19</f>
        <v>0</v>
      </c>
      <c r="F19" s="584"/>
      <c r="G19" s="584"/>
      <c r="H19" s="583">
        <f>'Sources and Uses Budget'!T19</f>
        <v>0</v>
      </c>
      <c r="I19" s="584"/>
      <c r="J19" s="584"/>
      <c r="K19" s="578"/>
    </row>
    <row r="20" spans="1:11" s="253" customFormat="1" ht="11.4">
      <c r="A20" s="239" t="s">
        <v>912</v>
      </c>
      <c r="B20" s="583">
        <f>'Sources and Uses Budget'!C20</f>
        <v>0</v>
      </c>
      <c r="C20" s="584"/>
      <c r="D20" s="584"/>
      <c r="E20" s="583">
        <f>'Sources and Uses Budget'!S20</f>
        <v>0</v>
      </c>
      <c r="F20" s="584"/>
      <c r="G20" s="584"/>
      <c r="H20" s="583">
        <f>'Sources and Uses Budget'!T20</f>
        <v>0</v>
      </c>
      <c r="I20" s="584"/>
      <c r="J20" s="584"/>
      <c r="K20" s="578"/>
    </row>
    <row r="21" spans="1:11" s="253" customFormat="1" ht="11.4">
      <c r="A21" s="239" t="s">
        <v>913</v>
      </c>
      <c r="B21" s="583">
        <f>'Sources and Uses Budget'!C21</f>
        <v>0</v>
      </c>
      <c r="C21" s="584"/>
      <c r="D21" s="584"/>
      <c r="E21" s="583">
        <f>'Sources and Uses Budget'!S21</f>
        <v>0</v>
      </c>
      <c r="F21" s="584"/>
      <c r="G21" s="584"/>
      <c r="H21" s="583">
        <f>'Sources and Uses Budget'!T21</f>
        <v>0</v>
      </c>
      <c r="I21" s="584"/>
      <c r="J21" s="584"/>
      <c r="K21" s="578"/>
    </row>
    <row r="22" spans="1:11" s="253" customFormat="1" ht="11.4">
      <c r="A22" s="239" t="s">
        <v>914</v>
      </c>
      <c r="B22" s="583">
        <f>'Sources and Uses Budget'!C22</f>
        <v>0</v>
      </c>
      <c r="C22" s="584"/>
      <c r="D22" s="584"/>
      <c r="E22" s="583">
        <f>'Sources and Uses Budget'!S22</f>
        <v>0</v>
      </c>
      <c r="F22" s="584"/>
      <c r="G22" s="584"/>
      <c r="H22" s="583">
        <f>'Sources and Uses Budget'!T22</f>
        <v>0</v>
      </c>
      <c r="I22" s="584"/>
      <c r="J22" s="584"/>
      <c r="K22" s="578"/>
    </row>
    <row r="23" spans="1:11" s="253" customFormat="1" ht="11.4">
      <c r="A23" s="239" t="s">
        <v>915</v>
      </c>
      <c r="B23" s="583">
        <f>'Sources and Uses Budget'!C23</f>
        <v>0</v>
      </c>
      <c r="C23" s="584"/>
      <c r="D23" s="584"/>
      <c r="E23" s="583">
        <f>'Sources and Uses Budget'!S23</f>
        <v>0</v>
      </c>
      <c r="F23" s="584"/>
      <c r="G23" s="584"/>
      <c r="H23" s="583">
        <f>'Sources and Uses Budget'!T23</f>
        <v>0</v>
      </c>
      <c r="I23" s="584"/>
      <c r="J23" s="584"/>
      <c r="K23" s="578"/>
    </row>
    <row r="24" spans="1:11" s="253" customFormat="1" ht="11.4">
      <c r="A24" s="239" t="str">
        <f>'Sources and Uses Budget'!$A25</f>
        <v>Other: (Specify)</v>
      </c>
      <c r="B24" s="583">
        <f>'Sources and Uses Budget'!C25</f>
        <v>0</v>
      </c>
      <c r="C24" s="584"/>
      <c r="D24" s="584"/>
      <c r="E24" s="583">
        <f>'Sources and Uses Budget'!S25</f>
        <v>0</v>
      </c>
      <c r="F24" s="584"/>
      <c r="G24" s="584"/>
      <c r="H24" s="583">
        <f>'Sources and Uses Budget'!T25</f>
        <v>0</v>
      </c>
      <c r="I24" s="584"/>
      <c r="J24" s="584"/>
      <c r="K24" s="578"/>
    </row>
    <row r="25" spans="1:11" s="253" customFormat="1">
      <c r="A25" s="243" t="s">
        <v>222</v>
      </c>
      <c r="B25" s="583">
        <f>'Sources and Uses Budget'!C26</f>
        <v>0</v>
      </c>
      <c r="C25" s="583">
        <f>SUM(C17:C24)</f>
        <v>0</v>
      </c>
      <c r="D25" s="583">
        <f>SUM(D17:D24)</f>
        <v>0</v>
      </c>
      <c r="E25" s="583">
        <f>'Sources and Uses Budget'!S26</f>
        <v>0</v>
      </c>
      <c r="F25" s="586">
        <f>SUM(F17:F24)</f>
        <v>0</v>
      </c>
      <c r="G25" s="586">
        <f>SUM(G17:G24)</f>
        <v>0</v>
      </c>
      <c r="H25" s="583">
        <f>'Sources and Uses Budget'!T26</f>
        <v>0</v>
      </c>
      <c r="I25" s="586">
        <f>SUM(I17:I24)</f>
        <v>0</v>
      </c>
      <c r="J25" s="586">
        <f>SUM(J17:J24)</f>
        <v>0</v>
      </c>
      <c r="K25" s="578"/>
    </row>
    <row r="26" spans="1:11" s="253" customFormat="1">
      <c r="A26" s="243" t="s">
        <v>916</v>
      </c>
      <c r="B26" s="583">
        <f>'Sources and Uses Budget'!C27</f>
        <v>0</v>
      </c>
      <c r="C26" s="584"/>
      <c r="D26" s="584"/>
      <c r="E26" s="583">
        <f>'Sources and Uses Budget'!S27</f>
        <v>0</v>
      </c>
      <c r="F26" s="584"/>
      <c r="G26" s="584"/>
      <c r="H26" s="583">
        <f>'Sources and Uses Budget'!T27</f>
        <v>0</v>
      </c>
      <c r="I26" s="584"/>
      <c r="J26" s="584"/>
      <c r="K26" s="578"/>
    </row>
    <row r="27" spans="1:11" s="253" customFormat="1" ht="11.4">
      <c r="A27" s="235" t="s">
        <v>917</v>
      </c>
      <c r="B27" s="582"/>
      <c r="C27" s="582"/>
      <c r="D27" s="582"/>
      <c r="E27" s="582"/>
      <c r="F27" s="582"/>
      <c r="G27" s="582"/>
      <c r="H27" s="582"/>
      <c r="I27" s="582"/>
      <c r="J27" s="582"/>
      <c r="K27" s="578"/>
    </row>
    <row r="28" spans="1:11" s="253" customFormat="1" ht="11.4">
      <c r="A28" s="239" t="s">
        <v>909</v>
      </c>
      <c r="B28" s="583">
        <f>'Sources and Uses Budget'!C29</f>
        <v>1000000</v>
      </c>
      <c r="C28" s="584"/>
      <c r="D28" s="584"/>
      <c r="E28" s="583">
        <f>'Sources and Uses Budget'!S29</f>
        <v>1000000</v>
      </c>
      <c r="F28" s="584"/>
      <c r="G28" s="584"/>
      <c r="H28" s="583">
        <f>'Sources and Uses Budget'!T29</f>
        <v>0</v>
      </c>
      <c r="I28" s="584"/>
      <c r="J28" s="584"/>
      <c r="K28" s="578"/>
    </row>
    <row r="29" spans="1:11" s="253" customFormat="1" ht="11.4">
      <c r="A29" s="239" t="s">
        <v>910</v>
      </c>
      <c r="B29" s="583">
        <f>'Sources and Uses Budget'!C30</f>
        <v>10155000</v>
      </c>
      <c r="C29" s="584"/>
      <c r="D29" s="584"/>
      <c r="E29" s="583">
        <f>'Sources and Uses Budget'!S30</f>
        <v>10155000</v>
      </c>
      <c r="F29" s="584"/>
      <c r="G29" s="584"/>
      <c r="H29" s="583">
        <f>'Sources and Uses Budget'!T30</f>
        <v>0</v>
      </c>
      <c r="I29" s="584"/>
      <c r="J29" s="584"/>
      <c r="K29" s="578"/>
    </row>
    <row r="30" spans="1:11" s="253" customFormat="1" ht="11.4">
      <c r="A30" s="239" t="s">
        <v>911</v>
      </c>
      <c r="B30" s="583">
        <f>'Sources and Uses Budget'!C31</f>
        <v>622449</v>
      </c>
      <c r="C30" s="584"/>
      <c r="D30" s="584"/>
      <c r="E30" s="583">
        <f>'Sources and Uses Budget'!S31</f>
        <v>622449</v>
      </c>
      <c r="F30" s="584"/>
      <c r="G30" s="584"/>
      <c r="H30" s="583">
        <f>'Sources and Uses Budget'!T31</f>
        <v>0</v>
      </c>
      <c r="I30" s="584"/>
      <c r="J30" s="584"/>
      <c r="K30" s="578"/>
    </row>
    <row r="31" spans="1:11" s="253" customFormat="1" ht="11.4">
      <c r="A31" s="239" t="s">
        <v>912</v>
      </c>
      <c r="B31" s="583">
        <f>'Sources and Uses Budget'!C32</f>
        <v>500000</v>
      </c>
      <c r="C31" s="584"/>
      <c r="D31" s="584"/>
      <c r="E31" s="583">
        <f>'Sources and Uses Budget'!S32</f>
        <v>500000</v>
      </c>
      <c r="F31" s="584"/>
      <c r="G31" s="584"/>
      <c r="H31" s="583">
        <f>'Sources and Uses Budget'!T32</f>
        <v>0</v>
      </c>
      <c r="I31" s="584"/>
      <c r="J31" s="584"/>
      <c r="K31" s="578"/>
    </row>
    <row r="32" spans="1:11" s="253" customFormat="1" ht="11.4">
      <c r="A32" s="239" t="s">
        <v>913</v>
      </c>
      <c r="B32" s="583">
        <f>'Sources and Uses Budget'!C33</f>
        <v>442196</v>
      </c>
      <c r="C32" s="584"/>
      <c r="D32" s="584"/>
      <c r="E32" s="583">
        <f>'Sources and Uses Budget'!S33</f>
        <v>442196</v>
      </c>
      <c r="F32" s="584"/>
      <c r="G32" s="584"/>
      <c r="H32" s="583">
        <f>'Sources and Uses Budget'!T33</f>
        <v>0</v>
      </c>
      <c r="I32" s="584"/>
      <c r="J32" s="584"/>
      <c r="K32" s="578"/>
    </row>
    <row r="33" spans="1:11" s="253" customFormat="1" ht="11.4">
      <c r="A33" s="239" t="s">
        <v>914</v>
      </c>
      <c r="B33" s="583">
        <f>'Sources and Uses Budget'!C34</f>
        <v>0</v>
      </c>
      <c r="C33" s="584"/>
      <c r="D33" s="584"/>
      <c r="E33" s="583">
        <f>'Sources and Uses Budget'!S34</f>
        <v>0</v>
      </c>
      <c r="F33" s="584"/>
      <c r="G33" s="584"/>
      <c r="H33" s="583">
        <f>'Sources and Uses Budget'!T34</f>
        <v>0</v>
      </c>
      <c r="I33" s="584"/>
      <c r="J33" s="584"/>
      <c r="K33" s="578"/>
    </row>
    <row r="34" spans="1:11" s="253" customFormat="1" ht="11.4">
      <c r="A34" s="239" t="s">
        <v>915</v>
      </c>
      <c r="B34" s="583">
        <f>'Sources and Uses Budget'!C35</f>
        <v>254393</v>
      </c>
      <c r="C34" s="584"/>
      <c r="D34" s="584"/>
      <c r="E34" s="583">
        <f>'Sources and Uses Budget'!S35</f>
        <v>254393</v>
      </c>
      <c r="F34" s="584"/>
      <c r="G34" s="584"/>
      <c r="H34" s="583">
        <f>'Sources and Uses Budget'!T35</f>
        <v>0</v>
      </c>
      <c r="I34" s="584"/>
      <c r="J34" s="584"/>
      <c r="K34" s="578"/>
    </row>
    <row r="35" spans="1:11" s="253" customFormat="1" ht="11.4">
      <c r="A35" s="239" t="str">
        <f>'Sources and Uses Budget'!$A36</f>
        <v>Third-party Construction Management</v>
      </c>
      <c r="B35" s="583">
        <f>'Sources and Uses Budget'!C36</f>
        <v>250000</v>
      </c>
      <c r="C35" s="584"/>
      <c r="D35" s="584"/>
      <c r="E35" s="583">
        <f>'Sources and Uses Budget'!S36</f>
        <v>250000</v>
      </c>
      <c r="F35" s="584"/>
      <c r="G35" s="584"/>
      <c r="H35" s="583">
        <f>'Sources and Uses Budget'!T36</f>
        <v>0</v>
      </c>
      <c r="I35" s="584"/>
      <c r="J35" s="584"/>
      <c r="K35" s="578"/>
    </row>
    <row r="36" spans="1:11" s="253" customFormat="1" ht="11.4">
      <c r="A36" s="239" t="str">
        <f>'Sources and Uses Budget'!$A37</f>
        <v>Other: (Specify)</v>
      </c>
      <c r="B36" s="583">
        <f>'Sources and Uses Budget'!C37</f>
        <v>0</v>
      </c>
      <c r="C36" s="584"/>
      <c r="D36" s="584"/>
      <c r="E36" s="583">
        <f>'Sources and Uses Budget'!S37</f>
        <v>0</v>
      </c>
      <c r="F36" s="584"/>
      <c r="G36" s="584"/>
      <c r="H36" s="583">
        <f>'Sources and Uses Budget'!T37</f>
        <v>0</v>
      </c>
      <c r="I36" s="584"/>
      <c r="J36" s="584"/>
      <c r="K36" s="578"/>
    </row>
    <row r="37" spans="1:11" s="253" customFormat="1">
      <c r="A37" s="243" t="s">
        <v>918</v>
      </c>
      <c r="B37" s="583">
        <f>'Sources and Uses Budget'!C38</f>
        <v>13224038</v>
      </c>
      <c r="C37" s="583">
        <f>SUM(C28:C36)</f>
        <v>0</v>
      </c>
      <c r="D37" s="583">
        <f>SUM(D28:D36)</f>
        <v>0</v>
      </c>
      <c r="E37" s="583">
        <f>'Sources and Uses Budget'!S38</f>
        <v>13224038</v>
      </c>
      <c r="F37" s="586">
        <f>SUM(F28:F36)</f>
        <v>0</v>
      </c>
      <c r="G37" s="586">
        <f>SUM(G28:G36)</f>
        <v>0</v>
      </c>
      <c r="H37" s="583">
        <f>'Sources and Uses Budget'!T38</f>
        <v>0</v>
      </c>
      <c r="I37" s="586">
        <f>SUM(I28:I36)</f>
        <v>0</v>
      </c>
      <c r="J37" s="586">
        <f>SUM(J28:J36)</f>
        <v>0</v>
      </c>
      <c r="K37" s="578"/>
    </row>
    <row r="38" spans="1:11" s="253" customFormat="1" ht="11.4">
      <c r="A38" s="235" t="s">
        <v>919</v>
      </c>
      <c r="B38" s="582"/>
      <c r="C38" s="582"/>
      <c r="D38" s="582"/>
      <c r="E38" s="582"/>
      <c r="F38" s="582"/>
      <c r="G38" s="582"/>
      <c r="H38" s="582"/>
      <c r="I38" s="582"/>
      <c r="J38" s="582"/>
      <c r="K38" s="578"/>
    </row>
    <row r="39" spans="1:11" s="253" customFormat="1" ht="11.4">
      <c r="A39" s="239" t="s">
        <v>920</v>
      </c>
      <c r="B39" s="583">
        <f>'Sources and Uses Budget'!C40</f>
        <v>400000</v>
      </c>
      <c r="C39" s="584"/>
      <c r="D39" s="584"/>
      <c r="E39" s="583">
        <f>'Sources and Uses Budget'!S40</f>
        <v>400000</v>
      </c>
      <c r="F39" s="584"/>
      <c r="G39" s="584"/>
      <c r="H39" s="583">
        <f>'Sources and Uses Budget'!T40</f>
        <v>0</v>
      </c>
      <c r="I39" s="584"/>
      <c r="J39" s="584"/>
      <c r="K39" s="578"/>
    </row>
    <row r="40" spans="1:11" s="253" customFormat="1" ht="11.4">
      <c r="A40" s="239" t="s">
        <v>921</v>
      </c>
      <c r="B40" s="583">
        <f>'Sources and Uses Budget'!C41</f>
        <v>400000</v>
      </c>
      <c r="C40" s="584"/>
      <c r="D40" s="584"/>
      <c r="E40" s="583">
        <f>'Sources and Uses Budget'!S41</f>
        <v>400000</v>
      </c>
      <c r="F40" s="584"/>
      <c r="G40" s="584"/>
      <c r="H40" s="583">
        <f>'Sources and Uses Budget'!T41</f>
        <v>0</v>
      </c>
      <c r="I40" s="584"/>
      <c r="J40" s="584"/>
      <c r="K40" s="578"/>
    </row>
    <row r="41" spans="1:11" s="253" customFormat="1">
      <c r="A41" s="243" t="s">
        <v>922</v>
      </c>
      <c r="B41" s="583">
        <f>'Sources and Uses Budget'!C42</f>
        <v>800000</v>
      </c>
      <c r="C41" s="583">
        <f>SUM(C38:C40)</f>
        <v>0</v>
      </c>
      <c r="D41" s="583">
        <f>SUM(D38:D40)</f>
        <v>0</v>
      </c>
      <c r="E41" s="583">
        <f>'Sources and Uses Budget'!S42</f>
        <v>800000</v>
      </c>
      <c r="F41" s="586">
        <f>SUM(F39:F40)</f>
        <v>0</v>
      </c>
      <c r="G41" s="586">
        <f>SUM(G39:G40)</f>
        <v>0</v>
      </c>
      <c r="H41" s="583">
        <f>'Sources and Uses Budget'!T42</f>
        <v>0</v>
      </c>
      <c r="I41" s="586">
        <f>SUM(I39:I40)</f>
        <v>0</v>
      </c>
      <c r="J41" s="586">
        <f>SUM(J39:J40)</f>
        <v>0</v>
      </c>
      <c r="K41" s="578"/>
    </row>
    <row r="42" spans="1:11" s="253" customFormat="1">
      <c r="A42" s="243" t="s">
        <v>923</v>
      </c>
      <c r="B42" s="583">
        <f>'Sources and Uses Budget'!C43</f>
        <v>200000</v>
      </c>
      <c r="C42" s="584"/>
      <c r="D42" s="584"/>
      <c r="E42" s="583">
        <f>'Sources and Uses Budget'!S43</f>
        <v>200000</v>
      </c>
      <c r="F42" s="584"/>
      <c r="G42" s="584"/>
      <c r="H42" s="583">
        <f>'Sources and Uses Budget'!T43</f>
        <v>0</v>
      </c>
      <c r="I42" s="584"/>
      <c r="J42" s="584"/>
      <c r="K42" s="578"/>
    </row>
    <row r="43" spans="1:11" s="253" customFormat="1" ht="11.4">
      <c r="A43" s="235" t="s">
        <v>924</v>
      </c>
      <c r="B43" s="582"/>
      <c r="C43" s="582"/>
      <c r="D43" s="582"/>
      <c r="E43" s="582"/>
      <c r="F43" s="582"/>
      <c r="G43" s="582"/>
      <c r="H43" s="582"/>
      <c r="I43" s="582"/>
      <c r="J43" s="582"/>
      <c r="K43" s="578"/>
    </row>
    <row r="44" spans="1:11" s="253" customFormat="1" ht="11.4">
      <c r="A44" s="239" t="s">
        <v>925</v>
      </c>
      <c r="B44" s="583">
        <f>'Sources and Uses Budget'!C45</f>
        <v>962575</v>
      </c>
      <c r="C44" s="584"/>
      <c r="D44" s="584"/>
      <c r="E44" s="583">
        <f>'Sources and Uses Budget'!S45</f>
        <v>489544</v>
      </c>
      <c r="F44" s="584"/>
      <c r="G44" s="584"/>
      <c r="H44" s="583">
        <f>'Sources and Uses Budget'!T45</f>
        <v>0</v>
      </c>
      <c r="I44" s="584"/>
      <c r="J44" s="584"/>
      <c r="K44" s="578"/>
    </row>
    <row r="45" spans="1:11" s="253" customFormat="1" ht="11.4">
      <c r="A45" s="239" t="s">
        <v>926</v>
      </c>
      <c r="B45" s="583">
        <f>'Sources and Uses Budget'!C46</f>
        <v>180871</v>
      </c>
      <c r="C45" s="584"/>
      <c r="D45" s="584"/>
      <c r="E45" s="583">
        <f>'Sources and Uses Budget'!S46</f>
        <v>91987</v>
      </c>
      <c r="F45" s="584"/>
      <c r="G45" s="584"/>
      <c r="H45" s="583">
        <f>'Sources and Uses Budget'!T46</f>
        <v>0</v>
      </c>
      <c r="I45" s="584"/>
      <c r="J45" s="584"/>
      <c r="K45" s="578"/>
    </row>
    <row r="46" spans="1:11" s="253" customFormat="1" ht="12" customHeight="1">
      <c r="A46" s="239" t="s">
        <v>927</v>
      </c>
      <c r="B46" s="583">
        <f>'Sources and Uses Budget'!C47</f>
        <v>0</v>
      </c>
      <c r="C46" s="584"/>
      <c r="D46" s="584"/>
      <c r="E46" s="583">
        <f>'Sources and Uses Budget'!S47</f>
        <v>0</v>
      </c>
      <c r="F46" s="584"/>
      <c r="G46" s="584"/>
      <c r="H46" s="583">
        <f>'Sources and Uses Budget'!T47</f>
        <v>0</v>
      </c>
      <c r="I46" s="584"/>
      <c r="J46" s="584"/>
      <c r="K46" s="578"/>
    </row>
    <row r="47" spans="1:11" s="253" customFormat="1" ht="11.4">
      <c r="A47" s="239" t="s">
        <v>928</v>
      </c>
      <c r="B47" s="583">
        <f>'Sources and Uses Budget'!C48</f>
        <v>127196</v>
      </c>
      <c r="C47" s="584"/>
      <c r="D47" s="584"/>
      <c r="E47" s="583">
        <f>'Sources and Uses Budget'!S48</f>
        <v>127196</v>
      </c>
      <c r="F47" s="584"/>
      <c r="G47" s="584"/>
      <c r="H47" s="583">
        <f>'Sources and Uses Budget'!T48</f>
        <v>0</v>
      </c>
      <c r="I47" s="584"/>
      <c r="J47" s="584"/>
      <c r="K47" s="578"/>
    </row>
    <row r="48" spans="1:11" s="253" customFormat="1" ht="11.4">
      <c r="A48" s="239" t="s">
        <v>931</v>
      </c>
      <c r="B48" s="583">
        <f>'Sources and Uses Budget'!C49</f>
        <v>50000</v>
      </c>
      <c r="C48" s="584"/>
      <c r="D48" s="584"/>
      <c r="E48" s="583">
        <f>'Sources and Uses Budget'!S49</f>
        <v>25000</v>
      </c>
      <c r="F48" s="584"/>
      <c r="G48" s="584"/>
      <c r="H48" s="583">
        <f>'Sources and Uses Budget'!T49</f>
        <v>0</v>
      </c>
      <c r="I48" s="584"/>
      <c r="J48" s="584"/>
      <c r="K48" s="578"/>
    </row>
    <row r="49" spans="1:11" s="253" customFormat="1" ht="11.4">
      <c r="A49" s="239" t="s">
        <v>929</v>
      </c>
      <c r="B49" s="583">
        <f>'Sources and Uses Budget'!C50</f>
        <v>0</v>
      </c>
      <c r="C49" s="584"/>
      <c r="D49" s="584"/>
      <c r="E49" s="583">
        <f>'Sources and Uses Budget'!S50</f>
        <v>0</v>
      </c>
      <c r="F49" s="584"/>
      <c r="G49" s="584"/>
      <c r="H49" s="583">
        <f>'Sources and Uses Budget'!T50</f>
        <v>0</v>
      </c>
      <c r="I49" s="584"/>
      <c r="J49" s="584"/>
      <c r="K49" s="578"/>
    </row>
    <row r="50" spans="1:11" s="253" customFormat="1" ht="11.4">
      <c r="A50" s="239" t="s">
        <v>930</v>
      </c>
      <c r="B50" s="583">
        <f>'Sources and Uses Budget'!C51</f>
        <v>0</v>
      </c>
      <c r="C50" s="584"/>
      <c r="D50" s="584"/>
      <c r="E50" s="583">
        <f>'Sources and Uses Budget'!S51</f>
        <v>0</v>
      </c>
      <c r="F50" s="584"/>
      <c r="G50" s="584"/>
      <c r="H50" s="583">
        <f>'Sources and Uses Budget'!T51</f>
        <v>0</v>
      </c>
      <c r="I50" s="584"/>
      <c r="J50" s="584"/>
      <c r="K50" s="578"/>
    </row>
    <row r="51" spans="1:11" s="253" customFormat="1" ht="11.4">
      <c r="A51" s="239" t="str">
        <f>'Sources and Uses Budget'!$A52</f>
        <v>Other: (Specify)</v>
      </c>
      <c r="B51" s="583">
        <f>'Sources and Uses Budget'!C52</f>
        <v>0</v>
      </c>
      <c r="C51" s="584"/>
      <c r="D51" s="584"/>
      <c r="E51" s="583">
        <f>'Sources and Uses Budget'!S52</f>
        <v>0</v>
      </c>
      <c r="F51" s="584"/>
      <c r="G51" s="584"/>
      <c r="H51" s="583">
        <f>'Sources and Uses Budget'!T52</f>
        <v>0</v>
      </c>
      <c r="I51" s="584"/>
      <c r="J51" s="584"/>
      <c r="K51" s="578"/>
    </row>
    <row r="52" spans="1:11" s="576" customFormat="1">
      <c r="A52" s="243" t="s">
        <v>932</v>
      </c>
      <c r="B52" s="583">
        <f>'Sources and Uses Budget'!C53</f>
        <v>1320642</v>
      </c>
      <c r="C52" s="586">
        <f>SUM(C44:C51)</f>
        <v>0</v>
      </c>
      <c r="D52" s="586">
        <f>SUM(D44:D51)</f>
        <v>0</v>
      </c>
      <c r="E52" s="583">
        <f>'Sources and Uses Budget'!S53</f>
        <v>733727</v>
      </c>
      <c r="F52" s="586">
        <f>SUM(F44:F51)</f>
        <v>0</v>
      </c>
      <c r="G52" s="586">
        <f>SUM(G44:G51)</f>
        <v>0</v>
      </c>
      <c r="H52" s="583">
        <f>'Sources and Uses Budget'!T53</f>
        <v>0</v>
      </c>
      <c r="I52" s="586">
        <f>SUM(I44:I51)</f>
        <v>0</v>
      </c>
      <c r="J52" s="586">
        <f>SUM(J44:J51)</f>
        <v>0</v>
      </c>
      <c r="K52" s="579"/>
    </row>
    <row r="53" spans="1:11" s="253" customFormat="1" ht="11.4">
      <c r="A53" s="235" t="s">
        <v>682</v>
      </c>
      <c r="B53" s="582"/>
      <c r="C53" s="582"/>
      <c r="D53" s="582"/>
      <c r="E53" s="582"/>
      <c r="F53" s="582"/>
      <c r="G53" s="582"/>
      <c r="H53" s="582"/>
      <c r="I53" s="582"/>
      <c r="J53" s="582"/>
      <c r="K53" s="578"/>
    </row>
    <row r="54" spans="1:11" s="253" customFormat="1" ht="11.4">
      <c r="A54" s="239" t="s">
        <v>933</v>
      </c>
      <c r="B54" s="583">
        <f>'Sources and Uses Budget'!C55</f>
        <v>29346</v>
      </c>
      <c r="C54" s="584"/>
      <c r="D54" s="584"/>
      <c r="E54" s="585"/>
      <c r="F54" s="585"/>
      <c r="G54" s="585"/>
      <c r="H54" s="585"/>
      <c r="I54" s="585"/>
      <c r="J54" s="585"/>
      <c r="K54" s="578"/>
    </row>
    <row r="55" spans="1:11" s="253" customFormat="1" ht="12" customHeight="1">
      <c r="A55" s="239" t="s">
        <v>927</v>
      </c>
      <c r="B55" s="583">
        <f>'Sources and Uses Budget'!C56</f>
        <v>0</v>
      </c>
      <c r="C55" s="584"/>
      <c r="D55" s="584"/>
      <c r="E55" s="585"/>
      <c r="F55" s="585"/>
      <c r="G55" s="585"/>
      <c r="H55" s="585"/>
      <c r="I55" s="585"/>
      <c r="J55" s="585"/>
      <c r="K55" s="578"/>
    </row>
    <row r="56" spans="1:11" s="253" customFormat="1" ht="11.4">
      <c r="A56" s="239" t="s">
        <v>931</v>
      </c>
      <c r="B56" s="583">
        <f>'Sources and Uses Budget'!C57</f>
        <v>10000</v>
      </c>
      <c r="C56" s="584"/>
      <c r="D56" s="584"/>
      <c r="E56" s="585"/>
      <c r="F56" s="585"/>
      <c r="G56" s="585"/>
      <c r="H56" s="585"/>
      <c r="I56" s="585"/>
      <c r="J56" s="585"/>
      <c r="K56" s="578"/>
    </row>
    <row r="57" spans="1:11" s="253" customFormat="1" ht="11.4">
      <c r="A57" s="239" t="s">
        <v>929</v>
      </c>
      <c r="B57" s="583">
        <f>'Sources and Uses Budget'!C58</f>
        <v>0</v>
      </c>
      <c r="C57" s="584"/>
      <c r="D57" s="584"/>
      <c r="E57" s="585"/>
      <c r="F57" s="585"/>
      <c r="G57" s="585"/>
      <c r="H57" s="585"/>
      <c r="I57" s="585"/>
      <c r="J57" s="585"/>
      <c r="K57" s="578"/>
    </row>
    <row r="58" spans="1:11" s="253" customFormat="1" ht="11.4">
      <c r="A58" s="239" t="s">
        <v>930</v>
      </c>
      <c r="B58" s="583">
        <f>'Sources and Uses Budget'!C59</f>
        <v>0</v>
      </c>
      <c r="C58" s="584"/>
      <c r="D58" s="584"/>
      <c r="E58" s="585"/>
      <c r="F58" s="585"/>
      <c r="G58" s="585"/>
      <c r="H58" s="585"/>
      <c r="I58" s="585"/>
      <c r="J58" s="585"/>
      <c r="K58" s="578"/>
    </row>
    <row r="59" spans="1:11" s="253" customFormat="1" ht="11.4">
      <c r="A59" s="239" t="str">
        <f>'Sources and Uses Budget'!$A60</f>
        <v>Other: (Specify)</v>
      </c>
      <c r="B59" s="583">
        <f>'Sources and Uses Budget'!C60</f>
        <v>0</v>
      </c>
      <c r="C59" s="584"/>
      <c r="D59" s="584"/>
      <c r="E59" s="585"/>
      <c r="F59" s="585"/>
      <c r="G59" s="585"/>
      <c r="H59" s="585"/>
      <c r="I59" s="585"/>
      <c r="J59" s="585"/>
      <c r="K59" s="578"/>
    </row>
    <row r="60" spans="1:11" s="253" customFormat="1" ht="13.95" customHeight="1">
      <c r="A60" s="243" t="s">
        <v>500</v>
      </c>
      <c r="B60" s="583">
        <f>'Sources and Uses Budget'!C61</f>
        <v>39346</v>
      </c>
      <c r="C60" s="583">
        <f>SUM(C54:C59)</f>
        <v>0</v>
      </c>
      <c r="D60" s="583">
        <f>SUM(D54:D59)</f>
        <v>0</v>
      </c>
      <c r="E60" s="585"/>
      <c r="F60" s="585"/>
      <c r="G60" s="585"/>
      <c r="H60" s="585"/>
      <c r="I60" s="585"/>
      <c r="J60" s="585"/>
      <c r="K60" s="578"/>
    </row>
    <row r="61" spans="1:11" s="253" customFormat="1" ht="11.4">
      <c r="A61" s="249" t="s">
        <v>501</v>
      </c>
      <c r="B61" s="583">
        <f>'Sources and Uses Budget'!C62</f>
        <v>16054026</v>
      </c>
      <c r="C61" s="583">
        <f>SUM(C8+C11+C13+C14+C15+C25+C26+C37+C41+C42+C52+C60)</f>
        <v>0</v>
      </c>
      <c r="D61" s="583">
        <f>SUM(D8+D11+D13+D14+D15+D25+D26+D37+D41+D42+D52+D60)</f>
        <v>0</v>
      </c>
      <c r="E61" s="583">
        <f>'Sources and Uses Budget'!S62</f>
        <v>14957765</v>
      </c>
      <c r="F61" s="583">
        <f>SUM(F10+F13+F14+F15+F25+F26+F37+F41+F42+F52)</f>
        <v>0</v>
      </c>
      <c r="G61" s="583">
        <f>SUM(G10+G13+G14+G15+G25+G26+G37+G41+G42+G52)</f>
        <v>0</v>
      </c>
      <c r="H61" s="583">
        <f>'Sources and Uses Budget'!T62</f>
        <v>0</v>
      </c>
      <c r="I61" s="583">
        <f>SUM(I11+I13+I14+I15+I25+I26+I37+I41+I42+I52)</f>
        <v>0</v>
      </c>
      <c r="J61" s="583">
        <f>SUM(J11+J13+J14+J15+J25+J26+J37+J41+J42+J52)</f>
        <v>0</v>
      </c>
      <c r="K61" s="578"/>
    </row>
    <row r="62" spans="1:11" s="253" customFormat="1" ht="22.8">
      <c r="A62" s="235" t="s">
        <v>1952</v>
      </c>
      <c r="B62" s="582"/>
      <c r="C62" s="582"/>
      <c r="D62" s="582"/>
      <c r="E62" s="582"/>
      <c r="F62" s="582"/>
      <c r="G62" s="582"/>
      <c r="H62" s="582"/>
      <c r="I62" s="582"/>
      <c r="J62" s="582"/>
      <c r="K62" s="578"/>
    </row>
    <row r="63" spans="1:11" s="253" customFormat="1" ht="11.4">
      <c r="A63" s="239" t="s">
        <v>284</v>
      </c>
      <c r="B63" s="583">
        <f>'Sources and Uses Budget'!C64</f>
        <v>120000</v>
      </c>
      <c r="C63" s="584"/>
      <c r="D63" s="584"/>
      <c r="E63" s="583">
        <f>'Sources and Uses Budget'!S64</f>
        <v>65000</v>
      </c>
      <c r="F63" s="584"/>
      <c r="G63" s="584"/>
      <c r="H63" s="583">
        <f>'Sources and Uses Budget'!T64</f>
        <v>0</v>
      </c>
      <c r="I63" s="584"/>
      <c r="J63" s="584"/>
      <c r="K63" s="578"/>
    </row>
    <row r="64" spans="1:11" s="253" customFormat="1" ht="22.8">
      <c r="A64" s="239" t="s">
        <v>1953</v>
      </c>
      <c r="B64" s="583">
        <f>'Sources and Uses Budget'!C65</f>
        <v>250000</v>
      </c>
      <c r="C64" s="584"/>
      <c r="D64" s="584"/>
      <c r="E64" s="583">
        <f>'Sources and Uses Budget'!S65</f>
        <v>250000</v>
      </c>
      <c r="F64" s="584"/>
      <c r="G64" s="584"/>
      <c r="H64" s="583">
        <f>'Sources and Uses Budget'!T65</f>
        <v>0</v>
      </c>
      <c r="I64" s="584"/>
      <c r="J64" s="584"/>
      <c r="K64" s="578"/>
    </row>
    <row r="65" spans="1:11" s="253" customFormat="1" ht="22.8">
      <c r="A65" s="239" t="s">
        <v>1954</v>
      </c>
      <c r="B65" s="583">
        <f>'Sources and Uses Budget'!C66</f>
        <v>0</v>
      </c>
      <c r="C65" s="584"/>
      <c r="D65" s="584"/>
      <c r="E65" s="583">
        <f>'Sources and Uses Budget'!S66</f>
        <v>0</v>
      </c>
      <c r="F65" s="584"/>
      <c r="G65" s="584"/>
      <c r="H65" s="583">
        <f>'Sources and Uses Budget'!T66</f>
        <v>0</v>
      </c>
      <c r="I65" s="584"/>
      <c r="J65" s="584"/>
      <c r="K65" s="578"/>
    </row>
    <row r="66" spans="1:11" s="253" customFormat="1" ht="11.4">
      <c r="A66" s="239" t="s">
        <v>1955</v>
      </c>
      <c r="B66" s="583">
        <f>'Sources and Uses Budget'!C67</f>
        <v>0</v>
      </c>
      <c r="C66" s="584"/>
      <c r="D66" s="584"/>
      <c r="E66" s="583">
        <f>'Sources and Uses Budget'!S67</f>
        <v>0</v>
      </c>
      <c r="F66" s="584"/>
      <c r="G66" s="584"/>
      <c r="H66" s="583">
        <f>'Sources and Uses Budget'!T67</f>
        <v>0</v>
      </c>
      <c r="I66" s="584"/>
      <c r="J66" s="584"/>
      <c r="K66" s="578"/>
    </row>
    <row r="67" spans="1:11" s="253" customFormat="1" ht="11.4">
      <c r="A67" s="239" t="str">
        <f>'Sources and Uses Budget'!$A68</f>
        <v>Other: (Specify)</v>
      </c>
      <c r="B67" s="583">
        <f>'Sources and Uses Budget'!C68</f>
        <v>0</v>
      </c>
      <c r="C67" s="584"/>
      <c r="D67" s="584"/>
      <c r="E67" s="583">
        <f>'Sources and Uses Budget'!S68</f>
        <v>0</v>
      </c>
      <c r="F67" s="584"/>
      <c r="G67" s="584"/>
      <c r="H67" s="583">
        <f>'Sources and Uses Budget'!T68</f>
        <v>0</v>
      </c>
      <c r="I67" s="584"/>
      <c r="J67" s="584"/>
      <c r="K67" s="578"/>
    </row>
    <row r="68" spans="1:11" s="253" customFormat="1">
      <c r="A68" s="243" t="s">
        <v>1956</v>
      </c>
      <c r="B68" s="583">
        <f>'Sources and Uses Budget'!C69</f>
        <v>370000</v>
      </c>
      <c r="C68" s="583">
        <f>SUM(C62:C67)</f>
        <v>0</v>
      </c>
      <c r="D68" s="583">
        <f>SUM(D62:D67)</f>
        <v>0</v>
      </c>
      <c r="E68" s="583">
        <f>'Sources and Uses Budget'!S69</f>
        <v>315000</v>
      </c>
      <c r="F68" s="586">
        <f>SUM(F63:F67)</f>
        <v>0</v>
      </c>
      <c r="G68" s="586">
        <f>SUM(G63:G67)</f>
        <v>0</v>
      </c>
      <c r="H68" s="583">
        <f>'Sources and Uses Budget'!T69</f>
        <v>0</v>
      </c>
      <c r="I68" s="586">
        <f>SUM(I63:I67)</f>
        <v>0</v>
      </c>
      <c r="J68" s="586">
        <f>SUM(J63:J67)</f>
        <v>0</v>
      </c>
      <c r="K68" s="578"/>
    </row>
    <row r="69" spans="1:11" s="253" customFormat="1" ht="11.4">
      <c r="A69" s="235" t="s">
        <v>285</v>
      </c>
      <c r="B69" s="582"/>
      <c r="C69" s="582"/>
      <c r="D69" s="582"/>
      <c r="E69" s="582"/>
      <c r="F69" s="582"/>
      <c r="G69" s="582"/>
      <c r="H69" s="582"/>
      <c r="I69" s="582"/>
      <c r="J69" s="582"/>
      <c r="K69" s="578"/>
    </row>
    <row r="70" spans="1:11" s="253" customFormat="1" ht="11.4">
      <c r="A70" s="239" t="s">
        <v>286</v>
      </c>
      <c r="B70" s="583">
        <f>'Sources and Uses Budget'!C71</f>
        <v>0</v>
      </c>
      <c r="C70" s="584"/>
      <c r="D70" s="584"/>
      <c r="E70" s="585"/>
      <c r="F70" s="585"/>
      <c r="G70" s="585"/>
      <c r="H70" s="585"/>
      <c r="I70" s="585"/>
      <c r="J70" s="585"/>
      <c r="K70" s="578"/>
    </row>
    <row r="71" spans="1:11" s="253" customFormat="1" ht="11.4">
      <c r="A71" s="239" t="s">
        <v>287</v>
      </c>
      <c r="B71" s="583">
        <f>'Sources and Uses Budget'!C72</f>
        <v>0</v>
      </c>
      <c r="C71" s="584"/>
      <c r="D71" s="584"/>
      <c r="E71" s="585"/>
      <c r="F71" s="585"/>
      <c r="G71" s="585"/>
      <c r="H71" s="585"/>
      <c r="I71" s="585"/>
      <c r="J71" s="585"/>
      <c r="K71" s="578"/>
    </row>
    <row r="72" spans="1:11" s="253" customFormat="1" ht="11.4">
      <c r="A72" s="455" t="s">
        <v>1238</v>
      </c>
      <c r="B72" s="583">
        <f>'Sources and Uses Budget'!C73</f>
        <v>0</v>
      </c>
      <c r="C72" s="584"/>
      <c r="D72" s="584"/>
      <c r="E72" s="585"/>
      <c r="F72" s="585"/>
      <c r="G72" s="585"/>
      <c r="H72" s="585"/>
      <c r="I72" s="585"/>
      <c r="J72" s="585"/>
      <c r="K72" s="578"/>
    </row>
    <row r="73" spans="1:11" s="253" customFormat="1" ht="11.4">
      <c r="A73" s="239" t="s">
        <v>288</v>
      </c>
      <c r="B73" s="583">
        <f>'Sources and Uses Budget'!C74</f>
        <v>160721</v>
      </c>
      <c r="C73" s="584"/>
      <c r="D73" s="584"/>
      <c r="E73" s="585"/>
      <c r="F73" s="585"/>
      <c r="G73" s="585"/>
      <c r="H73" s="585"/>
      <c r="I73" s="585"/>
      <c r="J73" s="585"/>
      <c r="K73" s="578"/>
    </row>
    <row r="74" spans="1:11" s="253" customFormat="1" ht="11.4">
      <c r="A74" s="239" t="str">
        <f>'Sources and Uses Budget'!$A75</f>
        <v>Other: (Specify)</v>
      </c>
      <c r="B74" s="583">
        <f>'Sources and Uses Budget'!C75</f>
        <v>0</v>
      </c>
      <c r="C74" s="584"/>
      <c r="D74" s="584"/>
      <c r="E74" s="585"/>
      <c r="F74" s="585"/>
      <c r="G74" s="585"/>
      <c r="H74" s="585"/>
      <c r="I74" s="585"/>
      <c r="J74" s="585"/>
      <c r="K74" s="578"/>
    </row>
    <row r="75" spans="1:11" s="253" customFormat="1">
      <c r="A75" s="243" t="s">
        <v>289</v>
      </c>
      <c r="B75" s="583">
        <f>'Sources and Uses Budget'!C76</f>
        <v>160721</v>
      </c>
      <c r="C75" s="583">
        <f>SUM(C70:C74)</f>
        <v>0</v>
      </c>
      <c r="D75" s="583">
        <f>SUM(D70:D74)</f>
        <v>0</v>
      </c>
      <c r="E75" s="585"/>
      <c r="F75" s="585"/>
      <c r="G75" s="585"/>
      <c r="H75" s="585"/>
      <c r="I75" s="585"/>
      <c r="J75" s="585"/>
      <c r="K75" s="578"/>
    </row>
    <row r="76" spans="1:11" s="253" customFormat="1" ht="11.4">
      <c r="A76" s="235" t="s">
        <v>1742</v>
      </c>
      <c r="B76" s="582"/>
      <c r="C76" s="582"/>
      <c r="D76" s="582"/>
      <c r="E76" s="582"/>
      <c r="F76" s="582"/>
      <c r="G76" s="582"/>
      <c r="H76" s="582"/>
      <c r="I76" s="582"/>
      <c r="J76" s="582"/>
      <c r="K76" s="578"/>
    </row>
    <row r="77" spans="1:11" s="253" customFormat="1" ht="11.4">
      <c r="A77" s="239" t="s">
        <v>1743</v>
      </c>
      <c r="B77" s="583">
        <f>'Sources and Uses Budget'!C78</f>
        <v>770810</v>
      </c>
      <c r="C77" s="584"/>
      <c r="D77" s="584"/>
      <c r="E77" s="583">
        <f>'Sources and Uses Budget'!S78</f>
        <v>770810</v>
      </c>
      <c r="F77" s="584"/>
      <c r="G77" s="584"/>
      <c r="H77" s="583">
        <f>'Sources and Uses Budget'!T78</f>
        <v>0</v>
      </c>
      <c r="I77" s="584"/>
      <c r="J77" s="584"/>
      <c r="K77" s="578"/>
    </row>
    <row r="78" spans="1:11" s="253" customFormat="1" ht="11.4">
      <c r="A78" s="239" t="s">
        <v>538</v>
      </c>
      <c r="B78" s="583">
        <f>'Sources and Uses Budget'!C79</f>
        <v>300000</v>
      </c>
      <c r="C78" s="584"/>
      <c r="D78" s="584"/>
      <c r="E78" s="583">
        <f>'Sources and Uses Budget'!S79</f>
        <v>225000</v>
      </c>
      <c r="F78" s="584"/>
      <c r="G78" s="584"/>
      <c r="H78" s="583">
        <f>'Sources and Uses Budget'!T79</f>
        <v>0</v>
      </c>
      <c r="I78" s="584"/>
      <c r="J78" s="584"/>
      <c r="K78" s="578"/>
    </row>
    <row r="79" spans="1:11" s="253" customFormat="1">
      <c r="A79" s="243" t="s">
        <v>1741</v>
      </c>
      <c r="B79" s="583">
        <f>'Sources and Uses Budget'!C80</f>
        <v>1070810</v>
      </c>
      <c r="C79" s="666">
        <f>SUM(C77:C78)</f>
        <v>0</v>
      </c>
      <c r="D79" s="666">
        <f>SUM(D77:D78)</f>
        <v>0</v>
      </c>
      <c r="E79" s="583">
        <f>'Sources and Uses Budget'!S80</f>
        <v>995810</v>
      </c>
      <c r="F79" s="666">
        <f>SUM(F77:F78)</f>
        <v>0</v>
      </c>
      <c r="G79" s="666">
        <f>SUM(G77:G78)</f>
        <v>0</v>
      </c>
      <c r="H79" s="583">
        <f>'Sources and Uses Budget'!T80</f>
        <v>0</v>
      </c>
      <c r="I79" s="666">
        <f>SUM(I77:I78)</f>
        <v>0</v>
      </c>
      <c r="J79" s="666">
        <f>SUM(J77:J78)</f>
        <v>0</v>
      </c>
      <c r="K79" s="578"/>
    </row>
    <row r="80" spans="1:11" s="253" customFormat="1" ht="11.4">
      <c r="A80" s="235" t="s">
        <v>515</v>
      </c>
      <c r="B80" s="582"/>
      <c r="C80" s="582"/>
      <c r="D80" s="582"/>
      <c r="E80" s="582"/>
      <c r="F80" s="582"/>
      <c r="G80" s="582"/>
      <c r="H80" s="582"/>
      <c r="I80" s="582"/>
      <c r="J80" s="582"/>
      <c r="K80" s="578"/>
    </row>
    <row r="81" spans="1:11" s="253" customFormat="1" ht="13.95" customHeight="1">
      <c r="A81" s="239" t="s">
        <v>2112</v>
      </c>
      <c r="B81" s="583">
        <f>'Sources and Uses Budget'!C82</f>
        <v>91790</v>
      </c>
      <c r="C81" s="584"/>
      <c r="D81" s="584"/>
      <c r="E81" s="585"/>
      <c r="F81" s="585"/>
      <c r="G81" s="585"/>
      <c r="H81" s="585"/>
      <c r="I81" s="585"/>
      <c r="J81" s="585"/>
      <c r="K81" s="578"/>
    </row>
    <row r="82" spans="1:11" s="253" customFormat="1" ht="11.4">
      <c r="A82" s="239" t="s">
        <v>516</v>
      </c>
      <c r="B82" s="583">
        <f>'Sources and Uses Budget'!C83</f>
        <v>0</v>
      </c>
      <c r="C82" s="584"/>
      <c r="D82" s="584"/>
      <c r="E82" s="583">
        <f>'Sources and Uses Budget'!S83</f>
        <v>0</v>
      </c>
      <c r="F82" s="584"/>
      <c r="G82" s="584"/>
      <c r="H82" s="583">
        <f>'Sources and Uses Budget'!T83</f>
        <v>0</v>
      </c>
      <c r="I82" s="584"/>
      <c r="J82" s="584"/>
      <c r="K82" s="578"/>
    </row>
    <row r="83" spans="1:11" s="253" customFormat="1" ht="11.4">
      <c r="A83" s="239" t="s">
        <v>517</v>
      </c>
      <c r="B83" s="583">
        <f>'Sources and Uses Budget'!C84</f>
        <v>1452338</v>
      </c>
      <c r="C83" s="584"/>
      <c r="D83" s="584"/>
      <c r="E83" s="583">
        <f>'Sources and Uses Budget'!S84</f>
        <v>803192</v>
      </c>
      <c r="F83" s="584"/>
      <c r="G83" s="584"/>
      <c r="H83" s="583">
        <f>'Sources and Uses Budget'!T84</f>
        <v>0</v>
      </c>
      <c r="I83" s="584"/>
      <c r="J83" s="584"/>
      <c r="K83" s="578"/>
    </row>
    <row r="84" spans="1:11" s="253" customFormat="1" ht="11.4">
      <c r="A84" s="239" t="s">
        <v>518</v>
      </c>
      <c r="B84" s="583">
        <f>'Sources and Uses Budget'!C85</f>
        <v>170996</v>
      </c>
      <c r="C84" s="584"/>
      <c r="D84" s="584"/>
      <c r="E84" s="583">
        <f>'Sources and Uses Budget'!S85</f>
        <v>170996</v>
      </c>
      <c r="F84" s="584"/>
      <c r="G84" s="584"/>
      <c r="H84" s="583">
        <f>'Sources and Uses Budget'!T85</f>
        <v>0</v>
      </c>
      <c r="I84" s="584"/>
      <c r="J84" s="584"/>
      <c r="K84" s="578"/>
    </row>
    <row r="85" spans="1:11" s="253" customFormat="1" ht="11.4">
      <c r="A85" s="239" t="s">
        <v>519</v>
      </c>
      <c r="B85" s="583">
        <f>'Sources and Uses Budget'!C86</f>
        <v>0</v>
      </c>
      <c r="C85" s="584"/>
      <c r="D85" s="584"/>
      <c r="E85" s="583">
        <f>'Sources and Uses Budget'!S86</f>
        <v>0</v>
      </c>
      <c r="F85" s="584"/>
      <c r="G85" s="584"/>
      <c r="H85" s="583">
        <f>'Sources and Uses Budget'!T86</f>
        <v>0</v>
      </c>
      <c r="I85" s="584"/>
      <c r="J85" s="584"/>
      <c r="K85" s="578"/>
    </row>
    <row r="86" spans="1:11" s="253" customFormat="1" ht="11.4">
      <c r="A86" s="239" t="s">
        <v>520</v>
      </c>
      <c r="B86" s="583">
        <f>'Sources and Uses Budget'!C87</f>
        <v>50000</v>
      </c>
      <c r="C86" s="584"/>
      <c r="D86" s="584"/>
      <c r="E86" s="585"/>
      <c r="F86" s="585"/>
      <c r="G86" s="585"/>
      <c r="H86" s="585"/>
      <c r="I86" s="585"/>
      <c r="J86" s="585"/>
      <c r="K86" s="578"/>
    </row>
    <row r="87" spans="1:11" s="253" customFormat="1" ht="11.4">
      <c r="A87" s="239" t="s">
        <v>521</v>
      </c>
      <c r="B87" s="583">
        <f>'Sources and Uses Budget'!C88</f>
        <v>50000</v>
      </c>
      <c r="C87" s="584"/>
      <c r="D87" s="584"/>
      <c r="E87" s="583">
        <f>'Sources and Uses Budget'!S88</f>
        <v>50000</v>
      </c>
      <c r="F87" s="584"/>
      <c r="G87" s="584"/>
      <c r="H87" s="583">
        <f>'Sources and Uses Budget'!T88</f>
        <v>0</v>
      </c>
      <c r="I87" s="584"/>
      <c r="J87" s="584"/>
      <c r="K87" s="578"/>
    </row>
    <row r="88" spans="1:11" s="253" customFormat="1" ht="11.4">
      <c r="A88" s="239" t="s">
        <v>522</v>
      </c>
      <c r="B88" s="583">
        <f>'Sources and Uses Budget'!C89</f>
        <v>15000</v>
      </c>
      <c r="C88" s="584"/>
      <c r="D88" s="584"/>
      <c r="E88" s="583">
        <f>'Sources and Uses Budget'!S89</f>
        <v>15000</v>
      </c>
      <c r="F88" s="584"/>
      <c r="G88" s="584"/>
      <c r="H88" s="583">
        <f>'Sources and Uses Budget'!T89</f>
        <v>0</v>
      </c>
      <c r="I88" s="584"/>
      <c r="J88" s="584"/>
      <c r="K88" s="578"/>
    </row>
    <row r="89" spans="1:11" s="253" customFormat="1" ht="11.4">
      <c r="A89" s="239" t="s">
        <v>1314</v>
      </c>
      <c r="B89" s="583">
        <f>'Sources and Uses Budget'!C90</f>
        <v>55000</v>
      </c>
      <c r="C89" s="584"/>
      <c r="D89" s="584"/>
      <c r="E89" s="583">
        <f>'Sources and Uses Budget'!S90</f>
        <v>35000</v>
      </c>
      <c r="F89" s="584"/>
      <c r="G89" s="584"/>
      <c r="H89" s="583">
        <f>'Sources and Uses Budget'!T90</f>
        <v>0</v>
      </c>
      <c r="I89" s="584"/>
      <c r="J89" s="584"/>
      <c r="K89" s="578"/>
    </row>
    <row r="90" spans="1:11" s="253" customFormat="1" ht="11.4">
      <c r="A90" s="239" t="s">
        <v>1739</v>
      </c>
      <c r="B90" s="583">
        <f>'Sources and Uses Budget'!C91</f>
        <v>15000</v>
      </c>
      <c r="C90" s="584"/>
      <c r="D90" s="584"/>
      <c r="E90" s="583">
        <f>'Sources and Uses Budget'!S91</f>
        <v>0</v>
      </c>
      <c r="F90" s="584"/>
      <c r="G90" s="584"/>
      <c r="H90" s="583">
        <f>'Sources and Uses Budget'!T91</f>
        <v>0</v>
      </c>
      <c r="I90" s="584"/>
      <c r="J90" s="584"/>
      <c r="K90" s="578"/>
    </row>
    <row r="91" spans="1:11" s="253" customFormat="1" ht="11.4">
      <c r="A91" s="239" t="str">
        <f>'Sources and Uses Budget'!$A92</f>
        <v>Other: (Specify)</v>
      </c>
      <c r="B91" s="583">
        <f>'Sources and Uses Budget'!C92</f>
        <v>0</v>
      </c>
      <c r="C91" s="584"/>
      <c r="D91" s="584"/>
      <c r="E91" s="583">
        <f>'Sources and Uses Budget'!S92</f>
        <v>0</v>
      </c>
      <c r="F91" s="584"/>
      <c r="G91" s="584"/>
      <c r="H91" s="583">
        <f>'Sources and Uses Budget'!T92</f>
        <v>0</v>
      </c>
      <c r="I91" s="584"/>
      <c r="J91" s="584"/>
      <c r="K91" s="578"/>
    </row>
    <row r="92" spans="1:11" s="253" customFormat="1" ht="11.4">
      <c r="A92" s="239" t="str">
        <f>'Sources and Uses Budget'!$A93</f>
        <v>Other: (Specify)</v>
      </c>
      <c r="B92" s="583">
        <f>'Sources and Uses Budget'!C93</f>
        <v>0</v>
      </c>
      <c r="C92" s="584"/>
      <c r="D92" s="584"/>
      <c r="E92" s="583">
        <f>'Sources and Uses Budget'!S93</f>
        <v>0</v>
      </c>
      <c r="F92" s="584"/>
      <c r="G92" s="584"/>
      <c r="H92" s="583">
        <f>'Sources and Uses Budget'!T93</f>
        <v>0</v>
      </c>
      <c r="I92" s="584"/>
      <c r="J92" s="584"/>
      <c r="K92" s="578"/>
    </row>
    <row r="93" spans="1:11" s="253" customFormat="1" ht="11.4">
      <c r="A93" s="239" t="str">
        <f>'Sources and Uses Budget'!$A94</f>
        <v>Other: (Specify)</v>
      </c>
      <c r="B93" s="583">
        <f>'Sources and Uses Budget'!C94</f>
        <v>0</v>
      </c>
      <c r="C93" s="584"/>
      <c r="D93" s="584"/>
      <c r="E93" s="583">
        <f>'Sources and Uses Budget'!S94</f>
        <v>0</v>
      </c>
      <c r="F93" s="584"/>
      <c r="G93" s="584"/>
      <c r="H93" s="583">
        <f>'Sources and Uses Budget'!T94</f>
        <v>0</v>
      </c>
      <c r="I93" s="584"/>
      <c r="J93" s="584"/>
      <c r="K93" s="578"/>
    </row>
    <row r="94" spans="1:11" s="253" customFormat="1">
      <c r="A94" s="243" t="s">
        <v>523</v>
      </c>
      <c r="B94" s="583">
        <f>'Sources and Uses Budget'!C95</f>
        <v>1900124</v>
      </c>
      <c r="C94" s="583">
        <f>SUM(C81:C93)</f>
        <v>0</v>
      </c>
      <c r="D94" s="583">
        <f>SUM(D81:D93)</f>
        <v>0</v>
      </c>
      <c r="E94" s="583">
        <f>'Sources and Uses Budget'!S95</f>
        <v>1074188</v>
      </c>
      <c r="F94" s="586">
        <f>SUM(F82:F85,F87:F93)</f>
        <v>0</v>
      </c>
      <c r="G94" s="586">
        <f>SUM(G82:G85,G87:G93)</f>
        <v>0</v>
      </c>
      <c r="H94" s="583">
        <f>'Sources and Uses Budget'!T95</f>
        <v>0</v>
      </c>
      <c r="I94" s="583">
        <f>SUM(I82:I85,I87:I93)</f>
        <v>0</v>
      </c>
      <c r="J94" s="583">
        <f>SUM(J82:J85,J87:J93)</f>
        <v>0</v>
      </c>
      <c r="K94" s="578"/>
    </row>
    <row r="95" spans="1:11" s="253" customFormat="1">
      <c r="A95" s="243" t="s">
        <v>1355</v>
      </c>
      <c r="B95" s="583">
        <f>'Sources and Uses Budget'!C96</f>
        <v>19555681</v>
      </c>
      <c r="C95" s="583">
        <f>SUM(C61+C68+C75+C79+C94)</f>
        <v>0</v>
      </c>
      <c r="D95" s="583">
        <f>SUM(D61+D68+D75+D79+D94)</f>
        <v>0</v>
      </c>
      <c r="E95" s="583">
        <f>'Sources and Uses Budget'!S96</f>
        <v>17342763</v>
      </c>
      <c r="F95" s="586">
        <f>SUM(+F61+F68+F79+F94)</f>
        <v>0</v>
      </c>
      <c r="G95" s="586">
        <f>SUM(+G61+G68+G79+G94)</f>
        <v>0</v>
      </c>
      <c r="H95" s="583">
        <f>'Sources and Uses Budget'!T96</f>
        <v>0</v>
      </c>
      <c r="I95" s="586">
        <f>SUM(I61+I68+I79+I94)</f>
        <v>0</v>
      </c>
      <c r="J95" s="586">
        <f>SUM(J61+J68+J79+J94)</f>
        <v>0</v>
      </c>
      <c r="K95" s="578"/>
    </row>
    <row r="96" spans="1:11" s="253" customFormat="1" ht="11.4">
      <c r="A96" s="235" t="s">
        <v>525</v>
      </c>
      <c r="B96" s="582"/>
      <c r="C96" s="582"/>
      <c r="D96" s="582"/>
      <c r="E96" s="582"/>
      <c r="F96" s="582"/>
      <c r="G96" s="582"/>
      <c r="H96" s="582"/>
      <c r="I96" s="582"/>
      <c r="J96" s="582"/>
      <c r="K96" s="578"/>
    </row>
    <row r="97" spans="1:11" s="253" customFormat="1" ht="11.4">
      <c r="A97" s="239" t="s">
        <v>526</v>
      </c>
      <c r="B97" s="583">
        <f>'Sources and Uses Budget'!C98</f>
        <v>2601414</v>
      </c>
      <c r="C97" s="584"/>
      <c r="D97" s="584"/>
      <c r="E97" s="583">
        <f>'Sources and Uses Budget'!S98</f>
        <v>2601414</v>
      </c>
      <c r="F97" s="584"/>
      <c r="G97" s="584"/>
      <c r="H97" s="583">
        <f>'Sources and Uses Budget'!T98</f>
        <v>0</v>
      </c>
      <c r="I97" s="584"/>
      <c r="J97" s="584"/>
      <c r="K97" s="578"/>
    </row>
    <row r="98" spans="1:11" s="253" customFormat="1" ht="11.4">
      <c r="A98" s="239" t="s">
        <v>1957</v>
      </c>
      <c r="B98" s="583">
        <f>'Sources and Uses Budget'!C99</f>
        <v>0</v>
      </c>
      <c r="C98" s="584"/>
      <c r="D98" s="584"/>
      <c r="E98" s="583">
        <f>'Sources and Uses Budget'!S99</f>
        <v>0</v>
      </c>
      <c r="F98" s="584"/>
      <c r="G98" s="584"/>
      <c r="H98" s="583">
        <f>'Sources and Uses Budget'!T99</f>
        <v>0</v>
      </c>
      <c r="I98" s="584"/>
      <c r="J98" s="584"/>
      <c r="K98" s="578"/>
    </row>
    <row r="99" spans="1:11" s="253" customFormat="1" ht="12" customHeight="1">
      <c r="A99" s="239" t="s">
        <v>527</v>
      </c>
      <c r="B99" s="583">
        <f>'Sources and Uses Budget'!C100</f>
        <v>0</v>
      </c>
      <c r="C99" s="584"/>
      <c r="D99" s="584"/>
      <c r="E99" s="583">
        <f>'Sources and Uses Budget'!S100</f>
        <v>0</v>
      </c>
      <c r="F99" s="584"/>
      <c r="G99" s="584"/>
      <c r="H99" s="583">
        <f>'Sources and Uses Budget'!T100</f>
        <v>0</v>
      </c>
      <c r="I99" s="584"/>
      <c r="J99" s="584"/>
      <c r="K99" s="578"/>
    </row>
    <row r="100" spans="1:11" s="253" customFormat="1" ht="11.4">
      <c r="A100" s="239" t="s">
        <v>1239</v>
      </c>
      <c r="B100" s="583">
        <f>'Sources and Uses Budget'!C101</f>
        <v>0</v>
      </c>
      <c r="C100" s="584"/>
      <c r="D100" s="584"/>
      <c r="E100" s="583">
        <f>'Sources and Uses Budget'!S101</f>
        <v>0</v>
      </c>
      <c r="F100" s="584"/>
      <c r="G100" s="584"/>
      <c r="H100" s="583">
        <f>'Sources and Uses Budget'!T101</f>
        <v>0</v>
      </c>
      <c r="I100" s="584"/>
      <c r="J100" s="584"/>
      <c r="K100" s="578"/>
    </row>
    <row r="101" spans="1:11" s="253" customFormat="1" ht="11.4">
      <c r="A101" s="239" t="str">
        <f>'Sources and Uses Budget'!$A102</f>
        <v>Other: (Specify)</v>
      </c>
      <c r="B101" s="583">
        <f>'Sources and Uses Budget'!C102</f>
        <v>0</v>
      </c>
      <c r="C101" s="584"/>
      <c r="D101" s="584"/>
      <c r="E101" s="583">
        <f>'Sources and Uses Budget'!S102</f>
        <v>0</v>
      </c>
      <c r="F101" s="584"/>
      <c r="G101" s="584"/>
      <c r="H101" s="583">
        <f>'Sources and Uses Budget'!T102</f>
        <v>0</v>
      </c>
      <c r="I101" s="584"/>
      <c r="J101" s="584"/>
      <c r="K101" s="578"/>
    </row>
    <row r="102" spans="1:11" s="253" customFormat="1">
      <c r="A102" s="243" t="s">
        <v>528</v>
      </c>
      <c r="B102" s="583">
        <f>'Sources and Uses Budget'!C103</f>
        <v>2601414</v>
      </c>
      <c r="C102" s="583">
        <f>SUM(C97:C101)</f>
        <v>0</v>
      </c>
      <c r="D102" s="583">
        <f>SUM(D97:D101)</f>
        <v>0</v>
      </c>
      <c r="E102" s="583">
        <f>'Sources and Uses Budget'!S103</f>
        <v>2601414</v>
      </c>
      <c r="F102" s="586">
        <f>SUM(F97:F101)</f>
        <v>0</v>
      </c>
      <c r="G102" s="586">
        <f>SUM(G97:G101)</f>
        <v>0</v>
      </c>
      <c r="H102" s="583">
        <f>'Sources and Uses Budget'!T103</f>
        <v>0</v>
      </c>
      <c r="I102" s="586">
        <f>SUM(I97:I101)</f>
        <v>0</v>
      </c>
      <c r="J102" s="586">
        <f>SUM(J97:J101)</f>
        <v>0</v>
      </c>
      <c r="K102" s="578"/>
    </row>
    <row r="103" spans="1:11" s="253" customFormat="1">
      <c r="A103" s="243" t="s">
        <v>1356</v>
      </c>
      <c r="B103" s="583">
        <f>'Sources and Uses Budget'!C104</f>
        <v>22157095</v>
      </c>
      <c r="C103" s="586">
        <f>SUM(C95+C102)</f>
        <v>0</v>
      </c>
      <c r="D103" s="586">
        <f>SUM(D95+D102)</f>
        <v>0</v>
      </c>
      <c r="E103" s="583">
        <f>'Sources and Uses Budget'!S104</f>
        <v>19944177</v>
      </c>
      <c r="F103" s="586">
        <f>F95+F102</f>
        <v>0</v>
      </c>
      <c r="G103" s="586">
        <f>G95+G102</f>
        <v>0</v>
      </c>
      <c r="H103" s="583">
        <f>'Sources and Uses Budget'!T104</f>
        <v>0</v>
      </c>
      <c r="I103" s="586">
        <f>I95+I102</f>
        <v>0</v>
      </c>
      <c r="J103" s="586">
        <f>J95+J102</f>
        <v>0</v>
      </c>
      <c r="K103" s="578"/>
    </row>
    <row r="104" spans="1:11" s="253" customFormat="1">
      <c r="A104" s="251"/>
      <c r="B104" s="587"/>
      <c r="C104" s="587"/>
      <c r="D104" s="587"/>
      <c r="E104" s="583">
        <f>'Sources and Uses Budget'!S105</f>
        <v>0</v>
      </c>
      <c r="F104" s="584"/>
      <c r="G104" s="584"/>
      <c r="H104" s="583">
        <f>'Sources and Uses Budget'!T105</f>
        <v>0</v>
      </c>
      <c r="I104" s="584"/>
      <c r="J104" s="584"/>
      <c r="K104" s="578"/>
    </row>
    <row r="105" spans="1:11" s="253" customFormat="1">
      <c r="A105" s="560"/>
      <c r="B105" s="588"/>
      <c r="C105" s="587"/>
      <c r="D105" s="587"/>
      <c r="E105" s="583">
        <f>'Sources and Uses Budget'!S106</f>
        <v>19944177</v>
      </c>
      <c r="F105" s="586">
        <f>F103+F104</f>
        <v>0</v>
      </c>
      <c r="G105" s="586">
        <f>G103+G104</f>
        <v>0</v>
      </c>
      <c r="H105" s="583">
        <f>'Sources and Uses Budget'!T106</f>
        <v>0</v>
      </c>
      <c r="I105" s="586">
        <f>I103+I104</f>
        <v>0</v>
      </c>
      <c r="J105" s="586">
        <f>J103+J104</f>
        <v>0</v>
      </c>
      <c r="K105" s="578"/>
    </row>
    <row r="106" spans="1:11" s="253" customFormat="1" hidden="1">
      <c r="A106" s="560"/>
      <c r="B106" s="252"/>
      <c r="C106" s="252"/>
      <c r="D106" s="252"/>
      <c r="J106" s="581"/>
      <c r="K106" s="57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553" sqref="B553:AF55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8"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7" t="s">
        <v>845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69"/>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0"/>
    </row>
    <row r="4" spans="1:43" s="3" customFormat="1" ht="12.75" customHeight="1">
      <c r="A4" s="63" t="s">
        <v>1457</v>
      </c>
      <c r="AE4" s="1722" t="s">
        <v>364</v>
      </c>
      <c r="AF4" s="1722"/>
      <c r="AG4" s="1722"/>
      <c r="AH4" s="1722"/>
      <c r="AI4" s="1722"/>
      <c r="AJ4" s="1722"/>
      <c r="AK4" s="1722"/>
      <c r="AL4" s="18"/>
      <c r="AN4" s="670"/>
    </row>
    <row r="5" spans="1:43" s="3" customFormat="1" ht="12.9" customHeight="1">
      <c r="A5" s="63"/>
      <c r="AE5" s="18"/>
      <c r="AF5" s="18"/>
      <c r="AG5" s="18"/>
      <c r="AH5" s="18"/>
      <c r="AI5" s="18"/>
      <c r="AJ5" s="18"/>
      <c r="AK5" s="18"/>
      <c r="AL5" s="18"/>
      <c r="AN5" s="670"/>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0" t="s">
        <v>853</v>
      </c>
      <c r="AG6" s="1710"/>
      <c r="AH6" s="1710"/>
      <c r="AI6" s="1710"/>
      <c r="AJ6" s="1710"/>
      <c r="AK6" s="1710"/>
      <c r="AL6" s="1710"/>
      <c r="AM6" s="3"/>
      <c r="AN6" s="669"/>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9"/>
    </row>
    <row r="8" spans="1:43" s="5" customFormat="1" ht="15" customHeight="1">
      <c r="A8" s="63"/>
      <c r="B8" s="1647" t="s">
        <v>2339</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69"/>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9"/>
      <c r="AO9" s="419" t="s">
        <v>79</v>
      </c>
      <c r="AP9" s="469"/>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9"/>
      <c r="AO10" s="361" t="s">
        <v>1241</v>
      </c>
      <c r="AP10" s="370">
        <v>5</v>
      </c>
    </row>
    <row r="11" spans="1:43" s="5" customFormat="1" ht="12.75" customHeight="1">
      <c r="A11" s="63"/>
      <c r="B11" s="1647" t="s">
        <v>1242</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69"/>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9"/>
      <c r="AO12" s="361"/>
      <c r="AP12" s="370"/>
    </row>
    <row r="13" spans="1:43" s="5" customFormat="1" ht="12.75" customHeight="1">
      <c r="A13" s="63"/>
      <c r="B13" s="20" t="s">
        <v>1243</v>
      </c>
      <c r="AB13" s="1808" t="s">
        <v>108</v>
      </c>
      <c r="AC13" s="1808"/>
      <c r="AD13" s="18"/>
      <c r="AM13" s="3"/>
      <c r="AN13" s="669"/>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9"/>
      <c r="AO14" s="419"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9"/>
      <c r="AO15" s="361" t="s">
        <v>1244</v>
      </c>
      <c r="AP15" s="370">
        <v>5</v>
      </c>
    </row>
    <row r="16" spans="1:43" s="5" customFormat="1" ht="12.75" customHeight="1">
      <c r="A16" s="63"/>
      <c r="B16" s="1647"/>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0"/>
      <c r="AL16" s="490"/>
      <c r="AM16" s="490"/>
      <c r="AN16" s="669"/>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69"/>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9"/>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9"/>
    </row>
    <row r="20" spans="1:42" s="5" customFormat="1" ht="12.75" customHeight="1">
      <c r="B20" s="1674" t="s">
        <v>2206</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69"/>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69"/>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69"/>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1"/>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1"/>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3"/>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3"/>
    </row>
    <row r="29" spans="1:42" s="4" customFormat="1" ht="31.6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3"/>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3"/>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3"/>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3"/>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3"/>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3"/>
      <c r="AO34" s="361" t="s">
        <v>1247</v>
      </c>
      <c r="AP34" s="470">
        <v>2</v>
      </c>
    </row>
    <row r="35" spans="1:42" s="4" customFormat="1" ht="12.75" customHeight="1">
      <c r="A35" s="5"/>
      <c r="B35" s="1817" t="str">
        <f>Application!AA329</f>
        <v>AWI Property Management</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1246</v>
      </c>
      <c r="AP35" s="470">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7" t="s">
        <v>1246</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1118</v>
      </c>
      <c r="AP38" s="361"/>
    </row>
    <row r="39" spans="1:42" s="4" customFormat="1" ht="12.75" customHeight="1">
      <c r="A39" s="5"/>
      <c r="AM39" s="27"/>
      <c r="AN39" s="281"/>
      <c r="AO39" s="361" t="s">
        <v>1276</v>
      </c>
      <c r="AP39" s="470">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7" t="s">
        <v>108</v>
      </c>
      <c r="AA40" s="1647"/>
      <c r="AB40" s="5"/>
      <c r="AM40" s="27"/>
      <c r="AN40" s="281"/>
      <c r="AO40" s="361" t="s">
        <v>1277</v>
      </c>
      <c r="AP40" s="470">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1469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50000000000003"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5"/>
      <c r="B57" s="1674" t="s">
        <v>2199</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5" customHeight="1">
      <c r="A59" s="425"/>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2" t="s">
        <v>364</v>
      </c>
      <c r="AF64" s="1722"/>
      <c r="AG64" s="1722"/>
      <c r="AH64" s="1722"/>
      <c r="AI64" s="1722"/>
      <c r="AJ64" s="1722"/>
      <c r="AK64" s="1722"/>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7" t="s">
        <v>663</v>
      </c>
      <c r="C66" s="1647"/>
      <c r="D66" s="1647"/>
      <c r="E66" s="1647"/>
      <c r="F66" s="1647"/>
      <c r="G66" s="1647"/>
      <c r="H66" s="1647"/>
      <c r="I66" s="1647"/>
      <c r="J66" s="1647"/>
      <c r="K66" s="1647"/>
      <c r="AF66" s="1710" t="s">
        <v>937</v>
      </c>
      <c r="AG66" s="1710"/>
      <c r="AH66" s="1710"/>
      <c r="AI66" s="1710"/>
      <c r="AJ66" s="1710"/>
      <c r="AK66" s="1710"/>
      <c r="AL66" s="1710"/>
      <c r="AN66" s="281"/>
      <c r="AP66" s="4" t="s">
        <v>124</v>
      </c>
      <c r="AS66" s="4" t="s">
        <v>664</v>
      </c>
      <c r="AT66" s="4">
        <v>10</v>
      </c>
    </row>
    <row r="67" spans="1:46" s="4" customFormat="1" ht="12.75" customHeight="1">
      <c r="B67" s="1816" t="s">
        <v>1318</v>
      </c>
      <c r="C67" s="1816"/>
      <c r="D67" s="1816"/>
      <c r="E67" s="1816"/>
      <c r="F67" s="1816"/>
      <c r="G67" s="1816"/>
      <c r="H67" s="1816"/>
      <c r="I67" s="1816"/>
      <c r="J67" s="1816"/>
      <c r="K67" s="1816"/>
      <c r="L67" s="1816"/>
      <c r="M67" s="1816"/>
      <c r="N67" s="1816"/>
      <c r="O67" s="1816"/>
      <c r="P67" s="1816"/>
      <c r="Q67" s="1816"/>
      <c r="R67" s="1816"/>
      <c r="S67" s="1816"/>
      <c r="T67" s="1647" t="s">
        <v>124</v>
      </c>
      <c r="U67" s="1647"/>
      <c r="V67" s="1647"/>
      <c r="W67" s="1647"/>
      <c r="X67" s="1647"/>
      <c r="Y67" s="1647"/>
      <c r="Z67" s="1647"/>
      <c r="AA67" s="1647"/>
      <c r="AB67" s="1647"/>
      <c r="AC67" s="1647"/>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7">
        <f>VLOOKUP($B$66,$AS$64:$AU$69,2,FALSE)</f>
        <v>10</v>
      </c>
      <c r="AL68" s="1268"/>
      <c r="AM68" s="1268"/>
      <c r="AN68" s="669"/>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976</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2114</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5"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0" t="s">
        <v>853</v>
      </c>
      <c r="AG90" s="1710"/>
      <c r="AH90" s="1710"/>
      <c r="AI90" s="1710"/>
      <c r="AJ90" s="1710"/>
      <c r="AK90" s="1710"/>
      <c r="AL90" s="1710"/>
      <c r="AN90" s="281"/>
    </row>
    <row r="91" spans="1:42" s="4" customFormat="1" ht="12.75" customHeight="1">
      <c r="C91" s="19"/>
      <c r="D91" s="26"/>
      <c r="E91" s="425"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5"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5"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5"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5"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1">
        <v>0</v>
      </c>
    </row>
    <row r="97" spans="1:53" s="4" customFormat="1" ht="12.75" customHeight="1">
      <c r="B97" s="42"/>
      <c r="C97" s="45"/>
      <c r="D97" s="26"/>
      <c r="E97" s="425"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5"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5"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730</v>
      </c>
      <c r="AP100" s="4">
        <v>4</v>
      </c>
    </row>
    <row r="101" spans="1:53" s="4" customFormat="1" ht="12.75" customHeight="1">
      <c r="B101" s="5"/>
      <c r="C101" s="115"/>
      <c r="D101" s="26"/>
      <c r="E101" s="425"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5"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5"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5"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5"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5"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5"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2100</v>
      </c>
    </row>
    <row r="110" spans="1:53" s="4" customFormat="1" ht="12.75" customHeight="1">
      <c r="B110" s="5"/>
      <c r="C110" s="45"/>
      <c r="D110" s="26"/>
      <c r="E110" s="425"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580</v>
      </c>
      <c r="I112" s="1811"/>
      <c r="J112" s="116"/>
      <c r="K112" s="116"/>
      <c r="L112" s="116"/>
      <c r="M112" s="936" t="s">
        <v>2098</v>
      </c>
      <c r="R112" s="1815"/>
      <c r="S112" s="1815"/>
      <c r="T112" s="1815"/>
      <c r="U112" s="1815"/>
      <c r="V112" s="1815"/>
      <c r="W112" s="1815"/>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9"/>
      <c r="AN112" s="956"/>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9"/>
      <c r="AN113" s="956"/>
    </row>
    <row r="114" spans="1:47" s="4" customFormat="1" ht="12.75" customHeight="1">
      <c r="B114" s="5"/>
      <c r="C114" s="115"/>
      <c r="D114" s="4" t="s">
        <v>1835</v>
      </c>
      <c r="E114" s="116"/>
      <c r="F114" s="116"/>
      <c r="G114" s="116"/>
      <c r="H114" s="116"/>
      <c r="I114" s="116"/>
      <c r="J114" s="116"/>
      <c r="K114" s="116"/>
      <c r="L114" s="116"/>
      <c r="M114" s="116"/>
      <c r="AN114" s="281"/>
      <c r="AP114" s="471"/>
      <c r="AU114" s="471"/>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0" t="s">
        <v>2246</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1">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1470</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7" t="s">
        <v>124</v>
      </c>
      <c r="C120" s="1647"/>
      <c r="D120" s="49"/>
      <c r="E120" s="1674" t="s">
        <v>1768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7">
        <f>VLOOKUP($H$112,$AO$96:$AP$101,2,FALSE)+IF(R112=AO108,0,VLOOKUP($H$118,$AO$116:$AP$118,2,FALSE))</f>
        <v>7</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2" t="s">
        <v>1836</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2"/>
      <c r="G133" s="682"/>
      <c r="H133" s="682"/>
      <c r="I133" s="682"/>
      <c r="J133" s="682"/>
      <c r="K133" s="682"/>
      <c r="L133" s="682"/>
      <c r="M133" s="682"/>
      <c r="N133" s="682"/>
      <c r="O133" s="682"/>
      <c r="P133" s="682"/>
      <c r="Q133" s="682"/>
      <c r="R133" s="682"/>
      <c r="S133" s="1809" t="s">
        <v>124</v>
      </c>
      <c r="T133" s="1809"/>
      <c r="U133" s="682"/>
      <c r="V133" s="682"/>
      <c r="W133" s="682"/>
      <c r="X133" s="682"/>
      <c r="Y133" s="682"/>
      <c r="Z133" s="682"/>
      <c r="AA133" s="682"/>
      <c r="AB133" s="682"/>
      <c r="AC133" s="682"/>
      <c r="AD133" s="682"/>
      <c r="AF133" s="102"/>
      <c r="AG133" s="19"/>
      <c r="AH133" s="19"/>
      <c r="AI133" s="19"/>
      <c r="AJ133" s="19"/>
      <c r="AN133" s="281"/>
      <c r="AO133" s="4" t="s">
        <v>124</v>
      </c>
      <c r="AP133" s="471">
        <v>0</v>
      </c>
    </row>
    <row r="134" spans="1:42" s="4" customFormat="1" ht="12.75" customHeight="1">
      <c r="B134" s="102"/>
      <c r="C134" s="121"/>
      <c r="W134" s="19"/>
      <c r="X134" s="19"/>
      <c r="Y134" s="19"/>
      <c r="Z134" s="19"/>
      <c r="AA134" s="19"/>
      <c r="AB134" s="19"/>
      <c r="AN134" s="281"/>
      <c r="AO134" s="4" t="s">
        <v>580</v>
      </c>
      <c r="AP134" s="471">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1">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197</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5"/>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7">
        <f>VLOOKUP($H$137,$AO$133:$AP$135,2,FALSE)</f>
        <v>2</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1">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1">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1">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124</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7">
        <f>VLOOKUP(H149,AO140:AP142,2,FALSE)</f>
        <v>0</v>
      </c>
      <c r="AK151" s="12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4" t="s">
        <v>745</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6" t="s">
        <v>59</v>
      </c>
      <c r="AG156" s="1466"/>
      <c r="AH156" s="1466"/>
      <c r="AI156" s="1466"/>
      <c r="AJ156" s="1466"/>
      <c r="AK156" s="1466"/>
      <c r="AL156" s="1466"/>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4" t="s">
        <v>1712</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6" t="s">
        <v>60</v>
      </c>
      <c r="AG160" s="1466"/>
      <c r="AH160" s="1466"/>
      <c r="AI160" s="1466"/>
      <c r="AJ160" s="1466"/>
      <c r="AK160" s="1466"/>
      <c r="AL160" s="1466"/>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4" t="s">
        <v>1713</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6" t="s">
        <v>61</v>
      </c>
      <c r="AG164" s="1466"/>
      <c r="AH164" s="1466"/>
      <c r="AI164" s="1466"/>
      <c r="AJ164" s="1466"/>
      <c r="AK164" s="1466"/>
      <c r="AL164" s="1466"/>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6"/>
      <c r="AF165" s="1466"/>
      <c r="AG165" s="1466"/>
      <c r="AH165" s="1466"/>
      <c r="AI165" s="1466"/>
      <c r="AJ165" s="1466"/>
      <c r="AK165" s="1466"/>
      <c r="AL165" s="966"/>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4" t="s">
        <v>1714</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6" t="s">
        <v>60</v>
      </c>
      <c r="AG168" s="1466"/>
      <c r="AH168" s="1466"/>
      <c r="AI168" s="1466"/>
      <c r="AJ168" s="1466"/>
      <c r="AK168" s="1466"/>
      <c r="AL168" s="1466"/>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6"/>
      <c r="AF169" s="966"/>
      <c r="AG169" s="966"/>
      <c r="AH169" s="966"/>
      <c r="AI169" s="966"/>
      <c r="AJ169" s="966"/>
      <c r="AK169" s="966"/>
      <c r="AL169" s="966"/>
      <c r="AM169" s="20"/>
      <c r="AN169" s="281"/>
      <c r="AO169" s="4" t="s">
        <v>124</v>
      </c>
      <c r="AP169" s="471">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74" t="s">
        <v>1715</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6" t="s">
        <v>61</v>
      </c>
      <c r="AG172" s="1466"/>
      <c r="AH172" s="1466"/>
      <c r="AI172" s="1466"/>
      <c r="AJ172" s="1466"/>
      <c r="AK172" s="1466"/>
      <c r="AL172" s="1466"/>
      <c r="AM172" s="20"/>
      <c r="AN172" s="281"/>
      <c r="AO172" s="26" t="s">
        <v>889</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4" t="s">
        <v>1472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6" t="s">
        <v>103</v>
      </c>
      <c r="AG176" s="1466"/>
      <c r="AH176" s="1466"/>
      <c r="AI176" s="1466"/>
      <c r="AJ176" s="1466"/>
      <c r="AK176" s="1466"/>
      <c r="AL176" s="1466"/>
      <c r="AM176" s="20"/>
      <c r="AN176" s="281"/>
      <c r="AO176" s="26" t="s">
        <v>281</v>
      </c>
      <c r="AP176" s="4">
        <v>1</v>
      </c>
    </row>
    <row r="177" spans="1:61"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4" t="s">
        <v>1473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6" t="s">
        <v>318</v>
      </c>
      <c r="AG179" s="1466"/>
      <c r="AH179" s="1466"/>
      <c r="AI179" s="1466"/>
      <c r="AJ179" s="1466"/>
      <c r="AK179" s="1466"/>
      <c r="AL179" s="1466"/>
      <c r="AM179" s="20"/>
      <c r="AN179" s="281"/>
    </row>
    <row r="180" spans="1:61"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580</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7">
        <f>VLOOKUP($H$182,$AO$169:$AP$176,2,FALSE)</f>
        <v>5</v>
      </c>
      <c r="AK184" s="1269"/>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8" t="s">
        <v>2309</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03" t="s">
        <v>61</v>
      </c>
      <c r="AG188" s="1303"/>
      <c r="AH188" s="1303"/>
      <c r="AI188" s="1303"/>
      <c r="AJ188" s="1303"/>
      <c r="AK188" s="1303"/>
      <c r="AL188" s="1303"/>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4" t="s">
        <v>2232</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6" t="s">
        <v>61</v>
      </c>
      <c r="AG191" s="1466"/>
      <c r="AH191" s="1466"/>
      <c r="AI191" s="1466"/>
      <c r="AJ191" s="1466"/>
      <c r="AK191" s="1466"/>
      <c r="AL191" s="1466"/>
      <c r="AN191" s="281"/>
      <c r="AO191" s="26" t="s">
        <v>580</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6"/>
      <c r="AG192" s="1466"/>
      <c r="AH192" s="1466"/>
      <c r="AI192" s="1466"/>
      <c r="AJ192" s="1466"/>
      <c r="AK192" s="1466"/>
      <c r="AL192" s="1466"/>
      <c r="AN192" s="281"/>
      <c r="AO192" s="26" t="s">
        <v>197</v>
      </c>
      <c r="AP192" s="26">
        <f>3*$AO$197</f>
        <v>0</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889</v>
      </c>
      <c r="AP193" s="26">
        <f>2*$AO$197</f>
        <v>0</v>
      </c>
    </row>
    <row r="194" spans="1:53" s="4" customFormat="1" ht="6.75"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4" t="s">
        <v>2233</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6" t="s">
        <v>103</v>
      </c>
      <c r="AG196" s="1466"/>
      <c r="AH196" s="1466"/>
      <c r="AI196" s="1466"/>
      <c r="AJ196" s="1466"/>
      <c r="AK196" s="1466"/>
      <c r="AL196" s="1466"/>
      <c r="AN196" s="281"/>
      <c r="AY196" s="4" t="s">
        <v>2234</v>
      </c>
      <c r="AZ196" s="958">
        <f>Application!AC215</f>
        <v>35</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6"/>
      <c r="AG197" s="1466"/>
      <c r="AH197" s="1466"/>
      <c r="AI197" s="1466"/>
      <c r="AJ197" s="1466"/>
      <c r="AK197" s="1466"/>
      <c r="AL197" s="1466"/>
      <c r="AN197" s="281"/>
      <c r="AO197" s="127" t="b">
        <f>IF(OR(Application!D214="Special Needs",Application!D211="At-Risk and Special Needs"),IF(BA203&gt;=0.25,TRUE,FALSE),IF(AZ203&gt;=0.25,TRUE,FALSE))</f>
        <v>0</v>
      </c>
      <c r="AY197" s="4" t="s">
        <v>2235</v>
      </c>
      <c r="AZ197" s="958">
        <f>Application!G730</f>
        <v>35</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2237</v>
      </c>
      <c r="AZ198" s="4">
        <f>Application!CC626</f>
        <v>0</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2291</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811" t="s">
        <v>580</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7">
        <f>VLOOKUP($H$204,$AO$190:$AP$193,2,FALSE)</f>
        <v>3</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0" t="s">
        <v>1253</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1">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580</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95" customHeight="1">
      <c r="A213" s="4"/>
      <c r="B213" s="5"/>
      <c r="C213" s="45"/>
      <c r="D213" s="26" t="s">
        <v>197</v>
      </c>
      <c r="E213" s="1875" t="s">
        <v>1254</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103</v>
      </c>
      <c r="AG213" s="1710"/>
      <c r="AH213" s="1710"/>
      <c r="AI213" s="1710"/>
      <c r="AJ213" s="1710"/>
      <c r="AK213" s="1710"/>
      <c r="AL213" s="1710"/>
      <c r="AM213" s="4"/>
      <c r="AN213" s="672"/>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4" t="s">
        <v>1489</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4" t="s">
        <v>881</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103</v>
      </c>
      <c r="AG225" s="1710"/>
      <c r="AH225" s="1710"/>
      <c r="AI225" s="1710"/>
      <c r="AJ225" s="1710"/>
      <c r="AK225" s="1710"/>
      <c r="AL225" s="1710"/>
      <c r="AM225" s="4"/>
      <c r="AN225" s="204"/>
      <c r="AO225" s="4" t="s">
        <v>124</v>
      </c>
      <c r="AP225" s="471">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124</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4" t="s">
        <v>1122</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8"/>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4" t="s">
        <v>1123</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103</v>
      </c>
      <c r="AG238" s="1710"/>
      <c r="AH238" s="1710"/>
      <c r="AI238" s="1710"/>
      <c r="AJ238" s="1710"/>
      <c r="AK238" s="1710"/>
      <c r="AL238" s="1710"/>
      <c r="AM238" s="4"/>
      <c r="AN238" s="204"/>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580</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8"/>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7">
        <f>VLOOKUP($H$242,$AO$225:$AP$227,2,FALSE)</f>
        <v>3</v>
      </c>
      <c r="AK244" s="1269"/>
      <c r="AL244" s="10"/>
      <c r="AM244" s="4"/>
      <c r="AN244" s="668"/>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8"/>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8"/>
      <c r="AO246" s="4" t="s">
        <v>124</v>
      </c>
      <c r="AP246" s="471">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8"/>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103</v>
      </c>
      <c r="AG248" s="1710"/>
      <c r="AH248" s="1710"/>
      <c r="AI248" s="1710"/>
      <c r="AJ248" s="1710"/>
      <c r="AK248" s="1710"/>
      <c r="AL248" s="1710"/>
      <c r="AM248" s="4"/>
      <c r="AN248" s="668"/>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8"/>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8"/>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1255</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318</v>
      </c>
      <c r="AG251" s="1710"/>
      <c r="AH251" s="1710"/>
      <c r="AI251" s="1710"/>
      <c r="AJ251" s="1710"/>
      <c r="AK251" s="1710"/>
      <c r="AL251" s="1710"/>
      <c r="AM251" s="4"/>
      <c r="AN251" s="668"/>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8"/>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8"/>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580</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8"/>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8"/>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7">
        <f>VLOOKUP($H$254,$AO$246:$AP$248,2,FALSE)</f>
        <v>2</v>
      </c>
      <c r="AK256" s="1269"/>
      <c r="AL256" s="10"/>
      <c r="AM256" s="4"/>
      <c r="AN256" s="668"/>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8"/>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8"/>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4" t="s">
        <v>1948</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103</v>
      </c>
      <c r="AG260" s="1710"/>
      <c r="AH260" s="1710"/>
      <c r="AI260" s="1710"/>
      <c r="AJ260" s="1710"/>
      <c r="AK260" s="1710"/>
      <c r="AL260" s="1710"/>
      <c r="AM260" s="104"/>
      <c r="AN260" s="204"/>
      <c r="AO260" s="4" t="s">
        <v>124</v>
      </c>
      <c r="AP260" s="471">
        <v>0</v>
      </c>
    </row>
    <row r="261" spans="1:82" customFormat="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8"/>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8"/>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1949</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61</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124</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7"/>
      <c r="AT272" s="427"/>
      <c r="AU272" s="427"/>
      <c r="AV272" s="427"/>
      <c r="AW272" s="427"/>
      <c r="AX272" s="427"/>
      <c r="AY272" s="427"/>
      <c r="AZ272" s="427"/>
      <c r="BA272" s="427"/>
      <c r="BB272" s="427"/>
      <c r="BC272" s="427"/>
      <c r="BD272" s="640"/>
      <c r="BE272" s="640"/>
      <c r="BF272" s="640"/>
      <c r="BG272" s="640"/>
      <c r="BH272" s="640"/>
      <c r="BI272" s="427"/>
      <c r="BJ272" s="427"/>
      <c r="BK272" s="427"/>
      <c r="BL272" s="427"/>
      <c r="BM272" s="427"/>
      <c r="BN272" s="427"/>
      <c r="BO272" s="427"/>
      <c r="BP272" s="427"/>
      <c r="BQ272" s="427"/>
      <c r="BR272" s="427"/>
      <c r="BS272" s="427"/>
      <c r="BT272" s="427"/>
      <c r="BU272" s="427"/>
      <c r="BV272" s="427"/>
      <c r="BW272" s="427"/>
      <c r="BX272" s="427"/>
      <c r="BY272" s="427"/>
      <c r="BZ272" s="427"/>
      <c r="CA272" s="427"/>
      <c r="CB272" s="427"/>
      <c r="CC272" s="427"/>
      <c r="CD272" s="427"/>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7"/>
      <c r="AU273" s="427"/>
      <c r="AV273" s="427"/>
      <c r="AW273" s="427"/>
      <c r="AX273" s="427"/>
      <c r="AY273" s="427"/>
      <c r="AZ273" s="427"/>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7"/>
      <c r="AT274" s="427"/>
      <c r="AU274" s="427"/>
      <c r="AV274" s="427"/>
      <c r="AW274" s="427"/>
      <c r="AX274" s="427"/>
      <c r="AY274" s="427"/>
      <c r="AZ274" s="427"/>
      <c r="BA274" s="427"/>
      <c r="BB274" s="427"/>
      <c r="BC274" s="427"/>
      <c r="BD274" s="640"/>
      <c r="BE274" s="640"/>
      <c r="BF274" s="640"/>
      <c r="BG274" s="640"/>
      <c r="BH274" s="640"/>
      <c r="BI274" s="427"/>
      <c r="BJ274" s="427"/>
      <c r="BK274" s="427"/>
      <c r="BL274" s="427"/>
      <c r="BM274" s="427"/>
      <c r="BN274" s="427"/>
      <c r="BO274" s="427"/>
      <c r="BP274" s="427"/>
      <c r="BQ274" s="427"/>
      <c r="BR274" s="427"/>
      <c r="BS274" s="427"/>
      <c r="BT274" s="427"/>
      <c r="BU274" s="427"/>
      <c r="BV274" s="427"/>
      <c r="BW274" s="427"/>
      <c r="BX274" s="427"/>
      <c r="BY274" s="427"/>
      <c r="BZ274" s="427"/>
      <c r="CA274" s="427"/>
      <c r="CB274" s="427"/>
      <c r="CC274" s="427"/>
      <c r="CD274" s="427"/>
    </row>
    <row r="275" spans="1:82" customFormat="1" ht="13.65" customHeight="1">
      <c r="A275" s="4"/>
      <c r="B275" s="102"/>
      <c r="C275" s="137"/>
      <c r="D275" s="26" t="s">
        <v>580</v>
      </c>
      <c r="E275" s="1674" t="s">
        <v>2208</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1632</v>
      </c>
      <c r="AG275" s="1710"/>
      <c r="AH275" s="1710"/>
      <c r="AI275" s="1710"/>
      <c r="AJ275" s="1710"/>
      <c r="AK275" s="1710"/>
      <c r="AL275" s="1710"/>
      <c r="AM275" s="104"/>
      <c r="AN275" s="204"/>
      <c r="AO275" s="26" t="s">
        <v>108</v>
      </c>
      <c r="AP275" s="4">
        <v>8</v>
      </c>
      <c r="AT275" s="427"/>
      <c r="AU275" s="427"/>
      <c r="AV275" s="427"/>
      <c r="AW275" s="427"/>
      <c r="AX275" s="427"/>
      <c r="AY275" s="427"/>
      <c r="AZ275" s="427"/>
    </row>
    <row r="276" spans="1:82" customFormat="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7"/>
      <c r="AU276" s="427"/>
      <c r="AV276" s="427"/>
      <c r="AW276" s="427"/>
      <c r="AX276" s="427"/>
      <c r="AY276" s="427"/>
      <c r="AZ276" s="427"/>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7"/>
      <c r="AU277" s="427"/>
      <c r="AV277" s="427"/>
      <c r="AW277" s="427"/>
      <c r="AX277" s="427"/>
      <c r="AY277" s="427"/>
      <c r="AZ277" s="427"/>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7"/>
      <c r="AU278" s="427"/>
      <c r="AV278" s="427"/>
      <c r="AW278" s="427"/>
      <c r="AX278" s="427"/>
      <c r="AY278" s="427"/>
      <c r="AZ278" s="427"/>
    </row>
    <row r="279" spans="1:82" customFormat="1">
      <c r="A279" s="4"/>
      <c r="B279" s="102"/>
      <c r="C279" s="137"/>
      <c r="D279" s="4" t="s">
        <v>147</v>
      </c>
      <c r="E279" s="116"/>
      <c r="F279" s="116"/>
      <c r="G279" s="116"/>
      <c r="H279" s="1811" t="s">
        <v>124</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7"/>
      <c r="AT279" s="427"/>
      <c r="AU279" s="427"/>
      <c r="AV279" s="427"/>
      <c r="AW279" s="427"/>
      <c r="AX279" s="427"/>
      <c r="AY279" s="427"/>
      <c r="AZ279" s="427"/>
      <c r="BA279" s="427"/>
      <c r="BB279" s="427"/>
      <c r="BC279" s="427"/>
      <c r="BD279" s="640"/>
      <c r="BE279" s="640"/>
      <c r="BF279" s="640"/>
      <c r="BG279" s="640"/>
      <c r="BH279" s="640"/>
      <c r="BI279" s="427"/>
      <c r="BJ279" s="427"/>
      <c r="BK279" s="427"/>
      <c r="BL279" s="427"/>
      <c r="BM279" s="427"/>
      <c r="BN279" s="427"/>
      <c r="BO279" s="427"/>
      <c r="BP279" s="427"/>
      <c r="BQ279" s="427"/>
      <c r="BR279" s="427"/>
      <c r="BS279" s="427"/>
      <c r="BT279" s="427"/>
      <c r="BU279" s="427"/>
      <c r="BV279" s="427"/>
      <c r="BW279" s="427"/>
      <c r="BX279" s="427"/>
      <c r="BY279" s="427"/>
      <c r="BZ279" s="427"/>
      <c r="CA279" s="427"/>
      <c r="CB279" s="427"/>
      <c r="CC279" s="427"/>
      <c r="CD279" s="427"/>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7"/>
      <c r="AU280" s="427"/>
      <c r="AV280" s="427"/>
      <c r="AW280" s="427"/>
      <c r="AX280" s="427"/>
      <c r="AY280" s="427"/>
      <c r="AZ280" s="427"/>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7">
        <f>VLOOKUP($H$279,$AO$274:$AP$275,2,FALSE)</f>
        <v>0</v>
      </c>
      <c r="AK281" s="1269"/>
      <c r="AL281" s="10"/>
      <c r="AM281" s="4"/>
      <c r="AN281" s="204"/>
      <c r="AS281" s="427"/>
      <c r="AT281" s="427"/>
      <c r="AU281" s="427"/>
      <c r="AV281" s="427"/>
      <c r="AW281" s="427"/>
      <c r="AX281" s="427"/>
      <c r="AY281" s="427"/>
      <c r="AZ281" s="427"/>
      <c r="BA281" s="427"/>
      <c r="BB281" s="427"/>
      <c r="BC281" s="427"/>
      <c r="BD281" s="640"/>
      <c r="BE281" s="640"/>
      <c r="BF281" s="640"/>
      <c r="BG281" s="640"/>
      <c r="BH281" s="640"/>
      <c r="BI281" s="427"/>
      <c r="BJ281" s="427"/>
      <c r="BK281" s="427"/>
      <c r="BL281" s="427"/>
      <c r="BM281" s="427"/>
      <c r="BN281" s="427"/>
      <c r="BO281" s="427"/>
      <c r="BP281" s="427"/>
      <c r="BQ281" s="427"/>
      <c r="BR281" s="427"/>
      <c r="BS281" s="427"/>
      <c r="BT281" s="427"/>
      <c r="BU281" s="427"/>
      <c r="BV281" s="427"/>
      <c r="BW281" s="427"/>
      <c r="BX281" s="427"/>
      <c r="BY281" s="427"/>
      <c r="BZ281" s="427"/>
      <c r="CA281" s="427"/>
      <c r="CB281" s="427"/>
      <c r="CC281" s="427"/>
      <c r="CD281" s="427"/>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22</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2402</v>
      </c>
      <c r="I287" s="1107"/>
      <c r="J287" s="1107"/>
      <c r="K287" s="1107"/>
      <c r="L287" s="1107"/>
      <c r="M287" s="1107"/>
      <c r="N287" s="1107"/>
      <c r="O287" s="1107"/>
      <c r="P287" s="1107"/>
      <c r="Q287" s="1107"/>
      <c r="R287" s="1107"/>
      <c r="S287"/>
      <c r="T287" s="41" t="s">
        <v>89</v>
      </c>
      <c r="U287"/>
      <c r="V287" s="41"/>
      <c r="W287" s="41"/>
      <c r="X287" s="41"/>
      <c r="Y287" s="41"/>
      <c r="Z287"/>
      <c r="AA287" s="1107" t="s">
        <v>2406</v>
      </c>
      <c r="AB287" s="1107"/>
      <c r="AC287" s="1107"/>
      <c r="AD287" s="1107"/>
      <c r="AE287" s="1107"/>
      <c r="AF287" s="1107"/>
      <c r="AG287" s="1107"/>
      <c r="AH287" s="1107"/>
      <c r="AI287" s="1107"/>
      <c r="AJ287" s="1107"/>
      <c r="AK287" s="1107"/>
      <c r="AL287" s="10"/>
      <c r="AN287" s="281"/>
      <c r="AP287" t="s">
        <v>91</v>
      </c>
    </row>
    <row r="288" spans="1:82" s="4" customFormat="1" ht="12.75" customHeight="1">
      <c r="B288" s="41" t="s">
        <v>698</v>
      </c>
      <c r="C288" s="41"/>
      <c r="D288" s="41"/>
      <c r="E288" s="41"/>
      <c r="F288" s="41"/>
      <c r="G288"/>
      <c r="H288" s="1259" t="s">
        <v>2403</v>
      </c>
      <c r="I288" s="1259"/>
      <c r="J288" s="1259"/>
      <c r="K288" s="1259"/>
      <c r="L288" s="1259"/>
      <c r="M288" s="1259"/>
      <c r="N288" s="1259"/>
      <c r="O288" s="1259"/>
      <c r="P288" s="1259"/>
      <c r="Q288" s="1259"/>
      <c r="R288" s="1259"/>
      <c r="S288"/>
      <c r="T288" s="41" t="s">
        <v>698</v>
      </c>
      <c r="U288"/>
      <c r="V288" s="41"/>
      <c r="W288" s="41"/>
      <c r="X288" s="41"/>
      <c r="Y288" s="41"/>
      <c r="Z288"/>
      <c r="AA288" s="1259" t="s">
        <v>2407</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2404</v>
      </c>
      <c r="I289" s="1259"/>
      <c r="J289" s="1259"/>
      <c r="K289" s="1259"/>
      <c r="L289" s="1259"/>
      <c r="M289" s="1259"/>
      <c r="N289" s="1259"/>
      <c r="O289" s="1259"/>
      <c r="P289" s="1259"/>
      <c r="Q289" s="1259"/>
      <c r="R289" s="1259"/>
      <c r="S289"/>
      <c r="T289" s="41" t="s">
        <v>99</v>
      </c>
      <c r="U289"/>
      <c r="V289" s="41"/>
      <c r="W289" s="41"/>
      <c r="X289" s="41"/>
      <c r="Y289" s="41"/>
      <c r="Z289"/>
      <c r="AA289" s="1259" t="s">
        <v>2408</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9" t="s">
        <v>2405</v>
      </c>
      <c r="I290" s="1259"/>
      <c r="J290" s="1259"/>
      <c r="K290" s="1259"/>
      <c r="L290" s="1259"/>
      <c r="M290" s="1259"/>
      <c r="N290" s="1259"/>
      <c r="O290" s="1259"/>
      <c r="P290" s="1259"/>
      <c r="Q290" s="1259"/>
      <c r="R290" s="1259"/>
      <c r="S290"/>
      <c r="T290" s="41" t="s">
        <v>374</v>
      </c>
      <c r="U290"/>
      <c r="V290" s="41"/>
      <c r="W290" s="41"/>
      <c r="X290" s="41"/>
      <c r="Y290" s="41"/>
      <c r="Z290"/>
      <c r="AA290" s="1259" t="s">
        <v>2409</v>
      </c>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04">
        <v>9516565000</v>
      </c>
      <c r="I291" s="1404"/>
      <c r="J291" s="1404"/>
      <c r="K291" s="1404"/>
      <c r="L291" s="1404"/>
      <c r="M291" s="1404"/>
      <c r="N291" s="5" t="s">
        <v>817</v>
      </c>
      <c r="O291" s="5"/>
      <c r="P291" s="1393"/>
      <c r="Q291" s="1393"/>
      <c r="R291" s="1393"/>
      <c r="S291" s="41"/>
      <c r="T291" s="41" t="s">
        <v>375</v>
      </c>
      <c r="U291"/>
      <c r="V291" s="41"/>
      <c r="W291" s="41"/>
      <c r="X291" s="41"/>
      <c r="Y291" s="41"/>
      <c r="Z291"/>
      <c r="AA291" s="1404">
        <v>9514133280</v>
      </c>
      <c r="AB291" s="1404"/>
      <c r="AC291" s="1404"/>
      <c r="AD291" s="1404"/>
      <c r="AE291" s="1404"/>
      <c r="AF291" s="1404"/>
      <c r="AG291" s="5" t="s">
        <v>817</v>
      </c>
      <c r="AH291" s="5"/>
      <c r="AI291" s="1393"/>
      <c r="AJ291" s="1393"/>
      <c r="AK291" s="1393"/>
      <c r="AL291" s="10"/>
      <c r="AN291" s="281"/>
      <c r="AO291" s="211"/>
      <c r="AP291" t="s">
        <v>2315</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92</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259" t="s">
        <v>2416</v>
      </c>
      <c r="I293" s="1259"/>
      <c r="J293" s="1259"/>
      <c r="K293" s="1259"/>
      <c r="L293" s="1259"/>
      <c r="M293" s="1259"/>
      <c r="N293" s="1259"/>
      <c r="O293" s="1259"/>
      <c r="P293" s="1259"/>
      <c r="Q293" s="1259"/>
      <c r="R293" s="1259"/>
      <c r="S293" s="41"/>
      <c r="T293" s="41" t="s">
        <v>90</v>
      </c>
      <c r="U293"/>
      <c r="V293" s="41"/>
      <c r="W293" s="41"/>
      <c r="X293" s="41"/>
      <c r="Y293" s="41"/>
      <c r="Z293"/>
      <c r="AA293" s="1259" t="s">
        <v>2417</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673">
        <v>0.2</v>
      </c>
      <c r="I294" s="1673"/>
      <c r="J294" s="1673"/>
      <c r="K294" s="1673"/>
      <c r="L294" s="1673"/>
      <c r="M294" s="1673"/>
      <c r="N294" s="1673"/>
      <c r="O294" s="1673"/>
      <c r="P294" s="1673"/>
      <c r="Q294" s="1673"/>
      <c r="R294" s="1673"/>
      <c r="S294" s="41"/>
      <c r="T294" s="41" t="s">
        <v>101</v>
      </c>
      <c r="U294" s="41"/>
      <c r="V294" s="41"/>
      <c r="W294" s="41"/>
      <c r="X294" s="41"/>
      <c r="Y294" s="41"/>
      <c r="Z294" s="12"/>
      <c r="AA294" s="1673">
        <v>0.67</v>
      </c>
      <c r="AB294" s="1673"/>
      <c r="AC294" s="1673"/>
      <c r="AD294" s="1673"/>
      <c r="AE294" s="1673"/>
      <c r="AF294" s="1673"/>
      <c r="AG294" s="1673"/>
      <c r="AH294" s="1673"/>
      <c r="AI294" s="1673"/>
      <c r="AJ294" s="1673"/>
      <c r="AK294" s="167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2410</v>
      </c>
      <c r="I296" s="1107"/>
      <c r="J296" s="1107"/>
      <c r="K296" s="1107"/>
      <c r="L296" s="1107"/>
      <c r="M296" s="1107"/>
      <c r="N296" s="1107"/>
      <c r="O296" s="1107"/>
      <c r="P296" s="1107"/>
      <c r="Q296" s="1107"/>
      <c r="R296" s="1107"/>
      <c r="S296"/>
      <c r="T296" s="41" t="s">
        <v>89</v>
      </c>
      <c r="U296"/>
      <c r="V296" s="41"/>
      <c r="W296" s="41"/>
      <c r="X296" s="41"/>
      <c r="Y296" s="41"/>
      <c r="Z296"/>
      <c r="AA296" s="1107" t="s">
        <v>2413</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698</v>
      </c>
      <c r="C297" s="41"/>
      <c r="D297" s="41"/>
      <c r="E297" s="41"/>
      <c r="F297" s="41"/>
      <c r="G297"/>
      <c r="H297" s="1259" t="s">
        <v>2411</v>
      </c>
      <c r="I297" s="1259"/>
      <c r="J297" s="1259"/>
      <c r="K297" s="1259"/>
      <c r="L297" s="1259"/>
      <c r="M297" s="1259"/>
      <c r="N297" s="1259"/>
      <c r="O297" s="1259"/>
      <c r="P297" s="1259"/>
      <c r="Q297" s="1259"/>
      <c r="R297" s="1259"/>
      <c r="S297"/>
      <c r="T297" s="41" t="s">
        <v>698</v>
      </c>
      <c r="U297"/>
      <c r="V297" s="41"/>
      <c r="W297" s="41"/>
      <c r="X297" s="41"/>
      <c r="Y297" s="41"/>
      <c r="Z297"/>
      <c r="AA297" s="1259" t="s">
        <v>2414</v>
      </c>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259" t="s">
        <v>2408</v>
      </c>
      <c r="I298" s="1259"/>
      <c r="J298" s="1259"/>
      <c r="K298" s="1259"/>
      <c r="L298" s="1259"/>
      <c r="M298" s="1259"/>
      <c r="N298" s="1259"/>
      <c r="O298" s="1259"/>
      <c r="P298" s="1259"/>
      <c r="Q298" s="1259"/>
      <c r="R298" s="1259"/>
      <c r="S298"/>
      <c r="T298" s="41" t="s">
        <v>99</v>
      </c>
      <c r="U298"/>
      <c r="V298" s="41"/>
      <c r="W298" s="41"/>
      <c r="X298" s="41"/>
      <c r="Y298" s="41"/>
      <c r="Z298"/>
      <c r="AA298" s="1259" t="s">
        <v>2408</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t="s">
        <v>2412</v>
      </c>
      <c r="I299" s="1259"/>
      <c r="J299" s="1259"/>
      <c r="K299" s="1259"/>
      <c r="L299" s="1259"/>
      <c r="M299" s="1259"/>
      <c r="N299" s="1259"/>
      <c r="O299" s="1259"/>
      <c r="P299" s="1259"/>
      <c r="Q299" s="1259"/>
      <c r="R299" s="1259"/>
      <c r="S299"/>
      <c r="T299" s="41" t="s">
        <v>374</v>
      </c>
      <c r="U299"/>
      <c r="V299" s="41"/>
      <c r="W299" s="41"/>
      <c r="X299" s="41"/>
      <c r="Y299" s="41"/>
      <c r="Z299"/>
      <c r="AA299" s="1259" t="s">
        <v>2415</v>
      </c>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04">
        <v>9512436878</v>
      </c>
      <c r="I300" s="1404"/>
      <c r="J300" s="1404"/>
      <c r="K300" s="1404"/>
      <c r="L300" s="1404"/>
      <c r="M300" s="1404"/>
      <c r="N300" s="5" t="s">
        <v>817</v>
      </c>
      <c r="O300" s="5"/>
      <c r="P300" s="1393"/>
      <c r="Q300" s="1393"/>
      <c r="R300" s="1393"/>
      <c r="S300" s="41"/>
      <c r="T300" s="41" t="s">
        <v>375</v>
      </c>
      <c r="U300"/>
      <c r="V300" s="41"/>
      <c r="W300" s="41"/>
      <c r="X300" s="41"/>
      <c r="Y300" s="41"/>
      <c r="Z300"/>
      <c r="AA300" s="1404">
        <v>9515714790</v>
      </c>
      <c r="AB300" s="1404"/>
      <c r="AC300" s="1404"/>
      <c r="AD300" s="1404"/>
      <c r="AE300" s="1404"/>
      <c r="AF300" s="1404"/>
      <c r="AG300" s="5" t="s">
        <v>817</v>
      </c>
      <c r="AH300" s="5"/>
      <c r="AI300" s="1393"/>
      <c r="AJ300" s="1393"/>
      <c r="AK300" s="1393"/>
      <c r="AL300" s="10"/>
      <c r="AN300" s="281"/>
    </row>
    <row r="301" spans="1:42" s="4" customFormat="1" ht="12.75" customHeight="1">
      <c r="B301" s="41" t="s">
        <v>88</v>
      </c>
      <c r="C301" s="41"/>
      <c r="D301" s="41"/>
      <c r="E301" s="41"/>
      <c r="F301" s="41"/>
      <c r="G301" s="41"/>
      <c r="H301" s="1259" t="s">
        <v>347</v>
      </c>
      <c r="I301" s="1259"/>
      <c r="J301" s="1259"/>
      <c r="K301" s="1259"/>
      <c r="L301" s="1259"/>
      <c r="M301" s="1259"/>
      <c r="N301" s="1259"/>
      <c r="O301" s="1259"/>
      <c r="P301" s="1259"/>
      <c r="Q301" s="1259"/>
      <c r="R301" s="1259"/>
      <c r="S301" s="41"/>
      <c r="T301" s="41" t="s">
        <v>88</v>
      </c>
      <c r="U301"/>
      <c r="V301" s="41"/>
      <c r="W301" s="41"/>
      <c r="X301" s="41"/>
      <c r="Y301" s="41"/>
      <c r="Z301"/>
      <c r="AA301" s="1259" t="s">
        <v>2315</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2418</v>
      </c>
      <c r="I302" s="1259"/>
      <c r="J302" s="1259"/>
      <c r="K302" s="1259"/>
      <c r="L302" s="1259"/>
      <c r="M302" s="1259"/>
      <c r="N302" s="1259"/>
      <c r="O302" s="1259"/>
      <c r="P302" s="1259"/>
      <c r="Q302" s="1259"/>
      <c r="R302" s="1259"/>
      <c r="S302" s="41"/>
      <c r="T302" s="41" t="s">
        <v>90</v>
      </c>
      <c r="U302"/>
      <c r="V302" s="41"/>
      <c r="W302" s="41"/>
      <c r="X302" s="41"/>
      <c r="Y302" s="41"/>
      <c r="Z302"/>
      <c r="AA302" s="1259" t="s">
        <v>2419</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3">
        <v>0.25</v>
      </c>
      <c r="I303" s="1673"/>
      <c r="J303" s="1673"/>
      <c r="K303" s="1673"/>
      <c r="L303" s="1673"/>
      <c r="M303" s="1673"/>
      <c r="N303" s="1673"/>
      <c r="O303" s="1673"/>
      <c r="P303" s="1673"/>
      <c r="Q303" s="1673"/>
      <c r="R303" s="1673"/>
      <c r="S303" s="41"/>
      <c r="T303" s="41" t="s">
        <v>101</v>
      </c>
      <c r="U303" s="41"/>
      <c r="V303" s="41"/>
      <c r="W303" s="41"/>
      <c r="X303" s="41"/>
      <c r="Y303" s="41"/>
      <c r="Z303" s="12"/>
      <c r="AA303" s="1673">
        <v>0.65</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2420</v>
      </c>
      <c r="I305" s="1107"/>
      <c r="J305" s="1107"/>
      <c r="K305" s="1107"/>
      <c r="L305" s="1107"/>
      <c r="M305" s="1107"/>
      <c r="N305" s="1107"/>
      <c r="O305" s="1107"/>
      <c r="P305" s="1107"/>
      <c r="Q305" s="1107"/>
      <c r="R305" s="1107"/>
      <c r="S305"/>
      <c r="T305" s="41" t="s">
        <v>89</v>
      </c>
      <c r="U305"/>
      <c r="V305" s="41"/>
      <c r="W305" s="41"/>
      <c r="X305" s="41"/>
      <c r="Y305" s="41"/>
      <c r="Z305"/>
      <c r="AA305" s="1107" t="s">
        <v>2423</v>
      </c>
      <c r="AB305" s="1107"/>
      <c r="AC305" s="1107"/>
      <c r="AD305" s="1107"/>
      <c r="AE305" s="1107"/>
      <c r="AF305" s="1107"/>
      <c r="AG305" s="1107"/>
      <c r="AH305" s="1107"/>
      <c r="AI305" s="1107"/>
      <c r="AJ305" s="1107"/>
      <c r="AK305" s="1107"/>
      <c r="AL305" s="10"/>
      <c r="AN305" s="281"/>
    </row>
    <row r="306" spans="2:40" s="4" customFormat="1" ht="12.75" customHeight="1">
      <c r="B306" s="41" t="s">
        <v>698</v>
      </c>
      <c r="C306" s="41"/>
      <c r="D306" s="41"/>
      <c r="E306" s="41"/>
      <c r="F306" s="41"/>
      <c r="G306"/>
      <c r="H306" s="1259" t="s">
        <v>2421</v>
      </c>
      <c r="I306" s="1259"/>
      <c r="J306" s="1259"/>
      <c r="K306" s="1259"/>
      <c r="L306" s="1259"/>
      <c r="M306" s="1259"/>
      <c r="N306" s="1259"/>
      <c r="O306" s="1259"/>
      <c r="P306" s="1259"/>
      <c r="Q306" s="1259"/>
      <c r="R306" s="1259"/>
      <c r="S306"/>
      <c r="T306" s="41" t="s">
        <v>698</v>
      </c>
      <c r="U306"/>
      <c r="V306" s="41"/>
      <c r="W306" s="41"/>
      <c r="X306" s="41"/>
      <c r="Y306" s="41"/>
      <c r="Z306"/>
      <c r="AA306" s="1259" t="s">
        <v>2424</v>
      </c>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2408</v>
      </c>
      <c r="I307" s="1259"/>
      <c r="J307" s="1259"/>
      <c r="K307" s="1259"/>
      <c r="L307" s="1259"/>
      <c r="M307" s="1259"/>
      <c r="N307" s="1259"/>
      <c r="O307" s="1259"/>
      <c r="P307" s="1259"/>
      <c r="Q307" s="1259"/>
      <c r="R307" s="1259"/>
      <c r="S307"/>
      <c r="T307" s="41" t="s">
        <v>99</v>
      </c>
      <c r="U307"/>
      <c r="V307" s="41"/>
      <c r="W307" s="41"/>
      <c r="X307" s="41"/>
      <c r="Y307" s="41"/>
      <c r="Z307"/>
      <c r="AA307" s="1259" t="s">
        <v>2408</v>
      </c>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t="s">
        <v>2422</v>
      </c>
      <c r="I308" s="1259"/>
      <c r="J308" s="1259"/>
      <c r="K308" s="1259"/>
      <c r="L308" s="1259"/>
      <c r="M308" s="1259"/>
      <c r="N308" s="1259"/>
      <c r="O308" s="1259"/>
      <c r="P308" s="1259"/>
      <c r="Q308" s="1259"/>
      <c r="R308" s="1259"/>
      <c r="S308"/>
      <c r="T308" s="41" t="s">
        <v>374</v>
      </c>
      <c r="U308"/>
      <c r="V308" s="41"/>
      <c r="W308" s="41"/>
      <c r="X308" s="41"/>
      <c r="Y308" s="41"/>
      <c r="Z308"/>
      <c r="AA308" s="1259" t="s">
        <v>2425</v>
      </c>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04">
        <v>9519441690</v>
      </c>
      <c r="I309" s="1404"/>
      <c r="J309" s="1404"/>
      <c r="K309" s="1404"/>
      <c r="L309" s="1404"/>
      <c r="M309" s="1404"/>
      <c r="N309" s="5" t="s">
        <v>817</v>
      </c>
      <c r="O309" s="5"/>
      <c r="P309" s="1393"/>
      <c r="Q309" s="1393"/>
      <c r="R309" s="1393"/>
      <c r="S309" s="41"/>
      <c r="T309" s="41" t="s">
        <v>375</v>
      </c>
      <c r="U309"/>
      <c r="V309" s="41"/>
      <c r="W309" s="41"/>
      <c r="X309" s="41"/>
      <c r="Y309" s="41"/>
      <c r="Z309"/>
      <c r="AA309" s="1404">
        <v>9519244990</v>
      </c>
      <c r="AB309" s="1404"/>
      <c r="AC309" s="1404"/>
      <c r="AD309" s="1404"/>
      <c r="AE309" s="1404"/>
      <c r="AF309" s="1404"/>
      <c r="AG309" s="5" t="s">
        <v>817</v>
      </c>
      <c r="AH309" s="5"/>
      <c r="AI309" s="1393"/>
      <c r="AJ309" s="1393"/>
      <c r="AK309" s="1393"/>
      <c r="AL309" s="10"/>
      <c r="AN309" s="281"/>
    </row>
    <row r="310" spans="2:40" s="4" customFormat="1" ht="12.75" customHeight="1">
      <c r="B310" s="41" t="s">
        <v>88</v>
      </c>
      <c r="C310" s="41"/>
      <c r="D310" s="41"/>
      <c r="E310" s="41"/>
      <c r="F310" s="41"/>
      <c r="G310" s="41"/>
      <c r="H310" s="1259" t="s">
        <v>95</v>
      </c>
      <c r="I310" s="1259"/>
      <c r="J310" s="1259"/>
      <c r="K310" s="1259"/>
      <c r="L310" s="1259"/>
      <c r="M310" s="1259"/>
      <c r="N310" s="1259"/>
      <c r="O310" s="1259"/>
      <c r="P310" s="1259"/>
      <c r="Q310" s="1259"/>
      <c r="R310" s="1259"/>
      <c r="S310" s="41"/>
      <c r="T310" s="41" t="s">
        <v>88</v>
      </c>
      <c r="U310"/>
      <c r="V310" s="41"/>
      <c r="W310" s="41"/>
      <c r="X310" s="41"/>
      <c r="Y310" s="41"/>
      <c r="Z310"/>
      <c r="AA310" s="1259" t="s">
        <v>96</v>
      </c>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2426</v>
      </c>
      <c r="I311" s="1259"/>
      <c r="J311" s="1259"/>
      <c r="K311" s="1259"/>
      <c r="L311" s="1259"/>
      <c r="M311" s="1259"/>
      <c r="N311" s="1259"/>
      <c r="O311" s="1259"/>
      <c r="P311" s="1259"/>
      <c r="Q311" s="1259"/>
      <c r="R311" s="1259"/>
      <c r="S311" s="41"/>
      <c r="T311" s="41" t="s">
        <v>90</v>
      </c>
      <c r="U311"/>
      <c r="V311" s="41"/>
      <c r="W311" s="41"/>
      <c r="X311" s="41"/>
      <c r="Y311" s="41"/>
      <c r="Z311"/>
      <c r="AA311" s="1259" t="s">
        <v>2427</v>
      </c>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3">
        <v>0.03</v>
      </c>
      <c r="I312" s="1673"/>
      <c r="J312" s="1673"/>
      <c r="K312" s="1673"/>
      <c r="L312" s="1673"/>
      <c r="M312" s="1673"/>
      <c r="N312" s="1673"/>
      <c r="O312" s="1673"/>
      <c r="P312" s="1673"/>
      <c r="Q312" s="1673"/>
      <c r="R312" s="1673"/>
      <c r="S312" s="41"/>
      <c r="T312" s="41" t="s">
        <v>101</v>
      </c>
      <c r="U312" s="41"/>
      <c r="V312" s="41"/>
      <c r="W312" s="41"/>
      <c r="X312" s="41"/>
      <c r="Y312" s="41"/>
      <c r="Z312" s="12"/>
      <c r="AA312" s="1673">
        <v>0.08</v>
      </c>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698</v>
      </c>
      <c r="C315" s="41"/>
      <c r="D315" s="41"/>
      <c r="E315" s="41"/>
      <c r="F315" s="41"/>
      <c r="G315"/>
      <c r="H315" s="1259"/>
      <c r="I315" s="1259"/>
      <c r="J315" s="1259"/>
      <c r="K315" s="1259"/>
      <c r="L315" s="1259"/>
      <c r="M315" s="1259"/>
      <c r="N315" s="1259"/>
      <c r="O315" s="1259"/>
      <c r="P315" s="1259"/>
      <c r="Q315" s="1259"/>
      <c r="R315" s="1259"/>
      <c r="S315"/>
      <c r="T315" s="41" t="s">
        <v>698</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259"/>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04"/>
      <c r="I318" s="1404"/>
      <c r="J318" s="1404"/>
      <c r="K318" s="1404"/>
      <c r="L318" s="1404"/>
      <c r="M318" s="1404"/>
      <c r="N318" s="5" t="s">
        <v>817</v>
      </c>
      <c r="O318" s="5"/>
      <c r="P318" s="1393"/>
      <c r="Q318" s="1393"/>
      <c r="R318" s="1393"/>
      <c r="S318" s="41"/>
      <c r="T318" s="41" t="s">
        <v>375</v>
      </c>
      <c r="U318"/>
      <c r="V318" s="41"/>
      <c r="W318" s="41"/>
      <c r="X318" s="41"/>
      <c r="Y318" s="41"/>
      <c r="Z318"/>
      <c r="AA318" s="1404"/>
      <c r="AB318" s="1404"/>
      <c r="AC318" s="1404"/>
      <c r="AD318" s="1404"/>
      <c r="AE318" s="1404"/>
      <c r="AF318" s="1404"/>
      <c r="AG318" s="5" t="s">
        <v>817</v>
      </c>
      <c r="AH318" s="5"/>
      <c r="AI318" s="1393"/>
      <c r="AJ318" s="1393"/>
      <c r="AK318" s="1393"/>
      <c r="AL318" s="10"/>
      <c r="AN318" s="281"/>
    </row>
    <row r="319" spans="2:40" s="4" customFormat="1" ht="12.75" customHeight="1">
      <c r="B319" s="41" t="s">
        <v>88</v>
      </c>
      <c r="C319" s="41"/>
      <c r="D319" s="41"/>
      <c r="E319" s="41"/>
      <c r="F319" s="41"/>
      <c r="G319" s="41"/>
      <c r="H319" s="1259"/>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3"/>
      <c r="I321" s="1673"/>
      <c r="J321" s="1673"/>
      <c r="K321" s="1673"/>
      <c r="L321" s="1673"/>
      <c r="M321" s="1673"/>
      <c r="N321" s="1673"/>
      <c r="O321" s="1673"/>
      <c r="P321" s="1673"/>
      <c r="Q321" s="1673"/>
      <c r="R321" s="1673"/>
      <c r="S321" s="41"/>
      <c r="T321" s="41" t="s">
        <v>101</v>
      </c>
      <c r="U321" s="41"/>
      <c r="V321" s="41"/>
      <c r="W321" s="41"/>
      <c r="X321" s="41"/>
      <c r="Y321" s="41"/>
      <c r="Z321" s="12"/>
      <c r="AA321" s="1673"/>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698</v>
      </c>
      <c r="C324" s="41"/>
      <c r="D324" s="41"/>
      <c r="E324" s="41"/>
      <c r="F324" s="41"/>
      <c r="G324"/>
      <c r="H324" s="1259"/>
      <c r="I324" s="1259"/>
      <c r="J324" s="1259"/>
      <c r="K324" s="1259"/>
      <c r="L324" s="1259"/>
      <c r="M324" s="1259"/>
      <c r="N324" s="1259"/>
      <c r="O324" s="1259"/>
      <c r="P324" s="1259"/>
      <c r="Q324" s="1259"/>
      <c r="R324" s="1259"/>
      <c r="S324"/>
      <c r="T324" s="41" t="s">
        <v>698</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9"/>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04"/>
      <c r="I327" s="1404"/>
      <c r="J327" s="1404"/>
      <c r="K327" s="1404"/>
      <c r="L327" s="1404"/>
      <c r="M327" s="1404"/>
      <c r="N327" s="5" t="s">
        <v>817</v>
      </c>
      <c r="O327" s="5"/>
      <c r="P327" s="1393"/>
      <c r="Q327" s="1393"/>
      <c r="R327" s="1393"/>
      <c r="S327" s="41"/>
      <c r="T327" s="41" t="s">
        <v>375</v>
      </c>
      <c r="U327"/>
      <c r="V327" s="41"/>
      <c r="W327" s="41"/>
      <c r="X327" s="41"/>
      <c r="Y327" s="41"/>
      <c r="Z327"/>
      <c r="AA327" s="1404"/>
      <c r="AB327" s="1404"/>
      <c r="AC327" s="1404"/>
      <c r="AD327" s="1404"/>
      <c r="AE327" s="1404"/>
      <c r="AF327" s="1404"/>
      <c r="AG327" s="5" t="s">
        <v>817</v>
      </c>
      <c r="AH327" s="5"/>
      <c r="AI327" s="1393"/>
      <c r="AJ327" s="1393"/>
      <c r="AK327" s="1393"/>
      <c r="AL327" s="41"/>
      <c r="AN327" s="281"/>
    </row>
    <row r="328" spans="1:76" s="4" customFormat="1" ht="12.75" customHeight="1">
      <c r="B328" s="41" t="s">
        <v>88</v>
      </c>
      <c r="C328" s="41"/>
      <c r="D328" s="41"/>
      <c r="E328" s="41"/>
      <c r="F328" s="41"/>
      <c r="G328" s="41"/>
      <c r="H328" s="1259"/>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3"/>
      <c r="I330" s="1673"/>
      <c r="J330" s="1673"/>
      <c r="K330" s="1673"/>
      <c r="L330" s="1673"/>
      <c r="M330" s="1673"/>
      <c r="N330" s="1673"/>
      <c r="O330" s="1673"/>
      <c r="P330" s="1673"/>
      <c r="Q330" s="1673"/>
      <c r="R330" s="1673"/>
      <c r="S330" s="41"/>
      <c r="T330" s="41" t="s">
        <v>101</v>
      </c>
      <c r="U330" s="41"/>
      <c r="V330" s="41"/>
      <c r="W330" s="41"/>
      <c r="X330" s="41"/>
      <c r="Y330" s="41"/>
      <c r="Z330" s="12"/>
      <c r="AA330" s="1673"/>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2" t="s">
        <v>364</v>
      </c>
      <c r="AF333" s="1722"/>
      <c r="AG333" s="1722"/>
      <c r="AH333" s="1722"/>
      <c r="AI333" s="1722"/>
      <c r="AJ333" s="1722"/>
      <c r="AK333" s="1722"/>
      <c r="AL333" s="3"/>
      <c r="AM333" s="826"/>
      <c r="AN333" s="3"/>
    </row>
    <row r="334" spans="1:76" s="4" customFormat="1" ht="12.75" customHeight="1">
      <c r="A334" s="3"/>
      <c r="B334" s="5"/>
      <c r="C334" s="1713" t="s">
        <v>1837</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7"/>
      <c r="AS334" s="785"/>
      <c r="AT334" s="785"/>
      <c r="AU334" s="785"/>
      <c r="AV334" s="785"/>
      <c r="AW334" s="785"/>
      <c r="AX334" s="785"/>
      <c r="AY334" s="785"/>
      <c r="AZ334" s="785"/>
      <c r="BA334" s="785"/>
      <c r="BB334" s="785"/>
      <c r="BC334" s="785"/>
      <c r="BD334" s="785"/>
      <c r="BE334" s="785"/>
      <c r="BF334" s="785"/>
      <c r="BG334" s="785"/>
      <c r="BH334" s="785"/>
      <c r="BI334" s="785"/>
      <c r="BJ334" s="785"/>
      <c r="BK334" s="785"/>
      <c r="BL334" s="785"/>
      <c r="BM334" s="785"/>
      <c r="BN334" s="785"/>
      <c r="BO334" s="785"/>
      <c r="BP334" s="785"/>
      <c r="BQ334" s="785"/>
      <c r="BR334" s="785"/>
      <c r="BS334" s="785"/>
      <c r="BT334" s="785"/>
      <c r="BU334" s="785"/>
      <c r="BV334" s="785"/>
      <c r="BW334" s="785"/>
      <c r="BX334" s="785"/>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5"/>
      <c r="AS335" s="785"/>
      <c r="AT335" s="785"/>
      <c r="AU335" s="785"/>
      <c r="AV335" s="785"/>
      <c r="AW335" s="785"/>
      <c r="AX335" s="785"/>
      <c r="AY335" s="785"/>
      <c r="AZ335" s="785"/>
      <c r="BA335" s="785"/>
      <c r="BB335" s="785"/>
      <c r="BC335" s="785"/>
      <c r="BD335" s="785"/>
      <c r="BE335" s="785"/>
      <c r="BF335" s="785"/>
      <c r="BG335" s="785"/>
      <c r="BH335" s="785"/>
      <c r="BI335" s="785"/>
      <c r="BJ335" s="785"/>
      <c r="BK335" s="785"/>
      <c r="BL335" s="785"/>
      <c r="BM335" s="785"/>
      <c r="BN335" s="785"/>
      <c r="BO335" s="785"/>
      <c r="BP335" s="785"/>
      <c r="BQ335" s="785"/>
      <c r="BR335" s="785"/>
      <c r="BS335" s="785"/>
      <c r="BT335" s="785"/>
      <c r="BU335" s="785"/>
      <c r="BV335" s="785"/>
      <c r="BW335" s="785"/>
      <c r="BX335" s="78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5"/>
      <c r="AS336" s="785"/>
      <c r="AT336" s="785"/>
      <c r="AU336" s="785"/>
      <c r="AV336" s="785"/>
      <c r="AW336" s="785"/>
      <c r="AX336" s="785"/>
      <c r="AY336" s="785"/>
      <c r="AZ336" s="785"/>
      <c r="BA336" s="785"/>
      <c r="BB336" s="785"/>
      <c r="BC336" s="785"/>
      <c r="BD336" s="785"/>
      <c r="BE336" s="785"/>
      <c r="BF336" s="785"/>
      <c r="BG336" s="785"/>
      <c r="BH336" s="785"/>
      <c r="BI336" s="785"/>
      <c r="BJ336" s="785"/>
      <c r="BK336" s="785"/>
      <c r="BL336" s="785"/>
      <c r="BM336" s="785"/>
      <c r="BN336" s="785"/>
      <c r="BO336" s="785"/>
      <c r="BP336" s="785"/>
      <c r="BQ336" s="785"/>
      <c r="BR336" s="785"/>
      <c r="BS336" s="785"/>
      <c r="BT336" s="785"/>
      <c r="BU336" s="785"/>
      <c r="BV336" s="785"/>
      <c r="BW336" s="785"/>
      <c r="BX336" s="785"/>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5"/>
      <c r="AS337" s="785"/>
      <c r="AT337" s="785"/>
      <c r="AU337" s="785"/>
      <c r="AV337" s="785"/>
      <c r="AW337" s="785"/>
      <c r="AX337" s="785"/>
      <c r="AY337" s="785"/>
      <c r="AZ337" s="785"/>
      <c r="BA337" s="785"/>
      <c r="BB337" s="785"/>
      <c r="BC337" s="785"/>
      <c r="BD337" s="785"/>
      <c r="BE337" s="785"/>
      <c r="BF337" s="785"/>
      <c r="BG337" s="785"/>
      <c r="BH337" s="785"/>
      <c r="BI337" s="785"/>
      <c r="BJ337" s="785"/>
      <c r="BK337" s="785"/>
      <c r="BL337" s="785"/>
      <c r="BM337" s="785"/>
      <c r="BN337" s="785"/>
      <c r="BO337" s="785"/>
      <c r="BP337" s="785"/>
      <c r="BQ337" s="785"/>
      <c r="BR337" s="785"/>
      <c r="BS337" s="785"/>
      <c r="BT337" s="785"/>
      <c r="BU337" s="785"/>
      <c r="BV337" s="785"/>
      <c r="BW337" s="785"/>
      <c r="BX337" s="785"/>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5"/>
      <c r="AS338" s="785"/>
      <c r="AT338" s="785"/>
      <c r="AU338" s="785"/>
      <c r="AV338" s="785"/>
      <c r="AW338" s="785"/>
      <c r="AX338" s="785"/>
      <c r="AY338" s="785"/>
      <c r="AZ338" s="785"/>
      <c r="BA338" s="785"/>
      <c r="BB338" s="785"/>
      <c r="BC338" s="785"/>
      <c r="BD338" s="785"/>
      <c r="BE338" s="785"/>
      <c r="BF338" s="785"/>
      <c r="BG338" s="785"/>
      <c r="BH338" s="785"/>
      <c r="BI338" s="785"/>
      <c r="BJ338" s="785"/>
      <c r="BK338" s="785"/>
      <c r="BL338" s="785"/>
      <c r="BM338" s="785"/>
      <c r="BN338" s="785"/>
      <c r="BO338" s="785"/>
      <c r="BP338" s="785"/>
      <c r="BQ338" s="785"/>
      <c r="BR338" s="785"/>
      <c r="BS338" s="785"/>
      <c r="BT338" s="785"/>
      <c r="BU338" s="785"/>
      <c r="BV338" s="785"/>
      <c r="BW338" s="785"/>
      <c r="BX338" s="785"/>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5"/>
      <c r="AS339" s="785"/>
      <c r="AT339" s="785"/>
      <c r="AU339" s="785"/>
      <c r="AV339" s="785"/>
      <c r="AW339" s="785"/>
      <c r="AX339" s="785"/>
      <c r="AY339" s="785"/>
      <c r="AZ339" s="785"/>
      <c r="BA339" s="785"/>
      <c r="BB339" s="785"/>
      <c r="BC339" s="785"/>
      <c r="BD339" s="785"/>
      <c r="BE339" s="785"/>
      <c r="BF339" s="785"/>
      <c r="BG339" s="785"/>
      <c r="BH339" s="785"/>
      <c r="BI339" s="785"/>
      <c r="BJ339" s="785"/>
      <c r="BK339" s="785"/>
      <c r="BL339" s="785"/>
      <c r="BM339" s="785"/>
      <c r="BN339" s="785"/>
      <c r="BO339" s="785"/>
      <c r="BP339" s="785"/>
      <c r="BQ339" s="785"/>
      <c r="BR339" s="785"/>
      <c r="BS339" s="785"/>
      <c r="BT339" s="785"/>
      <c r="BU339" s="785"/>
      <c r="BV339" s="785"/>
      <c r="BW339" s="785"/>
      <c r="BX339" s="785"/>
    </row>
    <row r="340" spans="1:76" s="4" customFormat="1" ht="12.4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5"/>
      <c r="AS340" s="785"/>
      <c r="AT340" s="785"/>
      <c r="AU340" s="785"/>
      <c r="AV340" s="785"/>
      <c r="AW340" s="785"/>
      <c r="AX340" s="785"/>
      <c r="AY340" s="785"/>
      <c r="AZ340" s="785"/>
      <c r="BA340" s="785"/>
      <c r="BB340" s="785"/>
      <c r="BC340" s="785"/>
      <c r="BD340" s="785"/>
      <c r="BE340" s="785"/>
      <c r="BF340" s="785"/>
      <c r="BG340" s="785"/>
      <c r="BH340" s="785"/>
      <c r="BI340" s="785"/>
      <c r="BJ340" s="785"/>
      <c r="BK340" s="785"/>
      <c r="BL340" s="785"/>
      <c r="BM340" s="785"/>
      <c r="BN340" s="785"/>
      <c r="BO340" s="785"/>
      <c r="BP340" s="785"/>
      <c r="BQ340" s="785"/>
      <c r="BR340" s="785"/>
      <c r="BS340" s="785"/>
      <c r="BT340" s="785"/>
      <c r="BU340" s="785"/>
      <c r="BV340" s="785"/>
      <c r="BW340" s="785"/>
      <c r="BX340" s="785"/>
    </row>
    <row r="341" spans="1:76" s="4" customFormat="1" ht="12.4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1838</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2292</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1839</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7" t="s">
        <v>899</v>
      </c>
      <c r="AP354" s="71">
        <f>IF(C379="Yes",5,0)</f>
        <v>0</v>
      </c>
      <c r="AS354" s="3" t="s">
        <v>1775</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7"/>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7" t="s">
        <v>900</v>
      </c>
      <c r="AP356" s="71">
        <f>IF(C389="Yes",5,0)</f>
        <v>0</v>
      </c>
      <c r="AS356" s="3" t="s">
        <v>1808</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7"/>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7" t="s">
        <v>906</v>
      </c>
      <c r="AP358" s="71">
        <f>IF(C399="Yes",7,0)</f>
        <v>0</v>
      </c>
    </row>
    <row r="359" spans="1:46" s="4" customFormat="1" ht="12.75" customHeight="1">
      <c r="A359" s="27"/>
      <c r="B359" s="26"/>
      <c r="C359" s="1713" t="s">
        <v>1840</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7" t="s">
        <v>431</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0</v>
      </c>
    </row>
    <row r="363" spans="1:46" s="4" customFormat="1" ht="12.4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7"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7" t="s">
        <v>434</v>
      </c>
      <c r="AP365" s="71">
        <f>IF(C423="Yes",5,0)</f>
        <v>0</v>
      </c>
    </row>
    <row r="366" spans="1:46" s="4" customFormat="1" ht="12.75" customHeight="1">
      <c r="A366" s="27"/>
      <c r="B366" s="26"/>
      <c r="C366" s="1713" t="s">
        <v>1841</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8"/>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89" t="s">
        <v>609</v>
      </c>
      <c r="AP368" s="168">
        <f>SUM(AP354:AP367)</f>
        <v>0</v>
      </c>
      <c r="AQ368" s="1499">
        <f>IF(AP368&gt;0,AP368,0)</f>
        <v>0</v>
      </c>
      <c r="AR368" s="1499"/>
    </row>
    <row r="369" spans="1:153" s="4" customFormat="1" ht="12.45" customHeight="1">
      <c r="A369" s="27"/>
      <c r="B369" s="26"/>
      <c r="C369" s="4" t="s">
        <v>1490</v>
      </c>
      <c r="AF369" s="27"/>
      <c r="AG369" s="27"/>
      <c r="AH369" s="27"/>
      <c r="AI369" s="27"/>
      <c r="AJ369" s="27"/>
      <c r="AK369" s="27"/>
      <c r="AL369" s="27"/>
      <c r="AM369" s="27"/>
      <c r="AN369" s="281"/>
      <c r="AO369" s="687" t="s">
        <v>741</v>
      </c>
      <c r="AP369" s="71">
        <f>IF(C432="Yes",5,0)</f>
        <v>5</v>
      </c>
    </row>
    <row r="370" spans="1:153" s="4" customFormat="1" ht="12.75" customHeight="1">
      <c r="A370" s="27"/>
      <c r="B370" s="26"/>
      <c r="C370" s="690" t="s">
        <v>2316</v>
      </c>
      <c r="D370" s="691"/>
      <c r="E370" s="691"/>
      <c r="F370" s="691"/>
      <c r="G370" s="691"/>
      <c r="H370" s="691"/>
      <c r="I370" s="691"/>
      <c r="J370" s="691"/>
      <c r="K370" s="691"/>
      <c r="L370" s="691"/>
      <c r="M370" s="218"/>
      <c r="N370" s="218"/>
      <c r="O370" s="692"/>
      <c r="P370" s="691"/>
      <c r="Q370" s="691"/>
      <c r="R370" s="218"/>
      <c r="S370" s="218"/>
      <c r="T370" s="691"/>
      <c r="U370" s="1867">
        <f>Application!CQ649-U371</f>
        <v>0</v>
      </c>
      <c r="V370" s="1867"/>
      <c r="W370" s="1867"/>
      <c r="X370" s="691"/>
      <c r="Y370" s="691"/>
      <c r="Z370" s="691"/>
      <c r="AA370" s="693"/>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4" t="s">
        <v>2317</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35</v>
      </c>
      <c r="V371" s="1868"/>
      <c r="W371" s="1868"/>
      <c r="X371" s="170"/>
      <c r="Y371" s="170"/>
      <c r="Z371" s="170"/>
      <c r="AA371" s="172"/>
      <c r="AC371" s="277"/>
      <c r="AD371" s="277"/>
      <c r="AE371" s="27"/>
      <c r="AF371" s="27"/>
      <c r="AG371" s="27"/>
      <c r="AH371" s="27"/>
      <c r="AI371" s="27"/>
      <c r="AJ371" s="27"/>
      <c r="AK371" s="27"/>
      <c r="AL371" s="27"/>
      <c r="AM371" s="27"/>
      <c r="AN371" s="281"/>
      <c r="AO371" s="687"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7"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5"/>
      <c r="D375" s="696"/>
      <c r="E375" s="697" t="s">
        <v>727</v>
      </c>
      <c r="F375" s="1681" t="s">
        <v>1784</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2"/>
      <c r="AH375" s="742"/>
      <c r="AI375" s="742"/>
      <c r="AJ375" s="742"/>
      <c r="AK375" s="742"/>
      <c r="AL375" s="784"/>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8"/>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0"/>
      <c r="AM376"/>
      <c r="AN376" s="281"/>
      <c r="AO376" s="687"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8"/>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0"/>
      <c r="AM377"/>
      <c r="AN377" s="281"/>
      <c r="AO377" s="687"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8"/>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0"/>
      <c r="AM378"/>
      <c r="AN378" s="281"/>
      <c r="AO378" s="687"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124</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7"/>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6"/>
      <c r="D380" s="711"/>
      <c r="E380" s="701"/>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781"/>
      <c r="AF380" s="781"/>
      <c r="AG380" s="781"/>
      <c r="AH380" s="781"/>
      <c r="AI380" s="781"/>
      <c r="AJ380" s="781"/>
      <c r="AK380" s="781"/>
      <c r="AL380" s="782"/>
      <c r="AM380"/>
      <c r="AN380" s="281"/>
      <c r="AO380" s="688"/>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499">
        <f>IF(AP381&gt;0,AP381,0)</f>
        <v>10</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5"/>
      <c r="D384" s="696"/>
      <c r="E384" s="697" t="s">
        <v>190</v>
      </c>
      <c r="F384" s="1681" t="s">
        <v>1783</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2"/>
      <c r="AH384" s="742"/>
      <c r="AI384" s="742"/>
      <c r="AJ384" s="742"/>
      <c r="AK384" s="742"/>
      <c r="AL384" s="784"/>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3"/>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0"/>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3"/>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3"/>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3"/>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4"/>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6"/>
      <c r="D390" s="711"/>
      <c r="E390" s="70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781"/>
      <c r="AF390" s="781"/>
      <c r="AG390" s="781"/>
      <c r="AH390" s="781"/>
      <c r="AI390" s="781"/>
      <c r="AJ390" s="781"/>
      <c r="AK390" s="781"/>
      <c r="AL390" s="782"/>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5"/>
      <c r="D394" s="696"/>
      <c r="E394" s="697" t="s">
        <v>191</v>
      </c>
      <c r="F394" s="1711" t="s">
        <v>1947</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2"/>
      <c r="AH394" s="742"/>
      <c r="AI394" s="742"/>
      <c r="AJ394" s="742"/>
      <c r="AK394" s="742"/>
      <c r="AL394" s="784"/>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3"/>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0"/>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3"/>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0"/>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3"/>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0"/>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3"/>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0"/>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124</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962</v>
      </c>
      <c r="AG399" s="1169"/>
      <c r="AH399" s="1169"/>
      <c r="AI399" s="1169"/>
      <c r="AJ399" s="1169"/>
      <c r="AK399" s="1169"/>
      <c r="AL399" s="1677"/>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3"/>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124</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3"/>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4"/>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7"/>
      <c r="D403" s="708"/>
      <c r="E403" s="709"/>
      <c r="F403" s="710" t="s">
        <v>1778</v>
      </c>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c r="AD403" s="705"/>
      <c r="AE403" s="711"/>
      <c r="AF403" s="712"/>
      <c r="AG403" s="711"/>
      <c r="AH403" s="713"/>
      <c r="AI403" s="713"/>
      <c r="AJ403" s="713"/>
      <c r="AK403" s="713"/>
      <c r="AL403" s="714"/>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5"/>
      <c r="D405" s="696"/>
      <c r="E405" s="697" t="s">
        <v>192</v>
      </c>
      <c r="F405" s="1681" t="s">
        <v>1782</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2"/>
      <c r="AH405" s="742"/>
      <c r="AI405" s="742"/>
      <c r="AJ405" s="742"/>
      <c r="AK405" s="742"/>
      <c r="AL405" s="784"/>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3"/>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0"/>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3"/>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0"/>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3"/>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0"/>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124</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3"/>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4"/>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124</v>
      </c>
      <c r="D411" s="109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961</v>
      </c>
      <c r="AG411" s="1169"/>
      <c r="AH411" s="1169"/>
      <c r="AI411" s="1169"/>
      <c r="AJ411" s="1169"/>
      <c r="AK411" s="1169"/>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5"/>
      <c r="D412" s="713"/>
      <c r="E412" s="701"/>
      <c r="F412" s="713"/>
      <c r="G412" s="702"/>
      <c r="H412" s="702"/>
      <c r="I412" s="702"/>
      <c r="J412" s="702"/>
      <c r="K412" s="702"/>
      <c r="L412" s="702"/>
      <c r="M412" s="702"/>
      <c r="N412" s="702"/>
      <c r="O412" s="702"/>
      <c r="P412" s="702"/>
      <c r="Q412" s="702"/>
      <c r="R412" s="702"/>
      <c r="S412" s="702"/>
      <c r="T412" s="702"/>
      <c r="U412" s="702"/>
      <c r="V412" s="702"/>
      <c r="W412" s="702"/>
      <c r="X412" s="702"/>
      <c r="Y412" s="702"/>
      <c r="Z412" s="702"/>
      <c r="AA412" s="702"/>
      <c r="AB412" s="702"/>
      <c r="AC412" s="702"/>
      <c r="AD412" s="702"/>
      <c r="AE412" s="713"/>
      <c r="AF412" s="713"/>
      <c r="AG412" s="713"/>
      <c r="AH412" s="713"/>
      <c r="AI412" s="713"/>
      <c r="AJ412" s="713"/>
      <c r="AK412" s="713"/>
      <c r="AL412" s="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124</v>
      </c>
      <c r="D414" s="1098"/>
      <c r="E414" s="697" t="s">
        <v>193</v>
      </c>
      <c r="F414" s="1681" t="s">
        <v>1786</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2"/>
      <c r="AG414" s="786"/>
      <c r="AH414" s="696"/>
      <c r="AI414" s="696"/>
      <c r="AJ414" s="696"/>
      <c r="AK414" s="696"/>
      <c r="AL414" s="720"/>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6"/>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319</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3"/>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4"/>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7"/>
      <c r="D417" s="708"/>
      <c r="E417" s="709"/>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2"/>
      <c r="AG417" s="711"/>
      <c r="AH417" s="713"/>
      <c r="AI417" s="713"/>
      <c r="AJ417" s="713"/>
      <c r="AK417" s="713"/>
      <c r="AL417" s="714"/>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6"/>
      <c r="D419" s="717"/>
      <c r="E419" s="697" t="s">
        <v>194</v>
      </c>
      <c r="F419" s="1681" t="s">
        <v>1788</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7"/>
      <c r="AG419" s="717"/>
      <c r="AH419" s="717"/>
      <c r="AI419" s="717"/>
      <c r="AJ419" s="717"/>
      <c r="AK419" s="717"/>
      <c r="AL419" s="718"/>
      <c r="AM419"/>
    </row>
    <row r="420" spans="1:55">
      <c r="A420" s="5"/>
      <c r="C420" s="703"/>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4"/>
      <c r="AM420"/>
    </row>
    <row r="421" spans="1:55" s="4" customFormat="1" ht="12.75" customHeight="1">
      <c r="A421" s="5"/>
      <c r="B421" s="21"/>
      <c r="C421" s="703"/>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4"/>
      <c r="AM421"/>
      <c r="AN421" s="281"/>
    </row>
    <row r="422" spans="1:55" s="4" customFormat="1" ht="12.75" customHeight="1">
      <c r="A422" s="5"/>
      <c r="B422" s="21"/>
      <c r="C422" s="706"/>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4"/>
      <c r="AM422"/>
      <c r="AN422" s="281"/>
    </row>
    <row r="423" spans="1:55" s="4" customFormat="1" ht="12.75" customHeight="1">
      <c r="A423" s="5"/>
      <c r="B423" s="21"/>
      <c r="C423" s="1686" t="s">
        <v>124</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319</v>
      </c>
      <c r="AG423" s="1710"/>
      <c r="AH423" s="1710"/>
      <c r="AI423" s="1710"/>
      <c r="AJ423" s="1710"/>
      <c r="AK423" s="1710"/>
      <c r="AL423" s="1717"/>
      <c r="AM423"/>
      <c r="AN423" s="281"/>
    </row>
    <row r="424" spans="1:55" s="4" customFormat="1" ht="12.75" customHeight="1">
      <c r="A424" s="5"/>
      <c r="B424" s="21"/>
      <c r="C424" s="706"/>
      <c r="AL424" s="704"/>
      <c r="AM424"/>
      <c r="AN424" s="281"/>
    </row>
    <row r="425" spans="1:55" s="4" customFormat="1" ht="12.75" customHeight="1">
      <c r="A425" s="5"/>
      <c r="B425" s="21"/>
      <c r="C425" s="1686" t="s">
        <v>124</v>
      </c>
      <c r="D425" s="109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961</v>
      </c>
      <c r="AG425" s="1710"/>
      <c r="AH425" s="1710"/>
      <c r="AI425" s="1710"/>
      <c r="AJ425" s="1710"/>
      <c r="AK425" s="1710"/>
      <c r="AL425" s="1717"/>
      <c r="AM425"/>
      <c r="AN425" s="281"/>
      <c r="AO425" s="20"/>
      <c r="AP425" s="20"/>
      <c r="BC425" s="21"/>
    </row>
    <row r="426" spans="1:55" s="4" customFormat="1" ht="12.75" customHeight="1">
      <c r="A426" s="5"/>
      <c r="B426" s="21"/>
      <c r="C426" s="707"/>
      <c r="D426" s="708"/>
      <c r="E426" s="709"/>
      <c r="F426" s="719"/>
      <c r="G426" s="702"/>
      <c r="H426" s="702"/>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11"/>
      <c r="AF426" s="712"/>
      <c r="AG426" s="711"/>
      <c r="AH426" s="713"/>
      <c r="AI426" s="713"/>
      <c r="AJ426" s="713"/>
      <c r="AK426" s="713"/>
      <c r="AL426" s="714"/>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5"/>
      <c r="D429" s="696"/>
      <c r="E429" s="697" t="s">
        <v>669</v>
      </c>
      <c r="F429" s="1681" t="s">
        <v>1789</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6"/>
      <c r="AG429" s="696"/>
      <c r="AH429" s="696"/>
      <c r="AI429" s="696"/>
      <c r="AJ429" s="696"/>
      <c r="AK429" s="696"/>
      <c r="AL429" s="720"/>
      <c r="AM429"/>
      <c r="AN429" s="281"/>
    </row>
    <row r="430" spans="1:55" s="4" customFormat="1" ht="12.75" customHeight="1">
      <c r="A430" s="5"/>
      <c r="B430" s="73"/>
      <c r="C430" s="721"/>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4"/>
      <c r="AM430"/>
      <c r="AN430" s="281"/>
    </row>
    <row r="431" spans="1:55" s="4" customFormat="1" ht="12.45" customHeight="1">
      <c r="A431" s="5"/>
      <c r="B431" s="73"/>
      <c r="C431" s="721"/>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4"/>
      <c r="AM431"/>
      <c r="AN431" s="281"/>
    </row>
    <row r="432" spans="1:55" s="4" customFormat="1" ht="12.75" customHeight="1">
      <c r="A432" s="5"/>
      <c r="B432" s="73"/>
      <c r="C432" s="1686" t="s">
        <v>108</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319</v>
      </c>
      <c r="AG432" s="1710"/>
      <c r="AH432" s="1710"/>
      <c r="AI432" s="1710"/>
      <c r="AJ432" s="1710"/>
      <c r="AK432" s="1710"/>
      <c r="AL432" s="1717"/>
      <c r="AM432"/>
      <c r="AN432" s="281"/>
    </row>
    <row r="433" spans="1:60" s="4" customFormat="1" ht="12.75" customHeight="1">
      <c r="A433" s="5"/>
      <c r="B433" s="73"/>
      <c r="C433" s="830"/>
      <c r="D433" s="728"/>
      <c r="E433" s="701"/>
      <c r="F433" s="719"/>
      <c r="G433" s="702"/>
      <c r="H433" s="702"/>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13"/>
      <c r="AF433" s="730"/>
      <c r="AG433" s="730"/>
      <c r="AH433" s="730"/>
      <c r="AI433" s="730"/>
      <c r="AJ433" s="730"/>
      <c r="AK433" s="730"/>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6"/>
      <c r="D435" s="717"/>
      <c r="E435" s="697" t="s">
        <v>666</v>
      </c>
      <c r="F435" s="1681" t="s">
        <v>1790</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7"/>
      <c r="AG435" s="717"/>
      <c r="AH435" s="717"/>
      <c r="AI435" s="717"/>
      <c r="AJ435" s="717"/>
      <c r="AK435" s="717"/>
      <c r="AL435" s="718"/>
      <c r="AM435"/>
      <c r="AO435" s="4"/>
      <c r="AP435" s="4"/>
      <c r="BD435" s="21"/>
      <c r="BE435" s="21"/>
      <c r="BF435" s="21"/>
      <c r="BG435" s="21"/>
      <c r="BH435" s="21"/>
    </row>
    <row r="436" spans="1:60">
      <c r="A436" s="5"/>
      <c r="B436" s="73"/>
      <c r="C436" s="721"/>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3"/>
      <c r="AM436"/>
      <c r="AO436" s="4"/>
      <c r="AP436" s="4"/>
    </row>
    <row r="437" spans="1:60" s="4" customFormat="1" ht="12.75" customHeight="1">
      <c r="A437" s="5"/>
      <c r="B437" s="73"/>
      <c r="C437" s="721"/>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3"/>
      <c r="AM437"/>
      <c r="AN437" s="281"/>
    </row>
    <row r="438" spans="1:60" s="4" customFormat="1" ht="12.75" customHeight="1">
      <c r="A438" s="5"/>
      <c r="B438" s="73"/>
      <c r="C438" s="722"/>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3"/>
      <c r="AM438"/>
      <c r="AN438" s="281"/>
      <c r="AO438" s="38"/>
      <c r="AP438" s="21"/>
    </row>
    <row r="439" spans="1:60" s="4" customFormat="1" ht="12.75" customHeight="1">
      <c r="A439" s="5"/>
      <c r="B439" s="73"/>
      <c r="C439" s="722"/>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3"/>
      <c r="AM439"/>
      <c r="AN439" s="281"/>
    </row>
    <row r="440" spans="1:60" s="4" customFormat="1" ht="12.75" customHeight="1">
      <c r="A440" s="5"/>
      <c r="B440" s="73"/>
      <c r="C440" s="722"/>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3"/>
      <c r="AM440"/>
      <c r="AN440" s="281"/>
    </row>
    <row r="441" spans="1:60" s="4" customFormat="1" ht="12.75" customHeight="1">
      <c r="A441" s="5"/>
      <c r="B441" s="73"/>
      <c r="C441" s="722"/>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3"/>
      <c r="AM441"/>
      <c r="AN441" s="281"/>
    </row>
    <row r="442" spans="1:60" s="4" customFormat="1" ht="12.75" customHeight="1">
      <c r="A442" s="5"/>
      <c r="B442" s="73"/>
      <c r="C442" s="722"/>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3"/>
      <c r="AM442"/>
      <c r="AN442" s="281"/>
    </row>
    <row r="443" spans="1:60" s="4" customFormat="1" ht="17.25" customHeight="1">
      <c r="A443" s="5"/>
      <c r="B443" s="73"/>
      <c r="C443" s="722"/>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4"/>
      <c r="AM443"/>
      <c r="AN443" s="281"/>
    </row>
    <row r="444" spans="1:60" s="4" customFormat="1" ht="12.75" customHeight="1">
      <c r="A444" s="5"/>
      <c r="B444" s="21"/>
      <c r="C444" s="1686" t="s">
        <v>124</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319</v>
      </c>
      <c r="AG444" s="1710"/>
      <c r="AH444" s="1710"/>
      <c r="AI444" s="1710"/>
      <c r="AJ444" s="1710"/>
      <c r="AK444" s="1710"/>
      <c r="AL444" s="1717"/>
      <c r="AM444"/>
      <c r="AN444" s="281"/>
    </row>
    <row r="445" spans="1:60" s="4" customFormat="1" ht="12.75" customHeight="1">
      <c r="A445" s="5"/>
      <c r="B445" s="73"/>
      <c r="C445" s="715"/>
      <c r="D445" s="713"/>
      <c r="E445" s="701"/>
      <c r="F445" s="710"/>
      <c r="G445" s="702"/>
      <c r="H445" s="702"/>
      <c r="I445" s="702"/>
      <c r="J445" s="702"/>
      <c r="K445" s="702"/>
      <c r="L445" s="702"/>
      <c r="M445" s="702"/>
      <c r="N445" s="702"/>
      <c r="O445" s="702"/>
      <c r="P445" s="702"/>
      <c r="Q445" s="702"/>
      <c r="R445" s="702"/>
      <c r="S445" s="702"/>
      <c r="T445" s="702"/>
      <c r="U445" s="702"/>
      <c r="V445" s="702"/>
      <c r="W445" s="702"/>
      <c r="X445" s="702"/>
      <c r="Y445" s="702"/>
      <c r="Z445" s="702"/>
      <c r="AA445" s="702"/>
      <c r="AB445" s="702"/>
      <c r="AC445" s="702"/>
      <c r="AD445" s="702"/>
      <c r="AE445" s="713"/>
      <c r="AF445" s="713"/>
      <c r="AG445" s="713"/>
      <c r="AH445" s="713"/>
      <c r="AI445" s="713"/>
      <c r="AJ445" s="713"/>
      <c r="AK445" s="713"/>
      <c r="AL445" s="714"/>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5"/>
      <c r="D447" s="696"/>
      <c r="E447" s="697" t="s">
        <v>667</v>
      </c>
      <c r="F447" s="1681" t="s">
        <v>1793</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6"/>
      <c r="AG447" s="696"/>
      <c r="AH447" s="696"/>
      <c r="AI447" s="696"/>
      <c r="AJ447" s="696"/>
      <c r="AK447" s="696"/>
      <c r="AL447" s="720"/>
      <c r="AM447"/>
      <c r="AN447" s="281"/>
    </row>
    <row r="448" spans="1:60" s="4" customFormat="1" ht="12.75" customHeight="1">
      <c r="A448" s="5"/>
      <c r="B448" s="73"/>
      <c r="C448" s="722"/>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0"/>
      <c r="AM448"/>
      <c r="AN448" s="281"/>
    </row>
    <row r="449" spans="1:49" s="4" customFormat="1" ht="12.75" customHeight="1">
      <c r="A449" s="5"/>
      <c r="B449" s="73"/>
      <c r="C449" s="722"/>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0"/>
      <c r="AM449"/>
      <c r="AN449" s="281"/>
    </row>
    <row r="450" spans="1:49" s="4" customFormat="1" ht="12.75" customHeight="1">
      <c r="A450" s="5"/>
      <c r="B450" s="73"/>
      <c r="C450" s="722"/>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4"/>
      <c r="AM450"/>
      <c r="AN450" s="281"/>
    </row>
    <row r="451" spans="1:49" s="4" customFormat="1" ht="12.75" customHeight="1">
      <c r="A451" s="5"/>
      <c r="B451" s="73"/>
      <c r="C451" s="1686" t="s">
        <v>108</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319</v>
      </c>
      <c r="AG451" s="1710"/>
      <c r="AH451" s="1710"/>
      <c r="AI451" s="1710"/>
      <c r="AJ451" s="1710"/>
      <c r="AK451" s="1710"/>
      <c r="AL451" s="1717"/>
      <c r="AM451"/>
      <c r="AN451" s="673"/>
      <c r="AP451" s="21"/>
      <c r="AQ451" s="166"/>
      <c r="AR451" s="166"/>
      <c r="AS451" s="166"/>
      <c r="AT451" s="166"/>
      <c r="AU451" s="166"/>
      <c r="AV451" s="166"/>
      <c r="AW451" s="166"/>
    </row>
    <row r="452" spans="1:49" s="4" customFormat="1" ht="12.75" customHeight="1">
      <c r="A452" s="5"/>
      <c r="B452" s="73"/>
      <c r="C452" s="706"/>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4"/>
      <c r="AM452"/>
      <c r="AN452" s="673"/>
      <c r="AQ452" s="166"/>
      <c r="AR452" s="166"/>
      <c r="AS452" s="166"/>
      <c r="AT452" s="166"/>
      <c r="AU452" s="166"/>
      <c r="AV452" s="166"/>
      <c r="AW452" s="166"/>
    </row>
    <row r="453" spans="1:49" s="4" customFormat="1" ht="12.75" customHeight="1">
      <c r="A453" s="5"/>
      <c r="B453" s="73"/>
      <c r="C453" s="723"/>
      <c r="D453" s="724"/>
      <c r="E453" s="709"/>
      <c r="F453" s="713" t="s">
        <v>1778</v>
      </c>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c r="AD453" s="705"/>
      <c r="AE453" s="711"/>
      <c r="AF453" s="712"/>
      <c r="AG453" s="711"/>
      <c r="AH453" s="713"/>
      <c r="AI453" s="713"/>
      <c r="AJ453" s="713"/>
      <c r="AK453" s="713"/>
      <c r="AL453" s="714"/>
      <c r="AM453"/>
      <c r="AN453" s="673"/>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3"/>
      <c r="AQ454" s="166"/>
      <c r="AR454" s="166"/>
      <c r="AS454" s="166"/>
      <c r="AT454" s="166"/>
      <c r="AU454" s="166"/>
      <c r="AV454" s="166"/>
      <c r="AW454" s="166"/>
    </row>
    <row r="455" spans="1:49" s="4" customFormat="1" ht="12.75" customHeight="1">
      <c r="A455" s="5"/>
      <c r="B455" s="73"/>
      <c r="C455" s="1869" t="s">
        <v>124</v>
      </c>
      <c r="D455" s="1870"/>
      <c r="E455" s="697" t="s">
        <v>966</v>
      </c>
      <c r="F455" s="1681" t="s">
        <v>968</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319</v>
      </c>
      <c r="AG455" s="1720"/>
      <c r="AH455" s="1720"/>
      <c r="AI455" s="1720"/>
      <c r="AJ455" s="1720"/>
      <c r="AK455" s="1720"/>
      <c r="AL455" s="1721"/>
      <c r="AM455"/>
      <c r="AN455" s="673"/>
      <c r="AQ455" s="166"/>
    </row>
    <row r="456" spans="1:49" s="4" customFormat="1" ht="12.75" customHeight="1">
      <c r="A456" s="5"/>
      <c r="B456" s="73"/>
      <c r="C456" s="722"/>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0"/>
      <c r="AM456"/>
      <c r="AN456" s="674"/>
      <c r="AO456" s="4" t="s">
        <v>124</v>
      </c>
      <c r="AP456" s="4">
        <v>0</v>
      </c>
      <c r="AQ456" s="166"/>
    </row>
    <row r="457" spans="1:49" s="4" customFormat="1" ht="21.75" customHeight="1">
      <c r="A457" s="5"/>
      <c r="B457" s="73"/>
      <c r="C457" s="699"/>
      <c r="D457" s="700"/>
      <c r="E457" s="701"/>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1"/>
      <c r="AG457" s="781"/>
      <c r="AH457" s="781"/>
      <c r="AI457" s="781"/>
      <c r="AJ457" s="781"/>
      <c r="AK457" s="781"/>
      <c r="AL457" s="782"/>
      <c r="AM457"/>
      <c r="AN457" s="669"/>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9"/>
      <c r="AO458" s="4" t="s">
        <v>970</v>
      </c>
      <c r="AP458" s="4">
        <v>5</v>
      </c>
      <c r="AQ458" s="166"/>
    </row>
    <row r="459" spans="1:49" s="4" customFormat="1" ht="12.75" customHeight="1">
      <c r="A459" s="5"/>
      <c r="B459" s="21"/>
      <c r="C459" s="1869" t="s">
        <v>124</v>
      </c>
      <c r="D459" s="1870"/>
      <c r="E459" s="697" t="s">
        <v>967</v>
      </c>
      <c r="F459" s="1681" t="s">
        <v>1830</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319</v>
      </c>
      <c r="AG459" s="1720"/>
      <c r="AH459" s="1720"/>
      <c r="AI459" s="1720"/>
      <c r="AJ459" s="1720"/>
      <c r="AK459" s="1720"/>
      <c r="AL459" s="1721"/>
      <c r="AM459"/>
      <c r="AN459" s="669"/>
      <c r="AO459" s="4" t="s">
        <v>1334</v>
      </c>
      <c r="AP459" s="4">
        <v>5</v>
      </c>
      <c r="AQ459" s="5"/>
    </row>
    <row r="460" spans="1:49" s="4" customFormat="1" ht="12.75" customHeight="1">
      <c r="A460" s="5"/>
      <c r="B460" s="21"/>
      <c r="C460" s="703"/>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4"/>
      <c r="AM460"/>
      <c r="AN460" s="669"/>
      <c r="AO460" s="4" t="s">
        <v>1330</v>
      </c>
      <c r="AP460" s="4">
        <v>5</v>
      </c>
    </row>
    <row r="461" spans="1:49" s="4" customFormat="1" ht="12.75" customHeight="1">
      <c r="A461" s="5"/>
      <c r="B461" s="21"/>
      <c r="C461" s="703"/>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4"/>
      <c r="AM461"/>
      <c r="AN461" s="669"/>
      <c r="AO461" s="4" t="s">
        <v>1331</v>
      </c>
      <c r="AP461" s="4">
        <v>5</v>
      </c>
    </row>
    <row r="462" spans="1:49" s="4" customFormat="1" ht="4.5" customHeight="1">
      <c r="A462" s="5"/>
      <c r="B462" s="73"/>
      <c r="C462" s="699"/>
      <c r="D462" s="700"/>
      <c r="E462" s="701"/>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1"/>
      <c r="AG462" s="781"/>
      <c r="AH462" s="781"/>
      <c r="AI462" s="781"/>
      <c r="AJ462" s="781"/>
      <c r="AK462" s="781"/>
      <c r="AL462" s="782"/>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5"/>
      <c r="D464" s="696"/>
      <c r="E464" s="697" t="s">
        <v>965</v>
      </c>
      <c r="F464" s="1681" t="s">
        <v>1831</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6"/>
      <c r="AH464" s="696"/>
      <c r="AI464" s="696"/>
      <c r="AJ464" s="696"/>
      <c r="AK464" s="696"/>
      <c r="AL464" s="720"/>
      <c r="AM464"/>
      <c r="AN464" s="281"/>
      <c r="AO464" s="4" t="s">
        <v>1333</v>
      </c>
      <c r="AP464" s="4">
        <v>1</v>
      </c>
    </row>
    <row r="465" spans="1:54" s="4" customFormat="1" ht="12.75" customHeight="1">
      <c r="A465" s="5"/>
      <c r="B465" s="21"/>
      <c r="C465" s="703"/>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4"/>
      <c r="AM465"/>
      <c r="AN465" s="281"/>
      <c r="AS465" s="345"/>
      <c r="AW465" s="345" t="s">
        <v>974</v>
      </c>
      <c r="BA465" s="345" t="s">
        <v>975</v>
      </c>
    </row>
    <row r="466" spans="1:54" s="4" customFormat="1" ht="12.75" customHeight="1">
      <c r="A466" s="5"/>
      <c r="B466" s="21"/>
      <c r="C466" s="706"/>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4"/>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6"/>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4"/>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6" t="s">
        <v>124</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7"/>
      <c r="D469" s="708"/>
      <c r="E469" s="709"/>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4"/>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9"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9" t="s">
        <v>1256</v>
      </c>
      <c r="AF477" s="1169"/>
      <c r="AG477" s="1169"/>
      <c r="AH477" s="1169"/>
      <c r="AI477" s="1169"/>
      <c r="AJ477" s="1169"/>
      <c r="AK477" s="1169"/>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4" t="s">
        <v>124</v>
      </c>
      <c r="D483" s="1685"/>
      <c r="E483" s="748" t="s">
        <v>195</v>
      </c>
      <c r="F483" s="1718" t="s">
        <v>971</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6"/>
      <c r="AG483" s="696"/>
      <c r="AH483" s="696"/>
      <c r="AI483" s="696"/>
      <c r="AJ483" s="696"/>
      <c r="AK483" s="720"/>
      <c r="AN483" s="281"/>
      <c r="AO483" s="4" t="s">
        <v>1913</v>
      </c>
      <c r="AP483" s="4">
        <v>5</v>
      </c>
      <c r="AS483" s="348"/>
      <c r="AT483" s="29"/>
      <c r="AW483" s="120"/>
      <c r="AX483" s="35"/>
    </row>
    <row r="484" spans="1:50" s="4" customFormat="1" ht="12.75" hidden="1" customHeight="1">
      <c r="C484" s="725"/>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4"/>
      <c r="AN484" s="281"/>
      <c r="AO484" s="4" t="s">
        <v>1333</v>
      </c>
      <c r="AP484" s="4">
        <v>1</v>
      </c>
    </row>
    <row r="485" spans="1:50" s="4" customFormat="1" ht="12.75" hidden="1" customHeight="1">
      <c r="C485" s="726"/>
      <c r="D485" s="713"/>
      <c r="E485" s="727"/>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8"/>
      <c r="AB485" s="729"/>
      <c r="AC485" s="729"/>
      <c r="AD485" s="713"/>
      <c r="AE485" s="713"/>
      <c r="AF485" s="713"/>
      <c r="AG485" s="730">
        <f>IF($C$483="Yes",(VLOOKUP($F$485,$AO$456:$AP$464,2,FALSE)),0)</f>
        <v>0</v>
      </c>
      <c r="AH485" s="731" t="s">
        <v>973</v>
      </c>
      <c r="AI485" s="730"/>
      <c r="AJ485" s="730"/>
      <c r="AK485" s="714"/>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8" t="s">
        <v>302</v>
      </c>
      <c r="F487" s="732" t="s">
        <v>1338</v>
      </c>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696"/>
      <c r="AE487" s="696"/>
      <c r="AF487" s="696"/>
      <c r="AG487" s="733"/>
      <c r="AH487" s="733"/>
      <c r="AI487" s="733"/>
      <c r="AJ487" s="733"/>
      <c r="AK487" s="720"/>
      <c r="AN487" s="281"/>
      <c r="AO487" s="348">
        <v>0.15</v>
      </c>
      <c r="AP487" s="35">
        <v>3</v>
      </c>
    </row>
    <row r="488" spans="1:50" s="4" customFormat="1" ht="12.75" hidden="1" customHeight="1">
      <c r="C488" s="734"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4"/>
      <c r="AN488" s="281"/>
      <c r="AO488" s="348">
        <v>0.2</v>
      </c>
      <c r="AP488" s="35">
        <v>5</v>
      </c>
    </row>
    <row r="489" spans="1:50" s="4" customFormat="1" ht="12.75" hidden="1" customHeight="1">
      <c r="C489" s="722"/>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1"/>
      <c r="AD489" s="90"/>
      <c r="AE489" s="90"/>
      <c r="AF489" s="90"/>
      <c r="AG489" s="257"/>
      <c r="AH489" s="104"/>
      <c r="AI489" s="104"/>
      <c r="AJ489" s="104"/>
      <c r="AK489" s="704"/>
      <c r="AN489" s="298"/>
      <c r="AO489" s="348"/>
      <c r="AP489" s="29"/>
    </row>
    <row r="490" spans="1:50" s="20" customFormat="1" ht="12.75" hidden="1" customHeight="1">
      <c r="A490" s="35"/>
      <c r="B490" s="4"/>
      <c r="C490" s="725"/>
      <c r="D490" s="4"/>
      <c r="E490" s="143"/>
      <c r="F490" s="735" t="s">
        <v>972</v>
      </c>
      <c r="G490" s="4"/>
      <c r="H490" s="4"/>
      <c r="I490" s="252"/>
      <c r="J490" s="252"/>
      <c r="K490" s="252"/>
      <c r="L490" s="252"/>
      <c r="M490" s="252"/>
      <c r="N490" s="252"/>
      <c r="O490" s="252"/>
      <c r="P490" s="252"/>
      <c r="Q490" s="252"/>
      <c r="R490" s="252"/>
      <c r="S490" s="252"/>
      <c r="T490" s="252"/>
      <c r="U490" s="252"/>
      <c r="V490" s="1678" t="s">
        <v>124</v>
      </c>
      <c r="W490" s="1678"/>
      <c r="X490" s="1678"/>
      <c r="Y490" s="252"/>
      <c r="Z490" s="252"/>
      <c r="AA490" s="252"/>
      <c r="AB490" s="252"/>
      <c r="AC490" s="252"/>
      <c r="AD490" s="90"/>
      <c r="AE490" s="90"/>
      <c r="AF490" s="90"/>
      <c r="AG490" s="104">
        <f>IF(AND($C$487="Yes",$V$492="N/A",$V$497="N/A",$V$501="N/A",$V$503="N/A"),(VLOOKUP(V490,$AR$466:$AS$468,2,FALSE)),0)</f>
        <v>0</v>
      </c>
      <c r="AH490" s="128" t="s">
        <v>973</v>
      </c>
      <c r="AI490" s="19"/>
      <c r="AJ490" s="19"/>
      <c r="AK490" s="704"/>
      <c r="AL490" s="4"/>
      <c r="AM490" s="4"/>
      <c r="AN490" s="281"/>
    </row>
    <row r="491" spans="1:50" s="20" customFormat="1" ht="12.75" hidden="1" customHeight="1">
      <c r="A491" s="35"/>
      <c r="B491" s="4"/>
      <c r="C491" s="725"/>
      <c r="D491" s="4"/>
      <c r="E491" s="143"/>
      <c r="F491" s="735"/>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4"/>
      <c r="AL491" s="4"/>
      <c r="AM491" s="4"/>
      <c r="AN491" s="281"/>
    </row>
    <row r="492" spans="1:50" s="20" customFormat="1" ht="12.75" hidden="1" customHeight="1">
      <c r="A492" s="35"/>
      <c r="B492" s="4"/>
      <c r="C492" s="725"/>
      <c r="D492" s="4"/>
      <c r="E492" s="143"/>
      <c r="F492" s="735" t="s">
        <v>1926</v>
      </c>
      <c r="G492" s="4"/>
      <c r="H492" s="4"/>
      <c r="I492" s="252"/>
      <c r="J492" s="252"/>
      <c r="K492" s="252"/>
      <c r="L492" s="252"/>
      <c r="M492" s="252"/>
      <c r="N492" s="252"/>
      <c r="O492" s="252"/>
      <c r="P492" s="252"/>
      <c r="Q492" s="252"/>
      <c r="R492" s="252"/>
      <c r="S492" s="252"/>
      <c r="T492" s="252"/>
      <c r="U492" s="252"/>
      <c r="V492" s="1678" t="s">
        <v>124</v>
      </c>
      <c r="W492" s="1678"/>
      <c r="X492" s="1678"/>
      <c r="Y492" s="252"/>
      <c r="Z492" s="252"/>
      <c r="AA492" s="252"/>
      <c r="AB492" s="252"/>
      <c r="AC492" s="252"/>
      <c r="AD492" s="90"/>
      <c r="AE492" s="90"/>
      <c r="AF492" s="90"/>
      <c r="AG492" s="104">
        <f>IF(AND($C$487="Yes",$V$490="N/A", $V$497="N/A",$V$501="N/A",$V$503="N/A"),(VLOOKUP(V492,$AO$466:$AP$468,2,FALSE)),0)</f>
        <v>0</v>
      </c>
      <c r="AH492" s="128" t="s">
        <v>973</v>
      </c>
      <c r="AI492" s="19"/>
      <c r="AJ492" s="19"/>
      <c r="AK492" s="704"/>
      <c r="AL492" s="4"/>
      <c r="AM492" s="4"/>
      <c r="AN492" s="281"/>
    </row>
    <row r="493" spans="1:50" s="4" customFormat="1" ht="12.75" hidden="1" customHeight="1">
      <c r="C493" s="725"/>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4"/>
      <c r="AN493" s="281"/>
      <c r="AO493" s="4" t="s">
        <v>124</v>
      </c>
      <c r="AP493" s="4">
        <v>0</v>
      </c>
    </row>
    <row r="494" spans="1:50" s="4" customFormat="1" ht="12.75" hidden="1" customHeight="1">
      <c r="C494" s="725"/>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4"/>
      <c r="AN494" s="281"/>
      <c r="AO494" s="4" t="s">
        <v>1340</v>
      </c>
      <c r="AP494" s="35">
        <v>2</v>
      </c>
    </row>
    <row r="495" spans="1:50" s="4" customFormat="1" ht="12.75" hidden="1" customHeight="1">
      <c r="C495" s="725"/>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4"/>
      <c r="AN495" s="281"/>
      <c r="AO495" s="4" t="s">
        <v>980</v>
      </c>
      <c r="AP495" s="4">
        <v>2</v>
      </c>
    </row>
    <row r="496" spans="1:50" s="20" customFormat="1" ht="12.75" hidden="1" customHeight="1">
      <c r="A496" s="4"/>
      <c r="B496" s="4"/>
      <c r="C496" s="706"/>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4"/>
      <c r="AL496" s="4"/>
      <c r="AM496" s="4"/>
      <c r="AN496" s="298"/>
      <c r="AO496" s="4" t="s">
        <v>981</v>
      </c>
      <c r="AP496" s="4">
        <v>2</v>
      </c>
    </row>
    <row r="497" spans="1:147" s="4" customFormat="1" ht="12.75" hidden="1" customHeight="1">
      <c r="C497" s="736"/>
      <c r="F497" s="735" t="s">
        <v>1339</v>
      </c>
      <c r="M497" s="143"/>
      <c r="N497" s="143"/>
      <c r="O497" s="143"/>
      <c r="P497" s="143"/>
      <c r="Q497" s="19"/>
      <c r="R497" s="19"/>
      <c r="S497" s="19"/>
      <c r="T497" s="19"/>
      <c r="U497" s="19"/>
      <c r="V497" s="1678" t="s">
        <v>124</v>
      </c>
      <c r="W497" s="1678"/>
      <c r="X497" s="1678"/>
      <c r="Y497" s="19"/>
      <c r="Z497" s="19"/>
      <c r="AA497" s="19"/>
      <c r="AB497" s="19"/>
      <c r="AC497" s="19"/>
      <c r="AG497" s="104">
        <f>IF(AND($C$487="Yes",$V$490="N/A",$V$492="N/A", $V$501="N/A",$V$503="N/A"),(VLOOKUP($V$497,$AO$470:$AP$472,2,FALSE)),0)</f>
        <v>0</v>
      </c>
      <c r="AH497" s="128" t="s">
        <v>973</v>
      </c>
      <c r="AI497" s="19"/>
      <c r="AJ497" s="19"/>
      <c r="AK497" s="704"/>
      <c r="AN497" s="669"/>
    </row>
    <row r="498" spans="1:147" s="4" customFormat="1" ht="12.75" hidden="1" customHeight="1">
      <c r="C498" s="725"/>
      <c r="M498" s="143"/>
      <c r="N498" s="143"/>
      <c r="O498" s="143"/>
      <c r="P498" s="143"/>
      <c r="Q498" s="19"/>
      <c r="R498" s="19"/>
      <c r="S498" s="19"/>
      <c r="T498" s="19"/>
      <c r="U498" s="19"/>
      <c r="V498" s="19"/>
      <c r="W498" s="19"/>
      <c r="X498" s="19"/>
      <c r="Y498" s="19"/>
      <c r="Z498" s="19"/>
      <c r="AA498" s="19"/>
      <c r="AB498" s="19"/>
      <c r="AC498" s="19"/>
      <c r="AJ498" s="19"/>
      <c r="AK498" s="704"/>
      <c r="AN498" s="675"/>
    </row>
    <row r="499" spans="1:147" s="20" customFormat="1" ht="12.75" hidden="1" customHeight="1">
      <c r="A499" s="4"/>
      <c r="B499" s="4"/>
      <c r="C499" s="739" t="s">
        <v>1221</v>
      </c>
      <c r="D499" s="696"/>
      <c r="E499" s="696"/>
      <c r="F499" s="740" t="s">
        <v>1336</v>
      </c>
      <c r="G499" s="696"/>
      <c r="H499" s="696"/>
      <c r="I499" s="696"/>
      <c r="J499" s="696"/>
      <c r="K499" s="696"/>
      <c r="L499" s="696"/>
      <c r="M499" s="696"/>
      <c r="N499" s="696"/>
      <c r="O499" s="696"/>
      <c r="P499" s="696"/>
      <c r="Q499" s="696"/>
      <c r="R499" s="696"/>
      <c r="S499" s="696"/>
      <c r="T499" s="696"/>
      <c r="U499" s="696"/>
      <c r="V499" s="696"/>
      <c r="W499" s="696"/>
      <c r="X499" s="696"/>
      <c r="Y499" s="696"/>
      <c r="Z499" s="696"/>
      <c r="AA499" s="696"/>
      <c r="AB499" s="696"/>
      <c r="AC499" s="696"/>
      <c r="AD499" s="696"/>
      <c r="AE499" s="696"/>
      <c r="AF499" s="696"/>
      <c r="AG499" s="696"/>
      <c r="AH499" s="696"/>
      <c r="AI499" s="696"/>
      <c r="AJ499" s="696"/>
      <c r="AK499" s="720"/>
      <c r="AL499" s="4"/>
      <c r="AM499" s="4"/>
      <c r="AN499" s="670"/>
      <c r="AO499" s="4" t="s">
        <v>124</v>
      </c>
      <c r="AP499" s="4">
        <v>0</v>
      </c>
      <c r="AQ499" s="3"/>
    </row>
    <row r="500" spans="1:147" s="20" customFormat="1" ht="12.75" hidden="1" customHeight="1">
      <c r="A500" s="4"/>
      <c r="B500" s="4"/>
      <c r="C500" s="737"/>
      <c r="D500" s="1336"/>
      <c r="E500" s="1336"/>
      <c r="F500" s="252" t="s">
        <v>1335</v>
      </c>
      <c r="I500" s="4"/>
      <c r="J500" s="4"/>
      <c r="K500" s="4"/>
      <c r="L500" s="4"/>
      <c r="M500" s="4"/>
      <c r="N500" s="4"/>
      <c r="O500" s="4"/>
      <c r="P500" s="4"/>
      <c r="Q500" s="4"/>
      <c r="R500" s="4"/>
      <c r="S500" s="4"/>
      <c r="T500" s="4"/>
      <c r="U500" s="4"/>
      <c r="Y500" s="4"/>
      <c r="Z500" s="4"/>
      <c r="AA500" s="4"/>
      <c r="AB500" s="4"/>
      <c r="AC500" s="4"/>
      <c r="AD500" s="4"/>
      <c r="AE500" s="4"/>
      <c r="AF500" s="4"/>
      <c r="AK500" s="704"/>
      <c r="AL500" s="4"/>
      <c r="AM500" s="4"/>
      <c r="AN500" s="670"/>
      <c r="AO500" s="4" t="s">
        <v>1346</v>
      </c>
      <c r="AP500" s="35">
        <v>5</v>
      </c>
      <c r="AQ500" s="3"/>
    </row>
    <row r="501" spans="1:147" customFormat="1" ht="12.75" hidden="1" customHeight="1">
      <c r="A501" s="120"/>
      <c r="B501" s="4"/>
      <c r="C501" s="725"/>
      <c r="D501" s="4"/>
      <c r="E501" s="4"/>
      <c r="F501" s="562" t="s">
        <v>972</v>
      </c>
      <c r="G501" s="4"/>
      <c r="H501" s="4"/>
      <c r="I501" s="4"/>
      <c r="J501" s="4"/>
      <c r="K501" s="4"/>
      <c r="L501" s="4"/>
      <c r="M501" s="4"/>
      <c r="N501" s="4"/>
      <c r="O501" s="4"/>
      <c r="P501" s="4"/>
      <c r="Q501" s="4"/>
      <c r="R501" s="4"/>
      <c r="S501" s="4"/>
      <c r="T501" s="4"/>
      <c r="U501" s="4"/>
      <c r="V501" s="1678" t="s">
        <v>124</v>
      </c>
      <c r="W501" s="1678"/>
      <c r="X501" s="1678"/>
      <c r="Y501" s="4"/>
      <c r="Z501" s="4"/>
      <c r="AA501" s="4"/>
      <c r="AB501" s="4"/>
      <c r="AC501" s="4"/>
      <c r="AD501" s="4"/>
      <c r="AE501" s="4"/>
      <c r="AF501" s="4"/>
      <c r="AG501" s="104">
        <f>IF(AND($C$487="Yes",$V$490="N/A",V492="N/A",$V$497="N/A",$V$503="N/A"),(VLOOKUP($V$501,$AW$466:$AX$469,2,FALSE)),0)</f>
        <v>0</v>
      </c>
      <c r="AH501" s="128" t="s">
        <v>973</v>
      </c>
      <c r="AI501" s="19"/>
      <c r="AJ501" s="4"/>
      <c r="AK501" s="704"/>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4"/>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6"/>
      <c r="D503" s="713"/>
      <c r="E503" s="713"/>
      <c r="F503" s="735" t="s">
        <v>1926</v>
      </c>
      <c r="G503" s="728"/>
      <c r="H503" s="728"/>
      <c r="I503" s="713"/>
      <c r="J503" s="713"/>
      <c r="K503" s="713"/>
      <c r="L503" s="713"/>
      <c r="M503" s="713"/>
      <c r="N503" s="713"/>
      <c r="O503" s="713"/>
      <c r="P503" s="713"/>
      <c r="Q503" s="713"/>
      <c r="R503" s="713"/>
      <c r="S503" s="713"/>
      <c r="T503" s="713"/>
      <c r="U503" s="713"/>
      <c r="V503" s="1678" t="s">
        <v>124</v>
      </c>
      <c r="W503" s="1678"/>
      <c r="X503" s="1678"/>
      <c r="Y503" s="713"/>
      <c r="Z503" s="713"/>
      <c r="AA503" s="713"/>
      <c r="AB503" s="713"/>
      <c r="AC503" s="713"/>
      <c r="AD503" s="713"/>
      <c r="AE503" s="713"/>
      <c r="AF503" s="713"/>
      <c r="AG503" s="738">
        <f>IF(AND($C$487="Yes",$V$490="N/A",$V$492="N/A",$V$497="N/A",$V$501="N/A"),(VLOOKUP($V$503,$BA$466:$BB$468,2,FALSE)),0)</f>
        <v>0</v>
      </c>
      <c r="AH503" s="731" t="s">
        <v>973</v>
      </c>
      <c r="AI503" s="713"/>
      <c r="AJ503" s="713"/>
      <c r="AK503" s="714"/>
      <c r="AL503" s="4"/>
      <c r="AM503" s="4"/>
      <c r="AN503" s="6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6"/>
      <c r="AO504" s="265"/>
      <c r="AP504" s="4"/>
      <c r="AQ504" s="4"/>
      <c r="AR504" s="4"/>
      <c r="AS504" s="4"/>
      <c r="AT504" s="4"/>
      <c r="AU504" s="1705" t="s">
        <v>656</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6"/>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124</v>
      </c>
      <c r="D506" s="1685"/>
      <c r="E506" s="741" t="s">
        <v>195</v>
      </c>
      <c r="F506" s="1718" t="s">
        <v>971</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6"/>
      <c r="AG506" s="742"/>
      <c r="AH506" s="742"/>
      <c r="AI506" s="742"/>
      <c r="AJ506" s="742"/>
      <c r="AK506" s="720"/>
      <c r="AL506" s="4"/>
      <c r="AM506" s="4"/>
      <c r="AN506" s="668"/>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5"/>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4"/>
      <c r="AL507" s="4"/>
      <c r="AM507" s="4"/>
      <c r="AN507" s="668"/>
      <c r="AO507" s="38"/>
      <c r="AP507" s="1509" t="s">
        <v>1497</v>
      </c>
      <c r="AQ507" s="1510"/>
      <c r="AR507" s="1511"/>
      <c r="AS507" s="623">
        <v>80</v>
      </c>
      <c r="AT507" s="4">
        <v>0</v>
      </c>
      <c r="AU507" s="160">
        <v>10</v>
      </c>
      <c r="AV507" s="160">
        <v>25</v>
      </c>
      <c r="AW507" s="160">
        <v>37.5</v>
      </c>
      <c r="AX507" s="160">
        <v>35</v>
      </c>
      <c r="AY507" s="160">
        <v>37.5</v>
      </c>
      <c r="AZ507" s="160">
        <v>50</v>
      </c>
      <c r="BA507" s="160">
        <v>50</v>
      </c>
      <c r="BB507" s="21"/>
      <c r="BC507" s="21"/>
      <c r="BE507" s="1509" t="s">
        <v>1497</v>
      </c>
      <c r="BF507" s="1510"/>
      <c r="BG507" s="1511"/>
      <c r="BH507" s="623">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6"/>
      <c r="D508" s="713"/>
      <c r="E508" s="727"/>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8"/>
      <c r="AB508" s="729"/>
      <c r="AC508" s="729"/>
      <c r="AD508" s="713"/>
      <c r="AE508" s="713"/>
      <c r="AF508" s="713"/>
      <c r="AG508" s="730">
        <f>IF($C$506="Yes",(VLOOKUP($F$508,$AO$476:$AP$484,2,FALSE)),0)</f>
        <v>0</v>
      </c>
      <c r="AH508" s="731" t="s">
        <v>973</v>
      </c>
      <c r="AI508" s="730"/>
      <c r="AJ508" s="729"/>
      <c r="AK508" s="714"/>
      <c r="AL508" s="4"/>
      <c r="AM508" s="4"/>
      <c r="AN508" s="668"/>
      <c r="AO508" s="38"/>
      <c r="AP508" s="1512"/>
      <c r="AQ508" s="1513"/>
      <c r="AR508" s="1514"/>
      <c r="AS508" s="623">
        <v>75</v>
      </c>
      <c r="AT508" s="4">
        <v>0</v>
      </c>
      <c r="AU508" s="160">
        <v>10</v>
      </c>
      <c r="AV508" s="160">
        <v>25</v>
      </c>
      <c r="AW508" s="160">
        <v>37.5</v>
      </c>
      <c r="AX508" s="160">
        <v>35</v>
      </c>
      <c r="AY508" s="160">
        <v>37.5</v>
      </c>
      <c r="AZ508" s="160">
        <v>50</v>
      </c>
      <c r="BA508" s="160">
        <v>50</v>
      </c>
      <c r="BB508" s="21"/>
      <c r="BC508" s="21"/>
      <c r="BE508" s="1512"/>
      <c r="BF508" s="1513"/>
      <c r="BG508" s="1514"/>
      <c r="BH508" s="623">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8"/>
      <c r="AO509" s="38"/>
      <c r="AP509" s="1512"/>
      <c r="AQ509" s="1513"/>
      <c r="AR509" s="1514"/>
      <c r="AS509" s="623">
        <v>70</v>
      </c>
      <c r="AT509" s="4">
        <v>0</v>
      </c>
      <c r="AU509" s="160">
        <v>10</v>
      </c>
      <c r="AV509" s="160">
        <v>25</v>
      </c>
      <c r="AW509" s="160">
        <v>37.5</v>
      </c>
      <c r="AX509" s="160">
        <v>35</v>
      </c>
      <c r="AY509" s="160">
        <v>37.5</v>
      </c>
      <c r="AZ509" s="160">
        <v>50</v>
      </c>
      <c r="BA509" s="160">
        <v>50</v>
      </c>
      <c r="BB509" s="21"/>
      <c r="BC509" s="21"/>
      <c r="BE509" s="1512"/>
      <c r="BF509" s="1513"/>
      <c r="BG509" s="1514"/>
      <c r="BH509" s="623">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124</v>
      </c>
      <c r="D510" s="1685"/>
      <c r="E510" s="741" t="s">
        <v>302</v>
      </c>
      <c r="F510" s="1871" t="s">
        <v>1157</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6"/>
      <c r="AG510" s="733"/>
      <c r="AH510" s="733"/>
      <c r="AI510" s="733"/>
      <c r="AJ510" s="733"/>
      <c r="AK510" s="720"/>
      <c r="AL510" s="4"/>
      <c r="AM510" s="4"/>
      <c r="AN510" s="668"/>
      <c r="AO510" s="38"/>
      <c r="AP510" s="1512"/>
      <c r="AQ510" s="1513"/>
      <c r="AR510" s="1514"/>
      <c r="AS510" s="623">
        <v>65</v>
      </c>
      <c r="AT510" s="4">
        <v>0</v>
      </c>
      <c r="AU510" s="160">
        <v>10</v>
      </c>
      <c r="AV510" s="160">
        <v>25</v>
      </c>
      <c r="AW510" s="160">
        <v>37.5</v>
      </c>
      <c r="AX510" s="160">
        <v>35</v>
      </c>
      <c r="AY510" s="160">
        <v>37.5</v>
      </c>
      <c r="AZ510" s="160">
        <v>50</v>
      </c>
      <c r="BA510" s="160">
        <v>50</v>
      </c>
      <c r="BB510" s="21"/>
      <c r="BC510" s="21"/>
      <c r="BE510" s="1512"/>
      <c r="BF510" s="1513"/>
      <c r="BG510" s="1514"/>
      <c r="BH510" s="623">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5"/>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4"/>
      <c r="AL511" s="4"/>
      <c r="AM511" s="4"/>
      <c r="AN511" s="668"/>
      <c r="AO511" s="38"/>
      <c r="AP511" s="1512"/>
      <c r="AQ511" s="1513"/>
      <c r="AR511" s="1514"/>
      <c r="AS511" s="623">
        <v>60</v>
      </c>
      <c r="AT511" s="4">
        <v>0</v>
      </c>
      <c r="AU511" s="160">
        <v>10</v>
      </c>
      <c r="AV511" s="160">
        <v>25</v>
      </c>
      <c r="AW511" s="160">
        <v>37.5</v>
      </c>
      <c r="AX511" s="160">
        <v>35</v>
      </c>
      <c r="AY511" s="160">
        <v>37.5</v>
      </c>
      <c r="AZ511" s="160">
        <v>50</v>
      </c>
      <c r="BA511" s="160">
        <v>50</v>
      </c>
      <c r="BB511" s="21"/>
      <c r="BC511" s="21"/>
      <c r="BE511" s="1512"/>
      <c r="BF511" s="1513"/>
      <c r="BG511" s="1514"/>
      <c r="BH511" s="623">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6"/>
      <c r="D512" s="4"/>
      <c r="E512" s="4"/>
      <c r="F512" s="562"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4"/>
      <c r="AL512" s="4"/>
      <c r="AM512" s="4"/>
      <c r="AN512" s="668"/>
      <c r="AP512" s="1512"/>
      <c r="AQ512" s="1513"/>
      <c r="AR512" s="1514"/>
      <c r="AS512" s="623">
        <v>55</v>
      </c>
      <c r="AT512" s="4">
        <v>0</v>
      </c>
      <c r="AU512" s="160">
        <v>10</v>
      </c>
      <c r="AV512" s="160">
        <v>25</v>
      </c>
      <c r="AW512" s="160">
        <v>37.5</v>
      </c>
      <c r="AX512" s="160">
        <v>35</v>
      </c>
      <c r="AY512" s="160">
        <v>37.5</v>
      </c>
      <c r="AZ512" s="160">
        <v>50</v>
      </c>
      <c r="BA512" s="160">
        <v>50</v>
      </c>
      <c r="BE512" s="1512"/>
      <c r="BF512" s="1513"/>
      <c r="BG512" s="1514"/>
      <c r="BH512" s="623">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6"/>
      <c r="D513" s="713"/>
      <c r="E513" s="727"/>
      <c r="F513" s="1882" t="s">
        <v>124</v>
      </c>
      <c r="G513" s="1882"/>
      <c r="H513" s="1882"/>
      <c r="I513" s="729"/>
      <c r="J513" s="729"/>
      <c r="K513" s="729"/>
      <c r="L513" s="729"/>
      <c r="M513" s="729"/>
      <c r="N513" s="729"/>
      <c r="O513" s="729"/>
      <c r="P513" s="729"/>
      <c r="Q513" s="729"/>
      <c r="R513" s="729"/>
      <c r="S513" s="729"/>
      <c r="T513" s="729"/>
      <c r="U513" s="729"/>
      <c r="V513" s="729"/>
      <c r="W513" s="729"/>
      <c r="X513" s="729"/>
      <c r="Y513" s="729"/>
      <c r="Z513" s="729"/>
      <c r="AA513" s="729"/>
      <c r="AB513" s="729"/>
      <c r="AC513" s="729"/>
      <c r="AD513" s="713"/>
      <c r="AE513" s="713"/>
      <c r="AF513" s="713"/>
      <c r="AG513" s="730">
        <f>IF($C$510="Yes",(VLOOKUP($F$513,$AO$486:$AP$488,2,FALSE)),0)</f>
        <v>0</v>
      </c>
      <c r="AH513" s="731" t="s">
        <v>973</v>
      </c>
      <c r="AI513" s="729"/>
      <c r="AJ513" s="729"/>
      <c r="AK513" s="714"/>
      <c r="AL513" s="4"/>
      <c r="AM513" s="4"/>
      <c r="AN513" s="668"/>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8"/>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124</v>
      </c>
      <c r="D515" s="1685"/>
      <c r="E515" s="741" t="s">
        <v>1259</v>
      </c>
      <c r="F515" s="740" t="s">
        <v>978</v>
      </c>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43"/>
      <c r="AD515" s="696"/>
      <c r="AE515" s="696"/>
      <c r="AF515" s="696"/>
      <c r="AG515" s="744"/>
      <c r="AH515" s="744"/>
      <c r="AI515" s="744"/>
      <c r="AJ515" s="744"/>
      <c r="AK515" s="720"/>
      <c r="AL515" s="4"/>
      <c r="AM515" s="4"/>
      <c r="AN515" s="668"/>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5"/>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4"/>
      <c r="AL516" s="4"/>
      <c r="AM516" s="4"/>
      <c r="AN516" s="668"/>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6"/>
      <c r="D517" s="133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4"/>
      <c r="AL517" s="4"/>
      <c r="AM517" s="4"/>
      <c r="AN517" s="668"/>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5"/>
      <c r="D518" s="4"/>
      <c r="E518" s="143"/>
      <c r="F518" s="19"/>
      <c r="G518" s="1688" t="s">
        <v>124</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4"/>
      <c r="AL518" s="4"/>
      <c r="AM518" s="4"/>
      <c r="AN518" s="668"/>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4"/>
      <c r="AL519" s="4"/>
      <c r="AM519" s="4"/>
      <c r="AN519" s="668"/>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124</v>
      </c>
      <c r="D520" s="169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4"/>
      <c r="AL520" s="4"/>
      <c r="AM520" s="4"/>
      <c r="AN520" s="668"/>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7"/>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4"/>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7"/>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4"/>
      <c r="AN522" s="669"/>
      <c r="AP522" s="5"/>
      <c r="AQ522" s="5"/>
      <c r="AR522" s="5"/>
    </row>
    <row r="523" spans="1:122" s="4" customFormat="1" ht="12.75" hidden="1" customHeight="1">
      <c r="A523" s="35"/>
      <c r="B523" s="21"/>
      <c r="C523" s="745"/>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7"/>
      <c r="AL523" s="21"/>
      <c r="AM523" s="21"/>
      <c r="AN523" s="669"/>
      <c r="AO523" s="5"/>
      <c r="AP523" s="5"/>
      <c r="AQ523" s="5"/>
      <c r="AR523" s="5"/>
    </row>
    <row r="524" spans="1:122" s="4" customFormat="1" ht="12.75" hidden="1" customHeight="1">
      <c r="A524" s="35"/>
      <c r="C524" s="1689" t="s">
        <v>124</v>
      </c>
      <c r="D524" s="1690"/>
      <c r="F524" s="495" t="s">
        <v>873</v>
      </c>
      <c r="G524" s="1674" t="s">
        <v>982</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973</v>
      </c>
      <c r="AI524" s="19"/>
      <c r="AJ524" s="108"/>
      <c r="AK524" s="704"/>
      <c r="AN524" s="669"/>
      <c r="AP524" s="92"/>
      <c r="AQ524" s="93"/>
      <c r="AR524" s="93"/>
      <c r="AS524" s="93"/>
      <c r="AT524" s="93"/>
      <c r="AU524" s="93"/>
      <c r="AV524" s="93"/>
      <c r="AW524" s="93"/>
      <c r="AX524" s="93"/>
      <c r="AY524" s="93"/>
      <c r="AZ524" s="168"/>
      <c r="BA524" s="93"/>
      <c r="BB524" s="93"/>
      <c r="BC524" s="59" t="s">
        <v>338</v>
      </c>
      <c r="BD524" s="1702">
        <f>BJ528</f>
        <v>35</v>
      </c>
      <c r="BE524" s="1702"/>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6"/>
      <c r="D525" s="713"/>
      <c r="E525" s="727"/>
      <c r="F525" s="702"/>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29"/>
      <c r="AH525" s="729"/>
      <c r="AI525" s="729"/>
      <c r="AJ525" s="729"/>
      <c r="AK525" s="714"/>
      <c r="AN525" s="669"/>
      <c r="AP525" s="92"/>
      <c r="AQ525" s="93"/>
      <c r="AR525" s="93"/>
      <c r="AS525" s="93"/>
      <c r="AT525" s="93"/>
      <c r="AU525" s="93"/>
      <c r="AV525" s="93"/>
      <c r="AW525" s="93"/>
      <c r="AX525" s="93"/>
      <c r="AY525" s="93"/>
      <c r="AZ525" s="168"/>
      <c r="BA525" s="93"/>
      <c r="BB525" s="93"/>
      <c r="BC525" s="59" t="s">
        <v>340</v>
      </c>
      <c r="BD525" s="1702">
        <f>SUM(E581:J589)</f>
        <v>35</v>
      </c>
      <c r="BE525" s="1702"/>
      <c r="BF525" s="168" t="s">
        <v>339</v>
      </c>
      <c r="BG525" s="93"/>
      <c r="BH525" s="93"/>
      <c r="BI525" s="93"/>
      <c r="BJ525" s="93"/>
      <c r="BK525" s="169"/>
      <c r="BM525" s="421">
        <v>4</v>
      </c>
      <c r="BN525" s="420"/>
      <c r="BO525" s="421">
        <v>4</v>
      </c>
      <c r="BP525" s="420"/>
      <c r="BQ525" s="422">
        <v>3</v>
      </c>
      <c r="BR525" s="424"/>
      <c r="BS525" s="422">
        <v>3</v>
      </c>
      <c r="BT525" s="424"/>
      <c r="BU525" s="421">
        <v>2</v>
      </c>
      <c r="BV525" s="420"/>
      <c r="BW525" s="421">
        <v>2</v>
      </c>
      <c r="BX525" s="420"/>
      <c r="BY525" s="422">
        <v>1</v>
      </c>
      <c r="BZ525" s="424"/>
      <c r="CA525" s="422">
        <v>1</v>
      </c>
      <c r="CB525" s="424"/>
      <c r="CC525" s="421" t="s">
        <v>614</v>
      </c>
      <c r="CD525" s="420"/>
      <c r="CE525" s="421" t="s">
        <v>614</v>
      </c>
      <c r="CF525" s="420"/>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9"/>
      <c r="AP526" s="429"/>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1">
        <f>IF(T609&gt;0,1,0)</f>
        <v>0</v>
      </c>
      <c r="BN526" s="420"/>
      <c r="BO526" s="421">
        <f>IF(Y609&gt;=0.1,1,0)</f>
        <v>0</v>
      </c>
      <c r="BP526" s="420"/>
      <c r="BQ526" s="422"/>
      <c r="BR526" s="424"/>
      <c r="BS526" s="422"/>
      <c r="BT526" s="424"/>
      <c r="BU526" s="421"/>
      <c r="BV526" s="420"/>
      <c r="BW526" s="421"/>
      <c r="BX526" s="420"/>
      <c r="BY526" s="422"/>
      <c r="BZ526" s="424"/>
      <c r="CA526" s="422"/>
      <c r="CB526" s="424"/>
      <c r="CC526" s="421"/>
      <c r="CD526" s="420"/>
      <c r="CE526" s="421"/>
      <c r="CF526" s="420"/>
      <c r="CG526"/>
      <c r="CH526"/>
      <c r="CI526"/>
      <c r="CJ526"/>
    </row>
    <row r="527" spans="1:122" s="4" customFormat="1" ht="12.75" hidden="1" customHeight="1">
      <c r="C527" s="749" t="s">
        <v>1832</v>
      </c>
      <c r="D527" s="696"/>
      <c r="E527" s="750"/>
      <c r="F527" s="751"/>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33"/>
      <c r="AH527" s="733"/>
      <c r="AI527" s="733"/>
      <c r="AJ527" s="733"/>
      <c r="AK527" s="720"/>
      <c r="AN527" s="281"/>
      <c r="AP527" s="429"/>
      <c r="AQ527" s="168"/>
      <c r="AR527" s="168"/>
      <c r="AS527" s="168"/>
      <c r="AT527" s="168"/>
      <c r="AU527" s="168"/>
      <c r="AV527" s="168"/>
      <c r="AW527" s="168"/>
      <c r="AX527" s="168"/>
      <c r="AY527" s="168"/>
      <c r="AZ527" s="168"/>
      <c r="BA527" s="168"/>
      <c r="BB527" s="168"/>
      <c r="BC527" s="168"/>
      <c r="BD527" s="168"/>
      <c r="BE527" s="168"/>
      <c r="BF527" s="168"/>
      <c r="BG527" s="168"/>
      <c r="BH527" s="168"/>
      <c r="BI527" s="430" t="s">
        <v>11</v>
      </c>
      <c r="BJ527" s="1700">
        <f>Application!AG431</f>
        <v>0</v>
      </c>
      <c r="BK527" s="1701"/>
      <c r="BM527" s="421"/>
      <c r="BN527" s="420"/>
      <c r="BO527" s="421"/>
      <c r="BP527" s="420"/>
      <c r="BQ527" s="422">
        <f>IF(T610&gt;0,1,0)</f>
        <v>0</v>
      </c>
      <c r="BR527" s="424"/>
      <c r="BS527" s="422">
        <f>IF(Y610&gt;=0.1,1,0)</f>
        <v>0</v>
      </c>
      <c r="BT527" s="424"/>
      <c r="BU527" s="421"/>
      <c r="BV527" s="420"/>
      <c r="BW527" s="421"/>
      <c r="BX527" s="420"/>
      <c r="BY527" s="422"/>
      <c r="BZ527" s="424"/>
      <c r="CA527" s="422"/>
      <c r="CB527" s="424"/>
      <c r="CC527" s="421"/>
      <c r="CD527" s="420"/>
      <c r="CE527" s="421"/>
      <c r="CF527" s="420"/>
      <c r="CG527"/>
      <c r="CH527"/>
      <c r="CI527"/>
      <c r="CJ527"/>
    </row>
    <row r="528" spans="1:122" s="4" customFormat="1" ht="12.75" hidden="1" customHeight="1">
      <c r="C528" s="1686" t="s">
        <v>124</v>
      </c>
      <c r="D528" s="1098"/>
      <c r="E528" s="494"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4"/>
      <c r="AN528" s="281"/>
      <c r="AP528" s="69"/>
      <c r="AQ528" s="431"/>
      <c r="AR528" s="431"/>
      <c r="AS528" s="431"/>
      <c r="AT528" s="431"/>
      <c r="AU528" s="431"/>
      <c r="AV528" s="431"/>
      <c r="AW528" s="431"/>
      <c r="AX528" s="431"/>
      <c r="AY528" s="431"/>
      <c r="AZ528" s="431"/>
      <c r="BA528" s="431"/>
      <c r="BB528" s="431"/>
      <c r="BC528" s="431"/>
      <c r="BD528" s="431"/>
      <c r="BE528" s="431"/>
      <c r="BF528" s="431"/>
      <c r="BG528" s="431"/>
      <c r="BH528" s="431"/>
      <c r="BI528" s="279" t="s">
        <v>337</v>
      </c>
      <c r="BJ528" s="1700">
        <f>Application!AG433</f>
        <v>35</v>
      </c>
      <c r="BK528" s="1701"/>
      <c r="BM528" s="1697"/>
      <c r="BN528" s="1699"/>
      <c r="BO528" s="1697"/>
      <c r="BP528" s="1699"/>
      <c r="BQ528" s="1707"/>
      <c r="BR528" s="1709"/>
      <c r="BS528" s="1707"/>
      <c r="BT528" s="1709"/>
      <c r="BU528" s="1697">
        <f>IF(T611&gt;0,1,0)</f>
        <v>0</v>
      </c>
      <c r="BV528" s="1699"/>
      <c r="BW528" s="1697">
        <f>IF(Y611&gt;=0.1,1,0)</f>
        <v>0</v>
      </c>
      <c r="BX528" s="1699"/>
      <c r="BY528" s="1707"/>
      <c r="BZ528" s="1709"/>
      <c r="CA528" s="1707"/>
      <c r="CB528" s="1709"/>
      <c r="CC528" s="1697"/>
      <c r="CD528" s="1699"/>
      <c r="CE528" s="1697"/>
      <c r="CF528" s="1699"/>
      <c r="CG528"/>
      <c r="CH528"/>
      <c r="CI528"/>
      <c r="CJ528"/>
    </row>
    <row r="529" spans="1:101" s="4" customFormat="1" ht="12.75" hidden="1" customHeight="1">
      <c r="C529" s="698"/>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4"/>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6"/>
      <c r="D530" s="713"/>
      <c r="E530" s="727"/>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29"/>
      <c r="AH530" s="729"/>
      <c r="AI530" s="729"/>
      <c r="AJ530" s="729"/>
      <c r="AK530" s="714"/>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0</v>
      </c>
      <c r="BR531" s="1699"/>
      <c r="BS531" s="1697">
        <f>SUM(BS526:BT530)</f>
        <v>0</v>
      </c>
      <c r="BT531" s="1699"/>
      <c r="BU531" s="1697">
        <f>SUM(BU526:BV530)</f>
        <v>0</v>
      </c>
      <c r="BV531" s="1699"/>
      <c r="BW531" s="1697">
        <f>SUM(BW526:BX530)</f>
        <v>0</v>
      </c>
      <c r="BX531" s="1699"/>
      <c r="BY531" s="1697">
        <f>SUM(BY526:BZ530)</f>
        <v>1</v>
      </c>
      <c r="BZ531" s="1699"/>
      <c r="CA531" s="1697">
        <f>SUM(CA526:CB530)</f>
        <v>1</v>
      </c>
      <c r="CB531" s="1699"/>
      <c r="CC531" s="1697">
        <f>SUM(CC526:CD530)</f>
        <v>0</v>
      </c>
      <c r="CD531" s="1699"/>
      <c r="CE531" s="1697">
        <f>SUM(CE526:CF530)</f>
        <v>0</v>
      </c>
      <c r="CF531" s="169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0</v>
      </c>
      <c r="BN532" s="1708"/>
      <c r="BO532" s="1708"/>
      <c r="BP532" s="1709"/>
      <c r="BQ532" s="1707">
        <f>SUM(BQ531:BT531)</f>
        <v>0</v>
      </c>
      <c r="BR532" s="1708"/>
      <c r="BS532" s="1708"/>
      <c r="BT532" s="1709"/>
      <c r="BU532" s="1707">
        <f>SUM(BU531:BX531)</f>
        <v>0</v>
      </c>
      <c r="BV532" s="1708"/>
      <c r="BW532" s="1708"/>
      <c r="BX532" s="1709"/>
      <c r="BY532" s="1707">
        <f>SUM(BY531:CB531)</f>
        <v>2</v>
      </c>
      <c r="BZ532" s="1708"/>
      <c r="CA532" s="1708"/>
      <c r="CB532" s="1709"/>
      <c r="CC532" s="1707">
        <f>SUM(CC531:CF531)</f>
        <v>0</v>
      </c>
      <c r="CD532" s="1708"/>
      <c r="CE532" s="1708"/>
      <c r="CF532" s="170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5</v>
      </c>
      <c r="AQ534" s="1693"/>
      <c r="AR534" s="1693"/>
      <c r="AS534" s="1693"/>
      <c r="AT534" s="1694"/>
      <c r="AU534" s="1692">
        <f>RANK(Y610,$Y$609:$AC$613,0)+COUNTIF($Y$609:$AC$613,Y610)-1</f>
        <v>5</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5</v>
      </c>
      <c r="AQ535" s="1693"/>
      <c r="AR535" s="1693"/>
      <c r="AS535" s="1693"/>
      <c r="AT535" s="1694"/>
      <c r="AU535" s="1692">
        <f>RANK(Y611,$Y$609:$AC$613,0)+COUNTIF($Y$609:$AC$613,Y611)-1</f>
        <v>5</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1</v>
      </c>
      <c r="AQ536" s="1693"/>
      <c r="AR536" s="1693"/>
      <c r="AS536" s="1693"/>
      <c r="AT536" s="1694"/>
      <c r="AU536" s="1692">
        <f>RANK(Y612,$Y$609:$AC$613,0)+COUNTIF($Y$609:$AC$613,Y612)-1</f>
        <v>1</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7">
        <f>SUM(AG484:AG529)</f>
        <v>0</v>
      </c>
      <c r="AL540" s="1268"/>
      <c r="AM540" s="1269"/>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7">
        <f>SUM(O609:S613)</f>
        <v>35</v>
      </c>
      <c r="AZ541" s="1699"/>
      <c r="CG541"/>
      <c r="CH541" s="1829" t="s">
        <v>774</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7" t="str">
        <f>IF(AY541=BK568,"passed","failed")</f>
        <v>passed</v>
      </c>
      <c r="AT542" s="1698"/>
      <c r="AU542" s="1699"/>
      <c r="AV542" s="151"/>
      <c r="AW542" s="151"/>
      <c r="AX542" s="151"/>
      <c r="AY542" s="151"/>
      <c r="AZ542" s="152"/>
      <c r="CG542"/>
      <c r="CH542" s="1234"/>
      <c r="CI542" s="1235"/>
      <c r="CJ542" s="1235"/>
      <c r="CK542" s="1236"/>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365</v>
      </c>
      <c r="AF543" s="1722"/>
      <c r="AG543" s="1722"/>
      <c r="AH543" s="1722"/>
      <c r="AI543" s="1722"/>
      <c r="AJ543" s="1722"/>
      <c r="AK543" s="1722"/>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4"/>
      <c r="CI543" s="1235"/>
      <c r="CJ543" s="1235"/>
      <c r="CK543" s="1236"/>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715</v>
      </c>
      <c r="BJ544" s="1708"/>
      <c r="BK544" s="1708"/>
      <c r="BL544" s="1709"/>
      <c r="BM544" s="1707" t="s">
        <v>716</v>
      </c>
      <c r="BN544" s="1708"/>
      <c r="BO544" s="1708"/>
      <c r="BP544" s="1709"/>
      <c r="BQ544" s="1707" t="s">
        <v>717</v>
      </c>
      <c r="BR544" s="1708"/>
      <c r="BS544" s="1708"/>
      <c r="BT544" s="1709"/>
      <c r="BU544" s="1707" t="s">
        <v>718</v>
      </c>
      <c r="BV544" s="1708"/>
      <c r="BW544" s="1708"/>
      <c r="BX544" s="1709"/>
      <c r="BY544" s="1707" t="s">
        <v>224</v>
      </c>
      <c r="BZ544" s="1708"/>
      <c r="CA544" s="1708"/>
      <c r="CB544" s="1709"/>
      <c r="CC544"/>
      <c r="CG544"/>
      <c r="CH544" s="1234"/>
      <c r="CI544" s="1235"/>
      <c r="CJ544" s="1235"/>
      <c r="CK544" s="1236"/>
    </row>
    <row r="545" spans="1:89" s="4" customFormat="1" ht="12.75" customHeight="1">
      <c r="A545" s="3"/>
      <c r="B545" s="1672" t="s">
        <v>1718</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3" t="s">
        <v>612</v>
      </c>
      <c r="AQ545" s="434"/>
      <c r="AR545" s="434"/>
      <c r="AS545" s="434"/>
      <c r="AT545" s="434"/>
      <c r="AU545" s="434"/>
      <c r="AV545" s="435"/>
      <c r="AW545" s="434"/>
      <c r="AX545" s="434"/>
      <c r="AY545" s="435"/>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7"/>
      <c r="CI545" s="1238"/>
      <c r="CJ545" s="1238"/>
      <c r="CK545" s="1239"/>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6" t="s">
        <v>610</v>
      </c>
      <c r="AQ546" s="437"/>
      <c r="AR546" s="437"/>
      <c r="AS546" s="437"/>
      <c r="AT546" s="437"/>
      <c r="AU546" s="1695">
        <f>ROUNDUP(BK568*0.1,0)</f>
        <v>4</v>
      </c>
      <c r="AV546" s="1696"/>
      <c r="AW546" s="437"/>
      <c r="AX546" s="437">
        <f>AU546-AP548</f>
        <v>0</v>
      </c>
      <c r="AY546" s="438"/>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6"/>
      <c r="AQ547" s="437"/>
      <c r="AR547" s="437"/>
      <c r="AS547" s="437"/>
      <c r="AT547" s="437"/>
      <c r="AU547" s="437"/>
      <c r="AV547" s="438"/>
      <c r="AW547" s="437"/>
      <c r="AX547" s="437"/>
      <c r="AY547" s="438"/>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7">
        <f>SUM(T609:X613)</f>
        <v>4</v>
      </c>
      <c r="AQ548" s="1738"/>
      <c r="AR548" s="1738"/>
      <c r="AS548" s="1738"/>
      <c r="AT548" s="1739"/>
      <c r="AU548" s="437"/>
      <c r="AV548" s="438"/>
      <c r="AW548" s="437"/>
      <c r="AX548" s="437"/>
      <c r="AY548" s="438"/>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39"/>
      <c r="AQ549" s="440"/>
      <c r="AR549" s="440"/>
      <c r="AS549" s="440"/>
      <c r="AT549" s="441" t="s">
        <v>605</v>
      </c>
      <c r="AU549" s="1695" t="str">
        <f>IF(AP548&gt;=AU546,"passed","failed")</f>
        <v>passed</v>
      </c>
      <c r="AV549" s="1840"/>
      <c r="AW549" s="1696"/>
      <c r="AX549" s="442"/>
      <c r="AY549" s="443"/>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65"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45" customHeight="1">
      <c r="B551" s="1844" t="s">
        <v>1498</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4" t="s">
        <v>1760</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79"/>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605</v>
      </c>
      <c r="AU554" s="151"/>
      <c r="AV554" s="1697" t="str">
        <f>IF(BJ590&gt;0,"failed","passed")</f>
        <v>passed</v>
      </c>
      <c r="AW554" s="1698"/>
      <c r="AX554" s="1698"/>
      <c r="AY554" s="1699"/>
    </row>
    <row r="555" spans="1:89" s="4" customFormat="1" ht="12.45" customHeight="1">
      <c r="B555" s="680" t="s">
        <v>1502</v>
      </c>
      <c r="C555" s="681"/>
      <c r="D555" s="681"/>
      <c r="E555" s="681"/>
      <c r="F555" s="681"/>
      <c r="G555" s="681"/>
      <c r="H555" s="681"/>
      <c r="I555" s="681"/>
      <c r="J555" s="681"/>
      <c r="K555" s="681"/>
      <c r="L555" s="681"/>
      <c r="M555" s="681"/>
      <c r="N555" s="681"/>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1499</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711</v>
      </c>
      <c r="AQ558" s="54"/>
      <c r="AR558" s="54"/>
      <c r="AS558" s="54"/>
      <c r="AT558" s="54"/>
      <c r="AU558" s="54"/>
      <c r="AV558" s="54"/>
      <c r="AW558" s="54"/>
      <c r="AX558" s="54"/>
      <c r="AY558" s="54"/>
      <c r="AZ558" s="54"/>
      <c r="BA558" s="54"/>
      <c r="BB558" s="54"/>
      <c r="BC558" s="8"/>
      <c r="BD558" s="422" t="str">
        <f>IF(CN577=0,"passed","failed")</f>
        <v>passed</v>
      </c>
      <c r="BE558" s="423"/>
      <c r="BF558" s="423"/>
      <c r="BG558" s="424"/>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1759</v>
      </c>
      <c r="R559" s="1683"/>
      <c r="S559" s="1755" t="s">
        <v>204</v>
      </c>
      <c r="T559" s="1755"/>
      <c r="U559" s="1682">
        <v>0.5</v>
      </c>
      <c r="V559" s="1683"/>
      <c r="W559" s="1682">
        <v>0.45</v>
      </c>
      <c r="X559" s="1683"/>
      <c r="Y559" s="1682">
        <v>0.4</v>
      </c>
      <c r="Z559" s="1683"/>
      <c r="AA559" s="1682">
        <v>0.35</v>
      </c>
      <c r="AB559" s="1683"/>
      <c r="AC559" s="1838">
        <v>0.3</v>
      </c>
      <c r="AD559" s="1839"/>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9"/>
      <c r="R560" s="1845"/>
      <c r="S560" s="1853"/>
      <c r="T560" s="1853"/>
      <c r="U560" s="1845"/>
      <c r="V560" s="1845"/>
      <c r="W560" s="1845"/>
      <c r="X560" s="1845"/>
      <c r="Y560" s="1845"/>
      <c r="Z560" s="1845"/>
      <c r="AA560" s="1848"/>
      <c r="AB560" s="1848"/>
      <c r="AC560" s="1845"/>
      <c r="AD560" s="1845"/>
      <c r="AE560" s="1836"/>
      <c r="AF560" s="1837"/>
      <c r="AN560" s="281"/>
      <c r="AP560" s="144" t="s">
        <v>712</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2"/>
      <c r="R561" s="1687"/>
      <c r="S561" s="1687"/>
      <c r="T561" s="1687"/>
      <c r="U561" s="1687"/>
      <c r="V561" s="1687"/>
      <c r="W561" s="1687"/>
      <c r="X561" s="1687"/>
      <c r="Y561" s="1653"/>
      <c r="Z561" s="1653"/>
      <c r="AA561" s="1687"/>
      <c r="AB561" s="1687"/>
      <c r="AC561" s="1653"/>
      <c r="AD561" s="1653"/>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2"/>
      <c r="R562" s="1687"/>
      <c r="S562" s="1687"/>
      <c r="T562" s="1687"/>
      <c r="U562" s="1687"/>
      <c r="V562" s="1687"/>
      <c r="W562" s="1687"/>
      <c r="X562" s="1687"/>
      <c r="Y562" s="1687"/>
      <c r="Z562" s="1687"/>
      <c r="AA562" s="1653"/>
      <c r="AB562" s="1653"/>
      <c r="AC562" s="1687"/>
      <c r="AD562" s="1687"/>
      <c r="AE562" s="1732"/>
      <c r="AF562" s="1733"/>
      <c r="AN562" s="281"/>
      <c r="AP562" s="153" t="s">
        <v>606</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9"/>
      <c r="P563" s="1680"/>
      <c r="Q563" s="1852"/>
      <c r="R563" s="1687"/>
      <c r="S563" s="1687"/>
      <c r="T563" s="1687"/>
      <c r="U563" s="1687"/>
      <c r="V563" s="1687"/>
      <c r="W563" s="1687"/>
      <c r="X563" s="1687"/>
      <c r="Y563" s="1653"/>
      <c r="Z563" s="1653"/>
      <c r="AA563" s="1687"/>
      <c r="AB563" s="1687"/>
      <c r="AC563" s="1653"/>
      <c r="AD563" s="1653"/>
      <c r="AE563" s="1730"/>
      <c r="AF563" s="1731"/>
      <c r="AN563" s="281"/>
    </row>
    <row r="564" spans="1:96" s="4" customFormat="1" ht="12.75" customHeight="1">
      <c r="B564" s="63"/>
      <c r="I564" s="220"/>
      <c r="J564" s="162"/>
      <c r="N564" s="5"/>
      <c r="O564" s="1679"/>
      <c r="P564" s="1680"/>
      <c r="Q564" s="1852"/>
      <c r="R564" s="1687"/>
      <c r="S564" s="1687"/>
      <c r="T564" s="1687"/>
      <c r="U564" s="1687"/>
      <c r="V564" s="1687"/>
      <c r="W564" s="1653"/>
      <c r="X564" s="1653"/>
      <c r="Y564" s="1687"/>
      <c r="Z564" s="1687"/>
      <c r="AA564" s="1653"/>
      <c r="AB564" s="1653"/>
      <c r="AC564" s="1687"/>
      <c r="AD564" s="1687"/>
      <c r="AE564" s="1732"/>
      <c r="AF564" s="1733"/>
      <c r="AN564" s="281"/>
    </row>
    <row r="565" spans="1:96" s="4" customFormat="1" ht="12.75" customHeight="1">
      <c r="B565" s="63"/>
      <c r="I565" s="220"/>
      <c r="J565" s="162"/>
      <c r="N565" s="5"/>
      <c r="O565" s="1679"/>
      <c r="P565" s="1680"/>
      <c r="Q565" s="1852"/>
      <c r="R565" s="1687"/>
      <c r="S565" s="1687"/>
      <c r="T565" s="1687"/>
      <c r="U565" s="1687"/>
      <c r="V565" s="1687"/>
      <c r="W565" s="1687"/>
      <c r="X565" s="1687"/>
      <c r="Y565" s="1653"/>
      <c r="Z565" s="1653"/>
      <c r="AA565" s="1687"/>
      <c r="AB565" s="1687"/>
      <c r="AC565" s="1653"/>
      <c r="AD565" s="1653"/>
      <c r="AE565" s="1730"/>
      <c r="AF565" s="1731"/>
      <c r="AN565" s="281"/>
      <c r="AU565" s="21"/>
      <c r="AV565" s="21"/>
      <c r="AW565" s="8"/>
      <c r="AX565" s="9"/>
      <c r="AY565" s="9"/>
      <c r="AZ565" s="60" t="s">
        <v>1125</v>
      </c>
      <c r="BA565" s="1821" t="s">
        <v>713</v>
      </c>
      <c r="BB565" s="1822"/>
      <c r="BC565" s="1822"/>
      <c r="BD565" s="1822"/>
      <c r="BE565" s="1823"/>
      <c r="BF565" s="1849">
        <f>SUM(O609:S613)</f>
        <v>35</v>
      </c>
      <c r="BG565" s="1850"/>
      <c r="BH565" s="1850"/>
      <c r="BI565" s="1850"/>
      <c r="BJ565" s="1851"/>
      <c r="BK565" s="1657">
        <f>SUM(T609:X613)</f>
        <v>4</v>
      </c>
      <c r="BL565" s="1658"/>
      <c r="BM565" s="1658"/>
      <c r="BN565" s="1658"/>
      <c r="BO565" s="1659"/>
    </row>
    <row r="566" spans="1:96" s="4" customFormat="1" ht="12.75" customHeight="1">
      <c r="B566" s="35"/>
      <c r="I566" s="1512" t="s">
        <v>1497</v>
      </c>
      <c r="J566" s="1513"/>
      <c r="K566" s="1513"/>
      <c r="L566" s="1513"/>
      <c r="M566" s="1513"/>
      <c r="N566" s="1514"/>
      <c r="O566" s="1679">
        <v>0.5</v>
      </c>
      <c r="P566" s="1680"/>
      <c r="Q566" s="1892"/>
      <c r="R566" s="1729"/>
      <c r="S566" s="1687"/>
      <c r="T566" s="1687"/>
      <c r="U566" s="1873" t="s">
        <v>1501</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2"/>
      <c r="J567" s="1513"/>
      <c r="K567" s="1513"/>
      <c r="L567" s="1513"/>
      <c r="M567" s="1513"/>
      <c r="N567" s="1514"/>
      <c r="O567" s="1679">
        <v>0.45</v>
      </c>
      <c r="P567" s="1680"/>
      <c r="Q567" s="1852"/>
      <c r="R567" s="1687"/>
      <c r="S567" s="1687"/>
      <c r="T567" s="1687"/>
      <c r="U567" s="1652" t="s">
        <v>130</v>
      </c>
      <c r="V567" s="1652"/>
      <c r="W567" s="1653">
        <v>33.799999999999997</v>
      </c>
      <c r="X567" s="1653"/>
      <c r="Y567" s="1653"/>
      <c r="Z567" s="1653"/>
      <c r="AA567" s="1687"/>
      <c r="AB567" s="1687"/>
      <c r="AC567" s="1653"/>
      <c r="AD567" s="1653"/>
      <c r="AE567" s="1730"/>
      <c r="AF567" s="1731"/>
      <c r="AN567" s="281"/>
      <c r="CL567"/>
      <c r="CM567"/>
    </row>
    <row r="568" spans="1:96" s="4" customFormat="1" ht="12.75" customHeight="1">
      <c r="B568" s="5"/>
      <c r="C568" s="5"/>
      <c r="D568" s="5"/>
      <c r="E568" s="5"/>
      <c r="I568" s="1512"/>
      <c r="J568" s="1513"/>
      <c r="K568" s="1513"/>
      <c r="L568" s="1513"/>
      <c r="M568" s="1513"/>
      <c r="N568" s="1514"/>
      <c r="O568" s="1679">
        <v>0.4</v>
      </c>
      <c r="P568" s="1680"/>
      <c r="Q568" s="1852"/>
      <c r="R568" s="1687"/>
      <c r="S568" s="1652" t="s">
        <v>1500</v>
      </c>
      <c r="T568" s="1652"/>
      <c r="U568" s="1653">
        <v>20</v>
      </c>
      <c r="V568" s="1653"/>
      <c r="W568" s="1653">
        <v>30</v>
      </c>
      <c r="X568" s="1653"/>
      <c r="Y568" s="1653"/>
      <c r="Z568" s="1653"/>
      <c r="AA568" s="1653"/>
      <c r="AB568" s="1653"/>
      <c r="AC568" s="1653"/>
      <c r="AD568" s="1653"/>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35</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79">
        <v>0.35</v>
      </c>
      <c r="P569" s="1680"/>
      <c r="Q569" s="1852"/>
      <c r="R569" s="1687"/>
      <c r="S569" s="1652" t="s">
        <v>1761</v>
      </c>
      <c r="T569" s="1652"/>
      <c r="U569" s="1653">
        <v>17.5</v>
      </c>
      <c r="V569" s="1653"/>
      <c r="W569" s="1653">
        <v>26.3</v>
      </c>
      <c r="X569" s="1653"/>
      <c r="Y569" s="1653">
        <v>35</v>
      </c>
      <c r="Z569" s="1653"/>
      <c r="AA569" s="1653"/>
      <c r="AB569" s="1653"/>
      <c r="AC569" s="1653">
        <v>50</v>
      </c>
      <c r="AD569" s="1653"/>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79">
        <v>0.3</v>
      </c>
      <c r="P570" s="1680"/>
      <c r="Q570" s="1852"/>
      <c r="R570" s="1687"/>
      <c r="S570" s="1652" t="s">
        <v>1762</v>
      </c>
      <c r="T570" s="1652"/>
      <c r="U570" s="1653">
        <v>15</v>
      </c>
      <c r="V570" s="1653"/>
      <c r="W570" s="1653">
        <v>22.5</v>
      </c>
      <c r="X570" s="1653"/>
      <c r="Y570" s="1653">
        <v>30</v>
      </c>
      <c r="Z570" s="1653"/>
      <c r="AA570" s="1653">
        <v>37.5</v>
      </c>
      <c r="AB570" s="1653"/>
      <c r="AC570" s="1653">
        <v>45</v>
      </c>
      <c r="AD570" s="1653"/>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2"/>
      <c r="J571" s="1513"/>
      <c r="K571" s="1513"/>
      <c r="L571" s="1513"/>
      <c r="M571" s="1513"/>
      <c r="N571" s="1514"/>
      <c r="O571" s="1679">
        <v>0.25</v>
      </c>
      <c r="P571" s="1680"/>
      <c r="Q571" s="1852"/>
      <c r="R571" s="1687"/>
      <c r="S571" s="1652" t="s">
        <v>1763</v>
      </c>
      <c r="T571" s="1652"/>
      <c r="U571" s="1653">
        <v>12.5</v>
      </c>
      <c r="V571" s="1653"/>
      <c r="W571" s="1653">
        <v>18.8</v>
      </c>
      <c r="X571" s="1653"/>
      <c r="Y571" s="1653">
        <v>25</v>
      </c>
      <c r="Z571" s="1653"/>
      <c r="AA571" s="1653">
        <v>31.3</v>
      </c>
      <c r="AB571" s="1653"/>
      <c r="AC571" s="1653">
        <v>37.5</v>
      </c>
      <c r="AD571" s="1653"/>
      <c r="AE571" s="1730">
        <v>50</v>
      </c>
      <c r="AF571" s="1731"/>
      <c r="AN571" s="281"/>
      <c r="AP571" s="1826" t="str">
        <f t="shared" ref="AP571:AP577" si="0">J608</f>
        <v>5 BR</v>
      </c>
      <c r="AQ571" s="1827"/>
      <c r="AR571" s="1827"/>
      <c r="AS571" s="1827"/>
      <c r="AT571" s="1828"/>
      <c r="AU571" s="1140">
        <f t="shared" ref="AU571:AU576" si="1">O608</f>
        <v>0</v>
      </c>
      <c r="AV571" s="1141"/>
      <c r="AW571" s="1141"/>
      <c r="AX571" s="1141"/>
      <c r="AY571" s="1142"/>
      <c r="AZ571" s="1140">
        <f t="shared" ref="AZ571:AZ576" si="2">T608</f>
        <v>0</v>
      </c>
      <c r="BA571" s="1141"/>
      <c r="BB571" s="1141"/>
      <c r="BC571" s="1141"/>
      <c r="BD571" s="1142"/>
      <c r="BE571" s="1818">
        <f t="shared" ref="BE571:BE576" si="3">Y608</f>
        <v>0</v>
      </c>
      <c r="BF571" s="1819"/>
      <c r="BG571" s="1819"/>
      <c r="BH571" s="1819"/>
      <c r="BI571" s="1820"/>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2"/>
      <c r="J572" s="1513"/>
      <c r="K572" s="1513"/>
      <c r="L572" s="1513"/>
      <c r="M572" s="1513"/>
      <c r="N572" s="1514"/>
      <c r="O572" s="1679">
        <v>0.2</v>
      </c>
      <c r="P572" s="1680"/>
      <c r="Q572" s="1852"/>
      <c r="R572" s="1687"/>
      <c r="S572" s="1878" t="s">
        <v>1766</v>
      </c>
      <c r="T572" s="1878"/>
      <c r="U572" s="1653">
        <v>10</v>
      </c>
      <c r="V572" s="1653"/>
      <c r="W572" s="1653">
        <v>15</v>
      </c>
      <c r="X572" s="1653"/>
      <c r="Y572" s="1653">
        <v>20</v>
      </c>
      <c r="Z572" s="1653"/>
      <c r="AA572" s="1653">
        <v>25</v>
      </c>
      <c r="AB572" s="1653"/>
      <c r="AC572" s="1653">
        <v>30</v>
      </c>
      <c r="AD572" s="1653"/>
      <c r="AE572" s="1730">
        <v>40</v>
      </c>
      <c r="AF572" s="1731"/>
      <c r="AN572" s="281"/>
      <c r="AP572" s="1826" t="str">
        <f t="shared" si="0"/>
        <v>4 BR</v>
      </c>
      <c r="AQ572" s="1827"/>
      <c r="AR572" s="1827"/>
      <c r="AS572" s="1827"/>
      <c r="AT572" s="1828"/>
      <c r="AU572" s="1140">
        <f t="shared" si="1"/>
        <v>0</v>
      </c>
      <c r="AV572" s="1141"/>
      <c r="AW572" s="1141"/>
      <c r="AX572" s="1141"/>
      <c r="AY572" s="1142"/>
      <c r="AZ572" s="1140">
        <f t="shared" si="2"/>
        <v>0</v>
      </c>
      <c r="BA572" s="1141"/>
      <c r="BB572" s="1141"/>
      <c r="BC572" s="1141"/>
      <c r="BD572" s="1142"/>
      <c r="BE572" s="1818">
        <f t="shared" si="3"/>
        <v>0</v>
      </c>
      <c r="BF572" s="1819"/>
      <c r="BG572" s="1819"/>
      <c r="BH572" s="1819"/>
      <c r="BI572" s="1820"/>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2"/>
      <c r="J573" s="1513"/>
      <c r="K573" s="1513"/>
      <c r="L573" s="1513"/>
      <c r="M573" s="1513"/>
      <c r="N573" s="1514"/>
      <c r="O573" s="1679">
        <v>0.15</v>
      </c>
      <c r="P573" s="1680"/>
      <c r="Q573" s="1852"/>
      <c r="R573" s="1687"/>
      <c r="S573" s="1652" t="s">
        <v>1764</v>
      </c>
      <c r="T573" s="1652"/>
      <c r="U573" s="1653">
        <v>7.5</v>
      </c>
      <c r="V573" s="1653"/>
      <c r="W573" s="1653">
        <v>11.3</v>
      </c>
      <c r="X573" s="1653"/>
      <c r="Y573" s="1653">
        <v>15</v>
      </c>
      <c r="Z573" s="1653"/>
      <c r="AA573" s="1653">
        <v>18.8</v>
      </c>
      <c r="AB573" s="1653"/>
      <c r="AC573" s="1653">
        <v>22.5</v>
      </c>
      <c r="AD573" s="1653"/>
      <c r="AE573" s="1730">
        <v>30</v>
      </c>
      <c r="AF573" s="1731"/>
      <c r="AN573" s="281"/>
      <c r="AP573" s="1826" t="str">
        <f t="shared" si="0"/>
        <v>3 BR</v>
      </c>
      <c r="AQ573" s="1827"/>
      <c r="AR573" s="1827"/>
      <c r="AS573" s="1827"/>
      <c r="AT573" s="1828"/>
      <c r="AU573" s="1140">
        <f t="shared" si="1"/>
        <v>0</v>
      </c>
      <c r="AV573" s="1141"/>
      <c r="AW573" s="1141"/>
      <c r="AX573" s="1141"/>
      <c r="AY573" s="1142"/>
      <c r="AZ573" s="1140">
        <f t="shared" si="2"/>
        <v>0</v>
      </c>
      <c r="BA573" s="1141"/>
      <c r="BB573" s="1141"/>
      <c r="BC573" s="1141"/>
      <c r="BD573" s="1142"/>
      <c r="BE573" s="1818">
        <f t="shared" si="3"/>
        <v>0</v>
      </c>
      <c r="BF573" s="1819"/>
      <c r="BG573" s="1819"/>
      <c r="BH573" s="1819"/>
      <c r="BI573" s="1820"/>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5"/>
      <c r="J574" s="1516"/>
      <c r="K574" s="1516"/>
      <c r="L574" s="1516"/>
      <c r="M574" s="1516"/>
      <c r="N574" s="1517"/>
      <c r="O574" s="1679">
        <v>0.1</v>
      </c>
      <c r="P574" s="1680"/>
      <c r="Q574" s="1876"/>
      <c r="R574" s="1877"/>
      <c r="S574" s="1652" t="s">
        <v>1765</v>
      </c>
      <c r="T574" s="1652"/>
      <c r="U574" s="1740">
        <v>5</v>
      </c>
      <c r="V574" s="1740"/>
      <c r="W574" s="1740">
        <v>7.5</v>
      </c>
      <c r="X574" s="1740"/>
      <c r="Y574" s="1740">
        <v>10</v>
      </c>
      <c r="Z574" s="1740"/>
      <c r="AA574" s="1740">
        <v>12.5</v>
      </c>
      <c r="AB574" s="1740"/>
      <c r="AC574" s="1740">
        <v>15</v>
      </c>
      <c r="AD574" s="1740"/>
      <c r="AE574" s="1670">
        <v>20</v>
      </c>
      <c r="AF574" s="1671"/>
      <c r="AK574" s="167"/>
      <c r="AL574" s="167"/>
      <c r="AM574" s="5"/>
      <c r="AN574" s="281"/>
      <c r="AP574" s="1826" t="str">
        <f t="shared" si="0"/>
        <v>2 BR</v>
      </c>
      <c r="AQ574" s="1827"/>
      <c r="AR574" s="1827"/>
      <c r="AS574" s="1827"/>
      <c r="AT574" s="1828"/>
      <c r="AU574" s="1140">
        <f t="shared" si="1"/>
        <v>0</v>
      </c>
      <c r="AV574" s="1141"/>
      <c r="AW574" s="1141"/>
      <c r="AX574" s="1141"/>
      <c r="AY574" s="1142"/>
      <c r="AZ574" s="1140">
        <f t="shared" si="2"/>
        <v>0</v>
      </c>
      <c r="BA574" s="1141"/>
      <c r="BB574" s="1141"/>
      <c r="BC574" s="1141"/>
      <c r="BD574" s="1142"/>
      <c r="BE574" s="1818">
        <f t="shared" si="3"/>
        <v>0</v>
      </c>
      <c r="BF574" s="1819"/>
      <c r="BG574" s="1819"/>
      <c r="BH574" s="1819"/>
      <c r="BI574" s="1820"/>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3" t="s">
        <v>938</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6" t="str">
        <f t="shared" si="0"/>
        <v>1 BR</v>
      </c>
      <c r="AQ575" s="1827"/>
      <c r="AR575" s="1827"/>
      <c r="AS575" s="1827"/>
      <c r="AT575" s="1828"/>
      <c r="AU575" s="1140">
        <f t="shared" si="1"/>
        <v>35</v>
      </c>
      <c r="AV575" s="1141"/>
      <c r="AW575" s="1141"/>
      <c r="AX575" s="1141"/>
      <c r="AY575" s="1142"/>
      <c r="AZ575" s="1140">
        <f t="shared" si="2"/>
        <v>4</v>
      </c>
      <c r="BA575" s="1141"/>
      <c r="BB575" s="1141"/>
      <c r="BC575" s="1141"/>
      <c r="BD575" s="1142"/>
      <c r="BE575" s="1818">
        <f t="shared" si="3"/>
        <v>0.11428571428571428</v>
      </c>
      <c r="BF575" s="1819"/>
      <c r="BG575" s="1819"/>
      <c r="BH575" s="1819"/>
      <c r="BI575" s="1820"/>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4"/>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5"/>
      <c r="AN576" s="281"/>
      <c r="AP576" s="1826" t="str">
        <f t="shared" si="0"/>
        <v>SRO</v>
      </c>
      <c r="AQ576" s="1827"/>
      <c r="AR576" s="1827"/>
      <c r="AS576" s="1827"/>
      <c r="AT576" s="1828"/>
      <c r="AU576" s="1140">
        <f t="shared" si="1"/>
        <v>0</v>
      </c>
      <c r="AV576" s="1141"/>
      <c r="AW576" s="1141"/>
      <c r="AX576" s="1141"/>
      <c r="AY576" s="1142"/>
      <c r="AZ576" s="1140">
        <f t="shared" si="2"/>
        <v>0</v>
      </c>
      <c r="BA576" s="1141"/>
      <c r="BB576" s="1141"/>
      <c r="BC576" s="1141"/>
      <c r="BD576" s="1142"/>
      <c r="BE576" s="1818">
        <f t="shared" si="3"/>
        <v>0</v>
      </c>
      <c r="BF576" s="1819"/>
      <c r="BG576" s="1819"/>
      <c r="BH576" s="1819"/>
      <c r="BI576" s="1820"/>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60" t="s">
        <v>1507</v>
      </c>
      <c r="F577" s="1661"/>
      <c r="G577" s="1661"/>
      <c r="H577" s="1661"/>
      <c r="I577" s="1661"/>
      <c r="J577" s="1662"/>
      <c r="K577" s="1660" t="s">
        <v>1757</v>
      </c>
      <c r="L577" s="1661"/>
      <c r="M577" s="1661"/>
      <c r="N577" s="1661"/>
      <c r="O577" s="1661"/>
      <c r="P577" s="1662"/>
      <c r="Q577" s="1509" t="s">
        <v>1503</v>
      </c>
      <c r="R577" s="1510"/>
      <c r="S577" s="1510"/>
      <c r="T577" s="1510"/>
      <c r="U577" s="1510"/>
      <c r="V577" s="1511"/>
      <c r="W577" s="1509" t="str">
        <f>I566</f>
        <v>Percent of Low-Income Units (exclusive of manager’s units)</v>
      </c>
      <c r="X577" s="1510"/>
      <c r="Y577" s="1510"/>
      <c r="Z577" s="1510"/>
      <c r="AA577" s="1510"/>
      <c r="AB577" s="1511"/>
      <c r="AC577" s="1509" t="s">
        <v>1506</v>
      </c>
      <c r="AD577" s="1510"/>
      <c r="AE577" s="1510"/>
      <c r="AF577" s="1510"/>
      <c r="AG577" s="1510"/>
      <c r="AH577" s="1511"/>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3"/>
      <c r="F578" s="1664"/>
      <c r="G578" s="1664"/>
      <c r="H578" s="1664"/>
      <c r="I578" s="1664"/>
      <c r="J578" s="1665"/>
      <c r="K578" s="1663"/>
      <c r="L578" s="1664"/>
      <c r="M578" s="1664"/>
      <c r="N578" s="1664"/>
      <c r="O578" s="1664"/>
      <c r="P578" s="1665"/>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63"/>
      <c r="F579" s="1664"/>
      <c r="G579" s="1664"/>
      <c r="H579" s="1664"/>
      <c r="I579" s="1664"/>
      <c r="J579" s="1665"/>
      <c r="K579" s="1663"/>
      <c r="L579" s="1664"/>
      <c r="M579" s="1664"/>
      <c r="N579" s="1664"/>
      <c r="O579" s="1664"/>
      <c r="P579" s="1665"/>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63"/>
      <c r="F580" s="1664"/>
      <c r="G580" s="1664"/>
      <c r="H580" s="1664"/>
      <c r="I580" s="1664"/>
      <c r="J580" s="1665"/>
      <c r="K580" s="1663"/>
      <c r="L580" s="1664"/>
      <c r="M580" s="1664"/>
      <c r="N580" s="1664"/>
      <c r="O580" s="1664"/>
      <c r="P580" s="1665"/>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1126</v>
      </c>
      <c r="BH580" s="3" t="s">
        <v>1127</v>
      </c>
    </row>
    <row r="581" spans="5:96" s="4" customFormat="1" ht="12.75" customHeight="1">
      <c r="E581" s="1654"/>
      <c r="F581" s="1655"/>
      <c r="G581" s="1655"/>
      <c r="H581" s="1655"/>
      <c r="I581" s="1655"/>
      <c r="J581" s="1656"/>
      <c r="K581" s="1657">
        <v>20</v>
      </c>
      <c r="L581" s="1658"/>
      <c r="M581" s="1658"/>
      <c r="N581" s="1658"/>
      <c r="O581" s="1658"/>
      <c r="P581" s="1659"/>
      <c r="Q581" s="1726">
        <f>IF(ISERROR(IF((((E581/$BJ$528)*100)&gt;100),"EXCESSIVE VALUE",(E581/$BJ$528)*100)),0,IF((((E581/$BJ$528)*100)&gt;100),"EXCESSIVE VALUE",(E581/$BJ$528)*100))</f>
        <v>0</v>
      </c>
      <c r="R581" s="1727"/>
      <c r="S581" s="1727"/>
      <c r="T581" s="1727"/>
      <c r="U581" s="1727"/>
      <c r="V581" s="1728"/>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57">
        <f t="shared" ref="AP581:AP586" si="5">IF(OR(BE571&gt;=0.1,BE571=0),0,1)</f>
        <v>0</v>
      </c>
      <c r="AQ581" s="1658"/>
      <c r="AR581" s="1658"/>
      <c r="AS581" s="1658"/>
      <c r="AT581" s="1659"/>
      <c r="AX581" s="1697" t="s">
        <v>793</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4">
        <v>4</v>
      </c>
      <c r="F582" s="1655"/>
      <c r="G582" s="1655"/>
      <c r="H582" s="1655"/>
      <c r="I582" s="1655"/>
      <c r="J582" s="1656"/>
      <c r="K582" s="1657">
        <v>30</v>
      </c>
      <c r="L582" s="1658"/>
      <c r="M582" s="1658"/>
      <c r="N582" s="1658"/>
      <c r="O582" s="1658"/>
      <c r="P582" s="1659"/>
      <c r="Q582" s="1726">
        <f>IF(ISERROR(IF((((E582/$BJ$528)*100)&gt;100),"EXCESSIVE VALUE",(E582/$BJ$528)*100)),0,IF((((E582/$BJ$528)*100)&gt;100),"EXCESSIVE VALUE",(E582/$BJ$528)*100))</f>
        <v>11.428571428571429</v>
      </c>
      <c r="R582" s="1727"/>
      <c r="S582" s="1727"/>
      <c r="T582" s="1727"/>
      <c r="U582" s="1727"/>
      <c r="V582" s="1728"/>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57">
        <f t="shared" si="5"/>
        <v>0</v>
      </c>
      <c r="AQ582" s="1658"/>
      <c r="AR582" s="1658"/>
      <c r="AS582" s="1658"/>
      <c r="AT582" s="1659"/>
      <c r="AX582" s="1778" t="s">
        <v>615</v>
      </c>
      <c r="AY582" s="1779"/>
      <c r="AZ582" s="1273" t="s">
        <v>615</v>
      </c>
      <c r="BA582" s="1275"/>
      <c r="BB582" s="1778" t="s">
        <v>265</v>
      </c>
      <c r="BC582" s="1779"/>
      <c r="BD582" s="1707" t="s">
        <v>265</v>
      </c>
      <c r="BE582" s="1709"/>
      <c r="BF582" s="1778" t="s">
        <v>264</v>
      </c>
      <c r="BG582" s="1779"/>
      <c r="BH582" s="1707" t="s">
        <v>264</v>
      </c>
      <c r="BI582" s="1709"/>
      <c r="BJ582" s="1778" t="s">
        <v>263</v>
      </c>
      <c r="BK582" s="1779"/>
      <c r="BL582" s="1707" t="s">
        <v>263</v>
      </c>
      <c r="BM582" s="1709"/>
      <c r="BN582" s="1778" t="s">
        <v>614</v>
      </c>
      <c r="BO582" s="1779"/>
      <c r="BP582" s="1707" t="s">
        <v>614</v>
      </c>
      <c r="BQ582" s="1709"/>
    </row>
    <row r="583" spans="5:96" s="4" customFormat="1" ht="12.75" customHeight="1">
      <c r="E583" s="1654">
        <v>31</v>
      </c>
      <c r="F583" s="1655"/>
      <c r="G583" s="1655"/>
      <c r="H583" s="1655"/>
      <c r="I583" s="1655"/>
      <c r="J583" s="1656"/>
      <c r="K583" s="1657">
        <v>35</v>
      </c>
      <c r="L583" s="1658"/>
      <c r="M583" s="1658"/>
      <c r="N583" s="1658"/>
      <c r="O583" s="1658"/>
      <c r="P583" s="1659"/>
      <c r="Q583" s="1726">
        <f t="shared" ref="Q583:Q589" si="6">IF(ISERROR(IF((((E583/$BJ$528)*100)&gt;100),"EXCESSIVE VALUE",(E583/$BJ$528)*100)),0,IF((((E583/$BJ$528)*100)&gt;100),"EXCESSIVE VALUE",(E583/$BJ$528)*100))</f>
        <v>88.571428571428569</v>
      </c>
      <c r="R583" s="1727"/>
      <c r="S583" s="1727"/>
      <c r="T583" s="1727"/>
      <c r="U583" s="1727"/>
      <c r="V583" s="1728"/>
      <c r="W583" s="1666">
        <f t="shared" ref="W583:W589" si="7">IF(FLOOR(Q583,5)&gt;80,80,FLOOR(Q583,5))</f>
        <v>80</v>
      </c>
      <c r="X583" s="1667"/>
      <c r="Y583" s="1667"/>
      <c r="Z583" s="1667"/>
      <c r="AA583" s="1667"/>
      <c r="AB583" s="1668"/>
      <c r="AC583" s="1666">
        <f t="shared" si="4"/>
        <v>37.5</v>
      </c>
      <c r="AD583" s="1667"/>
      <c r="AE583" s="1667"/>
      <c r="AF583" s="1667"/>
      <c r="AG583" s="1667"/>
      <c r="AH583" s="1668"/>
      <c r="AN583" s="281"/>
      <c r="AO583" s="4">
        <v>3</v>
      </c>
      <c r="AP583" s="1657">
        <f t="shared" si="5"/>
        <v>0</v>
      </c>
      <c r="AQ583" s="1658"/>
      <c r="AR583" s="1658"/>
      <c r="AS583" s="1658"/>
      <c r="AT583" s="1659"/>
      <c r="AX583" s="1778">
        <f>IF(AP533=1,1,0)</f>
        <v>0</v>
      </c>
      <c r="AY583" s="1779"/>
      <c r="AZ583" s="1697"/>
      <c r="BA583" s="1699"/>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4"/>
      <c r="F584" s="1655"/>
      <c r="G584" s="1655"/>
      <c r="H584" s="1655"/>
      <c r="I584" s="1655"/>
      <c r="J584" s="1656"/>
      <c r="K584" s="1657">
        <v>40</v>
      </c>
      <c r="L584" s="1658"/>
      <c r="M584" s="1658"/>
      <c r="N584" s="1658"/>
      <c r="O584" s="1658"/>
      <c r="P584" s="1659"/>
      <c r="Q584" s="1726">
        <f t="shared" si="6"/>
        <v>0</v>
      </c>
      <c r="R584" s="1727"/>
      <c r="S584" s="1727"/>
      <c r="T584" s="1727"/>
      <c r="U584" s="1727"/>
      <c r="V584" s="1728"/>
      <c r="W584" s="1666">
        <f t="shared" si="7"/>
        <v>0</v>
      </c>
      <c r="X584" s="1667"/>
      <c r="Y584" s="1667"/>
      <c r="Z584" s="1667"/>
      <c r="AA584" s="1667"/>
      <c r="AB584" s="1668"/>
      <c r="AC584" s="1666">
        <f t="shared" si="4"/>
        <v>0</v>
      </c>
      <c r="AD584" s="1667"/>
      <c r="AE584" s="1667"/>
      <c r="AF584" s="1667"/>
      <c r="AG584" s="1667"/>
      <c r="AH584" s="1668"/>
      <c r="AN584" s="281"/>
      <c r="AO584" s="4">
        <v>2</v>
      </c>
      <c r="AP584" s="1657">
        <f t="shared" si="5"/>
        <v>0</v>
      </c>
      <c r="AQ584" s="1658"/>
      <c r="AR584" s="1658"/>
      <c r="AS584" s="1658"/>
      <c r="AT584" s="1659"/>
      <c r="AX584" s="1824"/>
      <c r="AY584" s="1825"/>
      <c r="AZ584" s="1697"/>
      <c r="BA584" s="1699"/>
      <c r="BB584" s="1778">
        <f>IF(AP534=1,1,0)</f>
        <v>0</v>
      </c>
      <c r="BC584" s="1779"/>
      <c r="BD584" s="1697"/>
      <c r="BE584" s="1699"/>
      <c r="BF584" s="1824"/>
      <c r="BG584" s="1825"/>
      <c r="BH584" s="1707">
        <f>IF(AND(T610&gt;0,AP534&gt;0),1,0)</f>
        <v>0</v>
      </c>
      <c r="BI584" s="1709"/>
      <c r="BJ584" s="1824"/>
      <c r="BK584" s="1825"/>
      <c r="BL584" s="1707">
        <f>IF(AND(T610&gt;0,AP534&gt;0),1,0)</f>
        <v>0</v>
      </c>
      <c r="BM584" s="1709"/>
      <c r="BN584" s="1824"/>
      <c r="BO584" s="1825"/>
      <c r="BP584" s="1707">
        <f>IF(AND(T610&gt;0,AP534&gt;0),1,0)</f>
        <v>0</v>
      </c>
      <c r="BQ584" s="1709"/>
    </row>
    <row r="585" spans="5:96" s="4" customFormat="1" ht="12.75" customHeight="1">
      <c r="E585" s="1654"/>
      <c r="F585" s="1655"/>
      <c r="G585" s="1655"/>
      <c r="H585" s="1655"/>
      <c r="I585" s="1655"/>
      <c r="J585" s="1656"/>
      <c r="K585" s="1657">
        <v>45</v>
      </c>
      <c r="L585" s="1658"/>
      <c r="M585" s="1658"/>
      <c r="N585" s="1658"/>
      <c r="O585" s="1658"/>
      <c r="P585" s="1659"/>
      <c r="Q585" s="1726">
        <f t="shared" si="6"/>
        <v>0</v>
      </c>
      <c r="R585" s="1727"/>
      <c r="S585" s="1727"/>
      <c r="T585" s="1727"/>
      <c r="U585" s="1727"/>
      <c r="V585" s="1728"/>
      <c r="W585" s="1666">
        <f>IF(FLOOR(Q585,5)&gt;65,65,FLOOR(Q585,5))</f>
        <v>0</v>
      </c>
      <c r="X585" s="1667"/>
      <c r="Y585" s="1667"/>
      <c r="Z585" s="1667"/>
      <c r="AA585" s="1667"/>
      <c r="AB585" s="1668"/>
      <c r="AC585" s="1666">
        <f t="shared" si="4"/>
        <v>0</v>
      </c>
      <c r="AD585" s="1667"/>
      <c r="AE585" s="1667"/>
      <c r="AF585" s="1667"/>
      <c r="AG585" s="1667"/>
      <c r="AH585" s="1668"/>
      <c r="AN585" s="281"/>
      <c r="AO585" s="4">
        <v>1</v>
      </c>
      <c r="AP585" s="1657">
        <f t="shared" si="5"/>
        <v>0</v>
      </c>
      <c r="AQ585" s="1658"/>
      <c r="AR585" s="1658"/>
      <c r="AS585" s="1658"/>
      <c r="AT585" s="1659"/>
      <c r="AX585" s="1824"/>
      <c r="AY585" s="1825"/>
      <c r="AZ585" s="1697"/>
      <c r="BA585" s="1699"/>
      <c r="BB585" s="1824"/>
      <c r="BC585" s="1825"/>
      <c r="BD585" s="1697"/>
      <c r="BE585" s="1699"/>
      <c r="BF585" s="1778">
        <f>IF(AP535=1,1,0)</f>
        <v>0</v>
      </c>
      <c r="BG585" s="1779"/>
      <c r="BH585" s="1697"/>
      <c r="BI585" s="1699"/>
      <c r="BJ585" s="1824"/>
      <c r="BK585" s="1825"/>
      <c r="BL585" s="1707">
        <f>IF(AND(T611&gt;0,AP535&gt;0),1,0)</f>
        <v>0</v>
      </c>
      <c r="BM585" s="1709"/>
      <c r="BN585" s="1824"/>
      <c r="BO585" s="1825"/>
      <c r="BP585" s="1707">
        <f>IF(AND(T611&gt;0,AP535&gt;0),1,0)</f>
        <v>0</v>
      </c>
      <c r="BQ585" s="1709"/>
    </row>
    <row r="586" spans="5:96" s="4" customFormat="1" ht="12.75" customHeight="1">
      <c r="E586" s="1654"/>
      <c r="F586" s="1655"/>
      <c r="G586" s="1655"/>
      <c r="H586" s="1655"/>
      <c r="I586" s="1655"/>
      <c r="J586" s="1656"/>
      <c r="K586" s="1657">
        <f>IF(OR(Application!D211="Rural",Application!D211="Rural apportionment (Section 514)",Application!D211="Rural apportionment (Section 515)",Application!D211="Rural apportionment (CDBG-DR)",Application!D211="Rural apportionment (HOME)",Application!D211="Rural (Native American apportionment)"),"",50)</f>
        <v>50</v>
      </c>
      <c r="L586" s="1658"/>
      <c r="M586" s="1658"/>
      <c r="N586" s="1658"/>
      <c r="O586" s="1658"/>
      <c r="P586" s="1659"/>
      <c r="Q586" s="1726">
        <f t="shared" si="6"/>
        <v>0</v>
      </c>
      <c r="R586" s="1727"/>
      <c r="S586" s="1727"/>
      <c r="T586" s="1727"/>
      <c r="U586" s="1727"/>
      <c r="V586" s="1728"/>
      <c r="W586" s="1666">
        <f>IF(FLOOR(Q586,5)&gt;40,40,FLOOR(Q586,5))</f>
        <v>0</v>
      </c>
      <c r="X586" s="1667"/>
      <c r="Y586" s="1667"/>
      <c r="Z586" s="1667"/>
      <c r="AA586" s="1667"/>
      <c r="AB586" s="1668"/>
      <c r="AC586" s="1666">
        <f t="shared" si="4"/>
        <v>0</v>
      </c>
      <c r="AD586" s="1667"/>
      <c r="AE586" s="1667"/>
      <c r="AF586" s="1667"/>
      <c r="AG586" s="1667"/>
      <c r="AH586" s="1668"/>
      <c r="AN586" s="281"/>
      <c r="AO586" s="4">
        <v>0</v>
      </c>
      <c r="AP586" s="1657">
        <f t="shared" si="5"/>
        <v>0</v>
      </c>
      <c r="AQ586" s="1658"/>
      <c r="AR586" s="1658"/>
      <c r="AS586" s="1658"/>
      <c r="AT586" s="1659"/>
      <c r="AX586" s="1824"/>
      <c r="AY586" s="1825"/>
      <c r="AZ586" s="1697"/>
      <c r="BA586" s="1699"/>
      <c r="BB586" s="1824"/>
      <c r="BC586" s="1825"/>
      <c r="BD586" s="1697"/>
      <c r="BE586" s="1699"/>
      <c r="BF586" s="1824"/>
      <c r="BG586" s="1825"/>
      <c r="BH586" s="1697"/>
      <c r="BI586" s="1699"/>
      <c r="BJ586" s="1778">
        <f>IF(AP536=1,1,0)</f>
        <v>1</v>
      </c>
      <c r="BK586" s="1779"/>
      <c r="BL586" s="1824"/>
      <c r="BM586" s="1825"/>
      <c r="BN586" s="1824"/>
      <c r="BO586" s="1825"/>
      <c r="BP586" s="1707">
        <f>IF(AND(T612&gt;0,AP536&gt;0),1,0)</f>
        <v>1</v>
      </c>
      <c r="BQ586" s="1709"/>
    </row>
    <row r="587" spans="5:96" s="4" customFormat="1" ht="12.75" customHeight="1">
      <c r="E587" s="1752"/>
      <c r="F587" s="1753"/>
      <c r="G587" s="1753"/>
      <c r="H587" s="1753"/>
      <c r="I587" s="1753"/>
      <c r="J587" s="1754"/>
      <c r="K587" s="1860" t="str">
        <f>IF(OR(Application!D211="Rural",Application!D211="Rural apportionment (Section 514)",Application!D211="Rural apportionment (Section 515)",Application!D211="Rural apportionment (HOME)",Application!D211="Rural apportionment (CDBG-DR)",Application!D211="Rural (Native American apportionment)"),50,"")</f>
        <v/>
      </c>
      <c r="L587" s="1861"/>
      <c r="M587" s="1862" t="s">
        <v>2311</v>
      </c>
      <c r="N587" s="1862"/>
      <c r="O587" s="1862"/>
      <c r="P587" s="1863"/>
      <c r="Q587" s="1726">
        <f t="shared" si="6"/>
        <v>0</v>
      </c>
      <c r="R587" s="1727"/>
      <c r="S587" s="1727"/>
      <c r="T587" s="1727"/>
      <c r="U587" s="1727"/>
      <c r="V587" s="1728"/>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57"/>
      <c r="AQ587" s="1658"/>
      <c r="AR587" s="1658"/>
      <c r="AS587" s="1658"/>
      <c r="AT587" s="1659"/>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c r="F588" s="1753"/>
      <c r="G588" s="1753"/>
      <c r="H588" s="1753"/>
      <c r="I588" s="1753"/>
      <c r="J588" s="1754"/>
      <c r="K588" s="1860" t="str">
        <f>IF(OR(Application!D211="Rural",Application!D211="Rural apportionment (Section 514)",Application!D211="Rural apportionment (Section 515)",Application!D211="Rural apportionment (HOME)",Application!D211="Rural apportionment (CDBG-DR)",Application!D211="Rural (Native American apportionment)"),55,"")</f>
        <v/>
      </c>
      <c r="L588" s="1861"/>
      <c r="M588" s="1862" t="s">
        <v>2311</v>
      </c>
      <c r="N588" s="1862"/>
      <c r="O588" s="1862"/>
      <c r="P588" s="1863"/>
      <c r="Q588" s="1726">
        <f t="shared" si="6"/>
        <v>0</v>
      </c>
      <c r="R588" s="1727"/>
      <c r="S588" s="1727"/>
      <c r="T588" s="1727"/>
      <c r="U588" s="1727"/>
      <c r="V588" s="1728"/>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0</v>
      </c>
      <c r="BI588" s="1709"/>
      <c r="BJ588" s="1778">
        <f>SUM(BJ583:BK587)</f>
        <v>1</v>
      </c>
      <c r="BK588" s="1779"/>
      <c r="BL588" s="1707">
        <f>SUM(BL583:BM587)</f>
        <v>0</v>
      </c>
      <c r="BM588" s="1709"/>
      <c r="BN588" s="1778">
        <f>SUM(BN583:BO587)</f>
        <v>0</v>
      </c>
      <c r="BO588" s="1779"/>
      <c r="BP588" s="1707">
        <f>SUM(BP583:BQ587)</f>
        <v>1</v>
      </c>
      <c r="BQ588" s="1709"/>
    </row>
    <row r="589" spans="5:96" s="4" customFormat="1" ht="12.75" customHeight="1">
      <c r="E589" s="1654"/>
      <c r="F589" s="1655"/>
      <c r="G589" s="1655"/>
      <c r="H589" s="1655"/>
      <c r="I589" s="1655"/>
      <c r="J589" s="1656"/>
      <c r="K589" s="1657" t="s">
        <v>2127</v>
      </c>
      <c r="L589" s="1658"/>
      <c r="M589" s="1658"/>
      <c r="N589" s="1658"/>
      <c r="O589" s="1658"/>
      <c r="P589" s="1659"/>
      <c r="Q589" s="1726">
        <f t="shared" si="6"/>
        <v>0</v>
      </c>
      <c r="R589" s="1727"/>
      <c r="S589" s="1727"/>
      <c r="T589" s="1727"/>
      <c r="U589" s="1727"/>
      <c r="V589" s="1728"/>
      <c r="W589" s="1666">
        <f t="shared" si="7"/>
        <v>0</v>
      </c>
      <c r="X589" s="1667"/>
      <c r="Y589" s="1667"/>
      <c r="Z589" s="1667"/>
      <c r="AA589" s="1667"/>
      <c r="AB589" s="1668"/>
      <c r="AC589" s="1666">
        <v>0</v>
      </c>
      <c r="AD589" s="1667"/>
      <c r="AE589" s="1667"/>
      <c r="AF589" s="1667"/>
      <c r="AG589" s="1667"/>
      <c r="AH589" s="1668"/>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0</v>
      </c>
      <c r="BK589" s="1793"/>
      <c r="BL589" s="1793"/>
      <c r="BM589" s="1794"/>
      <c r="BN589" s="1792">
        <f>IF(AND(BN588=1,BP588&gt;=1),1,0)</f>
        <v>0</v>
      </c>
      <c r="BO589" s="1793"/>
      <c r="BP589" s="1793"/>
      <c r="BQ589" s="1794"/>
    </row>
    <row r="590" spans="5:96" s="4" customFormat="1" ht="12.75" customHeight="1">
      <c r="E590" s="1654"/>
      <c r="F590" s="1655"/>
      <c r="G590" s="1655"/>
      <c r="H590" s="1655"/>
      <c r="I590" s="1655"/>
      <c r="J590" s="1656"/>
      <c r="K590" s="1657" t="s">
        <v>2128</v>
      </c>
      <c r="L590" s="1658"/>
      <c r="M590" s="1658"/>
      <c r="N590" s="1658"/>
      <c r="O590" s="1658"/>
      <c r="P590" s="1659"/>
      <c r="Q590" s="1726">
        <f>IF(ISERROR(IF((((E590/$BJ$528)*100)&gt;100),"EXCESSIVE VALUE",(E590/$BJ$528)*100)),0,IF((((E590/$BJ$528)*100)&gt;100),"EXCESSIVE VALUE",(E590/$BJ$528)*100))</f>
        <v>0</v>
      </c>
      <c r="R590" s="1727"/>
      <c r="S590" s="1727"/>
      <c r="T590" s="1727"/>
      <c r="U590" s="1727"/>
      <c r="V590" s="1728"/>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609</v>
      </c>
      <c r="BJ590" s="1792">
        <f>AX589+BB589+BF589+BJ589+BN589</f>
        <v>0</v>
      </c>
      <c r="BK590" s="1793"/>
      <c r="BL590" s="1793"/>
      <c r="BM590" s="1794"/>
      <c r="BN590"/>
      <c r="BO590"/>
      <c r="BP590"/>
      <c r="BQ590"/>
    </row>
    <row r="591" spans="5:96" s="4" customFormat="1" ht="12.75" customHeight="1">
      <c r="E591" s="1654"/>
      <c r="F591" s="1655"/>
      <c r="G591" s="1655"/>
      <c r="H591" s="1655"/>
      <c r="I591" s="1655"/>
      <c r="J591" s="1656"/>
      <c r="K591" s="1657" t="s">
        <v>2129</v>
      </c>
      <c r="L591" s="1658"/>
      <c r="M591" s="1658"/>
      <c r="N591" s="1658"/>
      <c r="O591" s="1658"/>
      <c r="P591" s="1659"/>
      <c r="Q591" s="1726">
        <f>IF(ISERROR(IF((((E591/$BJ$528)*100)&gt;100),"EXCESSIVE VALUE",(E591/$BJ$528)*100)),0,IF((((E591/$BJ$528)*100)&gt;100),"EXCESSIVE VALUE",(E591/$BJ$528)*100))</f>
        <v>0</v>
      </c>
      <c r="R591" s="1727"/>
      <c r="S591" s="1727"/>
      <c r="T591" s="1727"/>
      <c r="U591" s="1727"/>
      <c r="V591" s="1728"/>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608</v>
      </c>
      <c r="BK591"/>
      <c r="BL591"/>
      <c r="BM591"/>
      <c r="BN591"/>
      <c r="BO591"/>
      <c r="BP591"/>
      <c r="BQ591"/>
    </row>
    <row r="592" spans="5:96" s="4" customFormat="1" ht="12.75" customHeight="1">
      <c r="E592" s="1749">
        <f>SUM(E581:J591)</f>
        <v>35</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604</v>
      </c>
      <c r="AC592" s="1746">
        <f>IF(SUM(AC581:AH591)&gt;0,SUM(AC581:AH591),0)</f>
        <v>52.5</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2230</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710" t="s">
        <v>103</v>
      </c>
      <c r="AH596" s="1710"/>
      <c r="AI596" s="1710"/>
      <c r="AJ596" s="1710"/>
      <c r="AK596" s="5"/>
      <c r="AL596" s="5"/>
      <c r="AM596" s="5"/>
      <c r="AN596" s="281"/>
    </row>
    <row r="597" spans="1:64" s="4" customFormat="1" ht="12.75" customHeight="1">
      <c r="B597" s="1672" t="s">
        <v>2117</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8"/>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3" t="s">
        <v>794</v>
      </c>
      <c r="K604" s="1804"/>
      <c r="L604" s="1804"/>
      <c r="M604" s="1804"/>
      <c r="N604" s="1805"/>
      <c r="O604" s="1509" t="s">
        <v>1504</v>
      </c>
      <c r="P604" s="1510"/>
      <c r="Q604" s="1510"/>
      <c r="R604" s="1510"/>
      <c r="S604" s="1511"/>
      <c r="T604" s="1509" t="s">
        <v>1767</v>
      </c>
      <c r="U604" s="1510"/>
      <c r="V604" s="1510"/>
      <c r="W604" s="1510"/>
      <c r="X604" s="1511"/>
      <c r="Y604" s="1509" t="s">
        <v>1505</v>
      </c>
      <c r="Z604" s="1510"/>
      <c r="AA604" s="1510"/>
      <c r="AB604" s="1510"/>
      <c r="AC604" s="1511"/>
      <c r="AF604"/>
      <c r="AG604"/>
      <c r="AH604"/>
      <c r="AI604"/>
      <c r="AJ604"/>
    </row>
    <row r="605" spans="1:64">
      <c r="D605"/>
      <c r="E605"/>
      <c r="F605"/>
      <c r="G605"/>
      <c r="H605"/>
      <c r="I605"/>
      <c r="J605" s="1703"/>
      <c r="K605" s="1704"/>
      <c r="L605" s="1704"/>
      <c r="M605" s="1704"/>
      <c r="N605" s="1806"/>
      <c r="O605" s="1512"/>
      <c r="P605" s="1513"/>
      <c r="Q605" s="1513"/>
      <c r="R605" s="1513"/>
      <c r="S605" s="1514"/>
      <c r="T605" s="1512"/>
      <c r="U605" s="1513"/>
      <c r="V605" s="1513"/>
      <c r="W605" s="1513"/>
      <c r="X605" s="1514"/>
      <c r="Y605" s="1512"/>
      <c r="Z605" s="1513"/>
      <c r="AA605" s="1513"/>
      <c r="AB605" s="1513"/>
      <c r="AC605" s="1514"/>
      <c r="AF605"/>
      <c r="AG605"/>
      <c r="AH605"/>
      <c r="AI605"/>
      <c r="AJ605"/>
      <c r="AO605" s="38" t="s">
        <v>2226</v>
      </c>
      <c r="AR605" s="21" t="b">
        <f>$Y$614&gt;=10%</f>
        <v>1</v>
      </c>
    </row>
    <row r="606" spans="1:64">
      <c r="I606"/>
      <c r="J606" s="1703"/>
      <c r="K606" s="1704"/>
      <c r="L606" s="1704"/>
      <c r="M606" s="1704"/>
      <c r="N606" s="1806"/>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2227</v>
      </c>
      <c r="AR606" s="954">
        <f>ROUNDUP(($O$614*10%),0)</f>
        <v>4</v>
      </c>
    </row>
    <row r="607" spans="1:64">
      <c r="D607"/>
      <c r="E607"/>
      <c r="F607"/>
      <c r="G607"/>
      <c r="H607"/>
      <c r="I607"/>
      <c r="J607" s="1703"/>
      <c r="K607" s="1704"/>
      <c r="L607" s="1704"/>
      <c r="M607" s="1704"/>
      <c r="N607" s="1806"/>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2228</v>
      </c>
      <c r="AR607" s="21" t="s">
        <v>2229</v>
      </c>
    </row>
    <row r="608" spans="1:64">
      <c r="D608"/>
      <c r="E608"/>
      <c r="F608"/>
      <c r="G608"/>
      <c r="H608"/>
      <c r="I608"/>
      <c r="J608" s="1734" t="s">
        <v>225</v>
      </c>
      <c r="K608" s="1735"/>
      <c r="L608" s="1735"/>
      <c r="M608" s="1735"/>
      <c r="N608" s="1736"/>
      <c r="O608" s="1657">
        <f>Application!CM626</f>
        <v>0</v>
      </c>
      <c r="P608" s="1658"/>
      <c r="Q608" s="1658"/>
      <c r="R608" s="1658"/>
      <c r="S608" s="1659"/>
      <c r="T608" s="1657">
        <f>Application!DR627</f>
        <v>0</v>
      </c>
      <c r="U608" s="1658"/>
      <c r="V608" s="1658"/>
      <c r="W608" s="1658"/>
      <c r="X608" s="1659"/>
      <c r="Y608" s="1741">
        <f t="shared" ref="Y608:Y612" si="8">IF(T608&gt;0,T608/O608,0)</f>
        <v>0</v>
      </c>
      <c r="Z608" s="1742"/>
      <c r="AA608" s="1742"/>
      <c r="AB608" s="1742"/>
      <c r="AC608" s="1743"/>
      <c r="AD608"/>
      <c r="AF608"/>
      <c r="AG608"/>
      <c r="AH608"/>
      <c r="AI608"/>
      <c r="AJ608"/>
      <c r="AO608" s="954">
        <f>ROUNDUP((O608*10%),0)</f>
        <v>0</v>
      </c>
      <c r="AP608" s="206"/>
      <c r="AR608" s="955" t="b">
        <f>OR(SUM($T$608:T608)&gt;=$AR$606,T608&gt;=AO608)</f>
        <v>1</v>
      </c>
    </row>
    <row r="609" spans="1:60">
      <c r="D609"/>
      <c r="E609"/>
      <c r="F609"/>
      <c r="G609"/>
      <c r="H609"/>
      <c r="I609"/>
      <c r="J609" s="1734" t="s">
        <v>31</v>
      </c>
      <c r="K609" s="1735"/>
      <c r="L609" s="1735"/>
      <c r="M609" s="1735"/>
      <c r="N609" s="1736"/>
      <c r="O609" s="1657">
        <f>Application!CH626</f>
        <v>0</v>
      </c>
      <c r="P609" s="1658"/>
      <c r="Q609" s="1658"/>
      <c r="R609" s="1658"/>
      <c r="S609" s="1659"/>
      <c r="T609" s="1657">
        <f>Application!DM627</f>
        <v>0</v>
      </c>
      <c r="U609" s="1658"/>
      <c r="V609" s="1658"/>
      <c r="W609" s="1658"/>
      <c r="X609" s="1659"/>
      <c r="Y609" s="1741">
        <f t="shared" si="8"/>
        <v>0</v>
      </c>
      <c r="Z609" s="1742"/>
      <c r="AA609" s="1742"/>
      <c r="AB609" s="1742"/>
      <c r="AC609" s="1743"/>
      <c r="AD609"/>
      <c r="AF609"/>
      <c r="AG609"/>
      <c r="AH609"/>
      <c r="AI609"/>
      <c r="AJ609"/>
      <c r="AO609" s="954">
        <f t="shared" ref="AO609:AO613" si="9">ROUNDUP((O609*10%),0)</f>
        <v>0</v>
      </c>
      <c r="AP609" s="206"/>
      <c r="AR609" s="955" t="b">
        <f>OR(SUM($T$608:T609)&gt;=$AR$606,T609&gt;=AO609)</f>
        <v>1</v>
      </c>
    </row>
    <row r="610" spans="1:60">
      <c r="D610"/>
      <c r="E610"/>
      <c r="F610"/>
      <c r="G610"/>
      <c r="H610"/>
      <c r="I610"/>
      <c r="J610" s="1734" t="s">
        <v>265</v>
      </c>
      <c r="K610" s="1735"/>
      <c r="L610" s="1735"/>
      <c r="M610" s="1735"/>
      <c r="N610" s="1736"/>
      <c r="O610" s="1657">
        <f>Application!CC626</f>
        <v>0</v>
      </c>
      <c r="P610" s="1658"/>
      <c r="Q610" s="1658"/>
      <c r="R610" s="1658"/>
      <c r="S610" s="1659"/>
      <c r="T610" s="1657">
        <f>Application!DH627</f>
        <v>0</v>
      </c>
      <c r="U610" s="1658"/>
      <c r="V610" s="1658"/>
      <c r="W610" s="1658"/>
      <c r="X610" s="1659"/>
      <c r="Y610" s="1741">
        <f t="shared" si="8"/>
        <v>0</v>
      </c>
      <c r="Z610" s="1742"/>
      <c r="AA610" s="1742"/>
      <c r="AB610" s="1742"/>
      <c r="AC610" s="1743"/>
      <c r="AD610"/>
      <c r="AF610"/>
      <c r="AG610"/>
      <c r="AH610"/>
      <c r="AI610"/>
      <c r="AJ610"/>
      <c r="AO610" s="954">
        <f t="shared" si="9"/>
        <v>0</v>
      </c>
      <c r="AP610" s="206"/>
      <c r="AR610" s="955" t="b">
        <f>OR(SUM($T$608:T610)&gt;=$AR$606,T610&gt;=AO610)</f>
        <v>1</v>
      </c>
    </row>
    <row r="611" spans="1:60">
      <c r="D611"/>
      <c r="E611"/>
      <c r="F611"/>
      <c r="G611"/>
      <c r="H611"/>
      <c r="I611"/>
      <c r="J611" s="1734" t="s">
        <v>264</v>
      </c>
      <c r="K611" s="1735"/>
      <c r="L611" s="1735"/>
      <c r="M611" s="1735"/>
      <c r="N611" s="1736"/>
      <c r="O611" s="1657">
        <f>Application!BX626</f>
        <v>0</v>
      </c>
      <c r="P611" s="1658"/>
      <c r="Q611" s="1658"/>
      <c r="R611" s="1658"/>
      <c r="S611" s="1659"/>
      <c r="T611" s="1657">
        <f>Application!DC627</f>
        <v>0</v>
      </c>
      <c r="U611" s="1658"/>
      <c r="V611" s="1658"/>
      <c r="W611" s="1658"/>
      <c r="X611" s="1659"/>
      <c r="Y611" s="1741">
        <f t="shared" si="8"/>
        <v>0</v>
      </c>
      <c r="Z611" s="1742"/>
      <c r="AA611" s="1742"/>
      <c r="AB611" s="1742"/>
      <c r="AC611" s="1743"/>
      <c r="AD611"/>
      <c r="AF611"/>
      <c r="AG611"/>
      <c r="AH611"/>
      <c r="AI611"/>
      <c r="AJ611"/>
      <c r="AO611" s="954">
        <f t="shared" si="9"/>
        <v>0</v>
      </c>
      <c r="AP611" s="206"/>
      <c r="AR611" s="955" t="b">
        <f>OR(SUM($T$608:T611)&gt;=$AR$606,T611&gt;=AO611)</f>
        <v>1</v>
      </c>
    </row>
    <row r="612" spans="1:60">
      <c r="D612"/>
      <c r="E612"/>
      <c r="F612"/>
      <c r="G612"/>
      <c r="H612"/>
      <c r="I612"/>
      <c r="J612" s="1734" t="s">
        <v>263</v>
      </c>
      <c r="K612" s="1735"/>
      <c r="L612" s="1735"/>
      <c r="M612" s="1735"/>
      <c r="N612" s="1736"/>
      <c r="O612" s="1657">
        <f>Application!BS626</f>
        <v>35</v>
      </c>
      <c r="P612" s="1658"/>
      <c r="Q612" s="1658"/>
      <c r="R612" s="1658"/>
      <c r="S612" s="1659"/>
      <c r="T612" s="1657">
        <f>Application!CX627</f>
        <v>4</v>
      </c>
      <c r="U612" s="1658"/>
      <c r="V612" s="1658"/>
      <c r="W612" s="1658"/>
      <c r="X612" s="1659"/>
      <c r="Y612" s="1741">
        <f t="shared" si="8"/>
        <v>0.11428571428571428</v>
      </c>
      <c r="Z612" s="1742"/>
      <c r="AA612" s="1742"/>
      <c r="AB612" s="1742"/>
      <c r="AC612" s="1743"/>
      <c r="AD612"/>
      <c r="AF612"/>
      <c r="AG612"/>
      <c r="AH612"/>
      <c r="AI612"/>
      <c r="AJ612"/>
      <c r="AO612" s="954">
        <f t="shared" si="9"/>
        <v>4</v>
      </c>
      <c r="AP612" s="206"/>
      <c r="AR612" s="955" t="b">
        <f>OR(SUM($T$608:T612)&gt;=$AR$606,T612&gt;=AO612)</f>
        <v>1</v>
      </c>
    </row>
    <row r="613" spans="1:60">
      <c r="D613"/>
      <c r="E613"/>
      <c r="F613"/>
      <c r="G613"/>
      <c r="H613"/>
      <c r="I613"/>
      <c r="J613" s="1734" t="s">
        <v>614</v>
      </c>
      <c r="K613" s="1735"/>
      <c r="L613" s="1735"/>
      <c r="M613" s="1735"/>
      <c r="N613" s="1736"/>
      <c r="O613" s="1657">
        <f>Application!BN626</f>
        <v>0</v>
      </c>
      <c r="P613" s="1658"/>
      <c r="Q613" s="1658"/>
      <c r="R613" s="1658"/>
      <c r="S613" s="1659"/>
      <c r="T613" s="1657">
        <f>Application!CS627</f>
        <v>0</v>
      </c>
      <c r="U613" s="1658"/>
      <c r="V613" s="1658"/>
      <c r="W613" s="1658"/>
      <c r="X613" s="1659"/>
      <c r="Y613" s="1741">
        <f>IF(T613&gt;0,T613/O613,0)</f>
        <v>0</v>
      </c>
      <c r="Z613" s="1742"/>
      <c r="AA613" s="1742"/>
      <c r="AB613" s="1742"/>
      <c r="AC613" s="1743"/>
      <c r="AD613"/>
      <c r="AF613"/>
      <c r="AG613"/>
      <c r="AH613"/>
      <c r="AI613"/>
      <c r="AJ613"/>
      <c r="AO613" s="954">
        <f t="shared" si="9"/>
        <v>0</v>
      </c>
      <c r="AP613" s="206"/>
      <c r="AR613" s="955" t="b">
        <f>OR(SUM($T$608:T613)&gt;=$AR$606,T613&gt;=AO613)</f>
        <v>1</v>
      </c>
    </row>
    <row r="614" spans="1:60">
      <c r="D614"/>
      <c r="E614"/>
      <c r="F614"/>
      <c r="G614"/>
      <c r="H614"/>
      <c r="I614"/>
      <c r="J614" s="1153" t="s">
        <v>875</v>
      </c>
      <c r="K614" s="1154"/>
      <c r="L614" s="1154"/>
      <c r="M614" s="1154"/>
      <c r="N614" s="1155"/>
      <c r="O614" s="1723">
        <f>SUM(O608:S613)</f>
        <v>35</v>
      </c>
      <c r="P614" s="1724"/>
      <c r="Q614" s="1724"/>
      <c r="R614" s="1724"/>
      <c r="S614" s="1725"/>
      <c r="T614" s="1723">
        <f>SUM(T608:X613)</f>
        <v>4</v>
      </c>
      <c r="U614" s="1724"/>
      <c r="V614" s="1724"/>
      <c r="W614" s="1724"/>
      <c r="X614" s="1725"/>
      <c r="Y614" s="1800">
        <f>IF(T614&gt;0,T614/O614,0)</f>
        <v>0.11428571428571428</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1508</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7">
        <f>IF($E$592=Application!G730,$AC$592+$AJ$617,0)</f>
        <v>54.5</v>
      </c>
      <c r="AL619" s="1268"/>
      <c r="AM619" s="126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4" t="s">
        <v>1509</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3" t="s">
        <v>2219</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5" t="s">
        <v>937</v>
      </c>
      <c r="AH627" s="1035"/>
      <c r="AI627" s="1035"/>
      <c r="AJ627" s="1035"/>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65"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74" t="s">
        <v>2224</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65"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6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65"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65"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65"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65"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3" customFormat="1" ht="12.4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7"/>
      <c r="BD642" s="645"/>
      <c r="BE642" s="645"/>
      <c r="BF642" s="645"/>
      <c r="BG642" s="645"/>
      <c r="BH642" s="645"/>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1"/>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1"/>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4"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889</v>
      </c>
      <c r="F659" s="501"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2"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2"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4" t="s">
        <v>2211</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721</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2">
        <f>SUM(AO694:AO695)</f>
        <v>25</v>
      </c>
      <c r="AQ693" s="206"/>
    </row>
    <row r="694" spans="1:43">
      <c r="A694" s="1169" t="s">
        <v>1940</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1941</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3" t="s">
        <v>234</v>
      </c>
      <c r="U696" s="1550"/>
      <c r="V696" s="1550"/>
      <c r="W696" s="1550"/>
      <c r="X696" s="1550"/>
      <c r="Y696" s="1551"/>
      <c r="Z696" s="1553" t="s">
        <v>233</v>
      </c>
      <c r="AA696" s="1550"/>
      <c r="AB696" s="1550"/>
      <c r="AC696" s="1550"/>
      <c r="AD696" s="1550"/>
      <c r="AE696" s="1551"/>
      <c r="AF696" s="1553" t="s">
        <v>235</v>
      </c>
      <c r="AG696" s="1550"/>
      <c r="AH696" s="1550"/>
      <c r="AI696" s="1550"/>
      <c r="AJ696" s="1550"/>
      <c r="AK696" s="1551"/>
      <c r="AL696" s="777"/>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7"/>
      <c r="AM697" s="20"/>
    </row>
    <row r="698" spans="1:43">
      <c r="A698" s="593" t="s">
        <v>652</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499">
        <v>10</v>
      </c>
      <c r="AA698" s="1499"/>
      <c r="AB698" s="1499"/>
      <c r="AC698" s="1499"/>
      <c r="AD698" s="1499"/>
      <c r="AE698" s="1499"/>
      <c r="AF698" s="1499">
        <f>IF(T698&gt;Z698,Z698,T698)</f>
        <v>10</v>
      </c>
      <c r="AG698" s="1499"/>
      <c r="AH698" s="1499"/>
      <c r="AI698" s="1499"/>
      <c r="AJ698" s="1499"/>
      <c r="AK698" s="1499"/>
      <c r="AL698" s="777"/>
      <c r="AM698" s="20"/>
      <c r="AO698" s="4">
        <f>IF(T707&gt;50,50,T707)</f>
        <v>50</v>
      </c>
    </row>
    <row r="699" spans="1:43">
      <c r="A699" s="613"/>
      <c r="B699" s="614"/>
      <c r="C699" s="619"/>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9">
        <v>7</v>
      </c>
      <c r="AA699" s="1669"/>
      <c r="AB699" s="1669"/>
      <c r="AC699" s="1669"/>
      <c r="AD699" s="1669"/>
      <c r="AE699" s="1669"/>
      <c r="AF699" s="1782"/>
      <c r="AG699" s="1782"/>
      <c r="AH699" s="1782"/>
      <c r="AI699" s="1782"/>
      <c r="AJ699" s="1782"/>
      <c r="AK699" s="1782"/>
      <c r="AL699" s="777"/>
      <c r="AM699" s="20"/>
    </row>
    <row r="700" spans="1:43">
      <c r="A700" s="615"/>
      <c r="B700" s="614"/>
      <c r="C700" s="614"/>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9">
        <v>3</v>
      </c>
      <c r="AA700" s="1669"/>
      <c r="AB700" s="1669"/>
      <c r="AC700" s="1669"/>
      <c r="AD700" s="1669"/>
      <c r="AE700" s="1669"/>
      <c r="AF700" s="1782"/>
      <c r="AG700" s="1782"/>
      <c r="AH700" s="1782"/>
      <c r="AI700" s="1782"/>
      <c r="AJ700" s="1782"/>
      <c r="AK700" s="1782"/>
      <c r="AL700" s="777"/>
      <c r="AM700" s="20"/>
    </row>
    <row r="701" spans="1:43">
      <c r="A701" s="593"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499">
        <v>10</v>
      </c>
      <c r="AA701" s="1499"/>
      <c r="AB701" s="1499"/>
      <c r="AC701" s="1499"/>
      <c r="AD701" s="1499"/>
      <c r="AE701" s="1499"/>
      <c r="AF701" s="1499">
        <f>IF(T701&gt;Z701,Z701,T701)</f>
        <v>10</v>
      </c>
      <c r="AG701" s="1499"/>
      <c r="AH701" s="1499"/>
      <c r="AI701" s="1499"/>
      <c r="AJ701" s="1499"/>
      <c r="AK701" s="1499"/>
      <c r="AL701" s="777"/>
      <c r="AM701" s="20"/>
    </row>
    <row r="702" spans="1:43">
      <c r="A702" s="593"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7"/>
      <c r="AM702" s="20"/>
    </row>
    <row r="703" spans="1:43">
      <c r="A703" s="593"/>
      <c r="B703" s="614"/>
      <c r="C703" s="614"/>
      <c r="D703" s="306" t="s">
        <v>1467</v>
      </c>
      <c r="E703" s="1770" t="s">
        <v>294</v>
      </c>
      <c r="F703" s="1770"/>
      <c r="G703" s="1770"/>
      <c r="H703" s="1770"/>
      <c r="I703" s="1770"/>
      <c r="J703" s="1770"/>
      <c r="K703" s="1770"/>
      <c r="L703" s="1770"/>
      <c r="M703" s="1770"/>
      <c r="N703" s="1770"/>
      <c r="O703" s="1770"/>
      <c r="P703" s="1770"/>
      <c r="Q703" s="1770"/>
      <c r="R703" s="1770"/>
      <c r="S703" s="1771"/>
      <c r="T703" s="1769">
        <f>AK283</f>
        <v>22</v>
      </c>
      <c r="U703" s="1769"/>
      <c r="V703" s="1769"/>
      <c r="W703" s="1769"/>
      <c r="X703" s="1769"/>
      <c r="Y703" s="1769"/>
      <c r="Z703" s="1669">
        <v>15</v>
      </c>
      <c r="AA703" s="1669"/>
      <c r="AB703" s="1669"/>
      <c r="AC703" s="1669"/>
      <c r="AD703" s="1669"/>
      <c r="AE703" s="1669"/>
      <c r="AF703" s="1782"/>
      <c r="AG703" s="1782"/>
      <c r="AH703" s="1782"/>
      <c r="AI703" s="1782"/>
      <c r="AJ703" s="1782"/>
      <c r="AK703" s="1782"/>
      <c r="AL703" s="777"/>
      <c r="AM703" s="20"/>
    </row>
    <row r="704" spans="1:43">
      <c r="A704" s="616"/>
      <c r="B704" s="90"/>
      <c r="C704" s="90"/>
      <c r="D704" s="617" t="s">
        <v>1468</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9">
        <v>10</v>
      </c>
      <c r="AA704" s="1669"/>
      <c r="AB704" s="1669"/>
      <c r="AC704" s="1669"/>
      <c r="AD704" s="1669"/>
      <c r="AE704" s="1669"/>
      <c r="AF704" s="1782"/>
      <c r="AG704" s="1782"/>
      <c r="AH704" s="1782"/>
      <c r="AI704" s="1782"/>
      <c r="AJ704" s="1782"/>
      <c r="AK704" s="1782"/>
      <c r="AL704" s="777"/>
      <c r="AM704" s="20"/>
    </row>
    <row r="705" spans="1:39" hidden="1">
      <c r="A705" s="593"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499"/>
      <c r="AA705" s="1499"/>
      <c r="AB705" s="1499"/>
      <c r="AC705" s="1499"/>
      <c r="AD705" s="1499"/>
      <c r="AE705" s="1499"/>
      <c r="AF705" s="1499"/>
      <c r="AG705" s="1499"/>
      <c r="AH705" s="1499"/>
      <c r="AI705" s="1499"/>
      <c r="AJ705" s="1499"/>
      <c r="AK705" s="1499"/>
      <c r="AL705" s="777"/>
      <c r="AM705" s="20"/>
    </row>
    <row r="706" spans="1:39">
      <c r="A706" s="593"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7"/>
      <c r="AM706" s="20"/>
    </row>
    <row r="707" spans="1:39">
      <c r="A707" s="618"/>
      <c r="B707" s="620"/>
      <c r="C707" s="620"/>
      <c r="D707" s="621" t="s">
        <v>2216</v>
      </c>
      <c r="E707" s="1770" t="s">
        <v>183</v>
      </c>
      <c r="F707" s="1770"/>
      <c r="G707" s="1770"/>
      <c r="H707" s="1770"/>
      <c r="I707" s="1770"/>
      <c r="J707" s="1770"/>
      <c r="K707" s="1770"/>
      <c r="L707" s="1770"/>
      <c r="M707" s="1770"/>
      <c r="N707" s="1770"/>
      <c r="O707" s="1770"/>
      <c r="P707" s="1770"/>
      <c r="Q707" s="1770"/>
      <c r="R707" s="1770"/>
      <c r="S707" s="1771"/>
      <c r="T707" s="1763">
        <f>AC592</f>
        <v>52.5</v>
      </c>
      <c r="U707" s="1764"/>
      <c r="V707" s="1764"/>
      <c r="W707" s="1764"/>
      <c r="X707" s="1764"/>
      <c r="Y707" s="1765"/>
      <c r="Z707" s="1763">
        <v>50</v>
      </c>
      <c r="AA707" s="1764"/>
      <c r="AB707" s="1764"/>
      <c r="AC707" s="1764"/>
      <c r="AD707" s="1764"/>
      <c r="AE707" s="1765"/>
      <c r="AF707" s="1795"/>
      <c r="AG707" s="1796"/>
      <c r="AH707" s="1796"/>
      <c r="AI707" s="1796"/>
      <c r="AJ707" s="1796"/>
      <c r="AK707" s="1797"/>
      <c r="AL707" s="777"/>
      <c r="AM707" s="4"/>
    </row>
    <row r="708" spans="1:39">
      <c r="A708" s="622"/>
      <c r="B708" s="614"/>
      <c r="C708" s="614"/>
      <c r="D708" s="306" t="s">
        <v>2217</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7">
        <v>2</v>
      </c>
      <c r="AA708" s="1268"/>
      <c r="AB708" s="1268"/>
      <c r="AC708" s="1268"/>
      <c r="AD708" s="1268"/>
      <c r="AE708" s="1269"/>
      <c r="AF708" s="1785"/>
      <c r="AG708" s="1786"/>
      <c r="AH708" s="1786"/>
      <c r="AI708" s="1786"/>
      <c r="AJ708" s="1786"/>
      <c r="AK708" s="1787"/>
      <c r="AL708" s="777"/>
      <c r="AM708" s="4"/>
    </row>
    <row r="709" spans="1:39">
      <c r="A709" s="618"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499">
        <v>10</v>
      </c>
      <c r="AA709" s="1499"/>
      <c r="AB709" s="1499"/>
      <c r="AC709" s="1499"/>
      <c r="AD709" s="1499"/>
      <c r="AE709" s="1499"/>
      <c r="AF709" s="1348">
        <f>IF(T709&gt;Z709,Z709,T709)</f>
        <v>10</v>
      </c>
      <c r="AG709" s="1349"/>
      <c r="AH709" s="1349"/>
      <c r="AI709" s="1349"/>
      <c r="AJ709" s="1349"/>
      <c r="AK709" s="1367"/>
      <c r="AL709" s="777"/>
      <c r="AM709" s="20"/>
    </row>
    <row r="710" spans="1:39">
      <c r="A710" s="618" t="s">
        <v>125</v>
      </c>
      <c r="B710" s="1767" t="s">
        <v>984</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48">
        <v>2</v>
      </c>
      <c r="AA710" s="1349"/>
      <c r="AB710" s="1349"/>
      <c r="AC710" s="1349"/>
      <c r="AD710" s="1349"/>
      <c r="AE710" s="1367"/>
      <c r="AF710" s="1348">
        <f>IF(T710&gt;Z710,Z710,T710)</f>
        <v>2</v>
      </c>
      <c r="AG710" s="1783"/>
      <c r="AH710" s="1783"/>
      <c r="AI710" s="1783"/>
      <c r="AJ710" s="1783"/>
      <c r="AK710" s="1784"/>
      <c r="AL710" s="3"/>
      <c r="AM710" s="20"/>
    </row>
    <row r="711" spans="1:39">
      <c r="A711" s="1864" t="s">
        <v>297</v>
      </c>
      <c r="B711" s="1767"/>
      <c r="C711" s="1767"/>
      <c r="D711" s="1767"/>
      <c r="E711" s="1767"/>
      <c r="F711" s="1767"/>
      <c r="G711" s="1767"/>
      <c r="H711" s="1767"/>
      <c r="I711" s="1767"/>
      <c r="J711" s="1767"/>
      <c r="K711" s="1767"/>
      <c r="L711" s="1767"/>
      <c r="M711" s="1767"/>
      <c r="N711" s="1767"/>
      <c r="O711" s="1767"/>
      <c r="P711" s="1767"/>
      <c r="Q711" s="1767"/>
      <c r="R711" s="1767"/>
      <c r="S711" s="1768"/>
      <c r="T711" s="1091"/>
      <c r="U711" s="1091"/>
      <c r="V711" s="1091"/>
      <c r="W711" s="1091"/>
      <c r="X711" s="1091"/>
      <c r="Y711" s="1091"/>
      <c r="Z711" s="1669" t="s">
        <v>296</v>
      </c>
      <c r="AA711" s="1669"/>
      <c r="AB711" s="1669"/>
      <c r="AC711" s="1669"/>
      <c r="AD711" s="1669"/>
      <c r="AE711" s="1669"/>
      <c r="AF711" s="1348">
        <f>IF(T711&gt;0,T711,0)</f>
        <v>0</v>
      </c>
      <c r="AG711" s="1349"/>
      <c r="AH711" s="1349"/>
      <c r="AI711" s="1349"/>
      <c r="AJ711" s="1349"/>
      <c r="AK711" s="1367"/>
      <c r="AL711" s="18"/>
      <c r="AM711" s="20"/>
    </row>
    <row r="712" spans="1:39" ht="15.6">
      <c r="A712" s="1854" t="s">
        <v>720</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8"/>
      <c r="AM712" s="4"/>
    </row>
    <row r="713" spans="1:39" ht="12.4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8"/>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1"/>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1"/>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1"/>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1"/>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1"/>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9" t="s">
        <v>2033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7"/>
      <c r="B3" s="897"/>
      <c r="I3" s="898"/>
      <c r="K3" s="899"/>
    </row>
    <row r="4" spans="1:57" ht="14.25" customHeight="1">
      <c r="A4" s="1898" t="s">
        <v>2034</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7"/>
      <c r="B5" s="897"/>
      <c r="I5" s="898"/>
      <c r="K5" s="899"/>
    </row>
    <row r="6" spans="1:57">
      <c r="A6" s="897"/>
      <c r="B6" s="897"/>
      <c r="D6" s="895" t="s">
        <v>2037</v>
      </c>
      <c r="I6" s="898"/>
      <c r="K6" s="899"/>
      <c r="U6" s="1908"/>
      <c r="V6" s="1908"/>
      <c r="W6" s="1908"/>
      <c r="BC6" s="895" t="s">
        <v>2035</v>
      </c>
    </row>
    <row r="7" spans="1:57">
      <c r="A7" s="897"/>
      <c r="B7" s="897"/>
      <c r="D7" s="500" t="s">
        <v>2038</v>
      </c>
      <c r="I7" s="898"/>
      <c r="K7" s="899"/>
      <c r="BC7" s="895" t="s">
        <v>2036</v>
      </c>
    </row>
    <row r="8" spans="1:57">
      <c r="A8" s="897"/>
      <c r="B8" s="897"/>
      <c r="D8" s="500"/>
      <c r="E8" s="895" t="s">
        <v>2050</v>
      </c>
      <c r="BC8" s="895" t="s">
        <v>2039</v>
      </c>
    </row>
    <row r="9" spans="1:57">
      <c r="A9" s="897"/>
      <c r="B9" s="897"/>
      <c r="E9" s="895" t="s">
        <v>2049</v>
      </c>
      <c r="I9" s="898"/>
      <c r="K9" s="899"/>
      <c r="P9" s="1899"/>
      <c r="Q9" s="1899"/>
      <c r="R9" s="1899"/>
      <c r="S9" s="1899"/>
      <c r="T9" s="1899"/>
    </row>
    <row r="10" spans="1:57">
      <c r="A10" s="897"/>
      <c r="B10" s="897"/>
      <c r="I10" s="898"/>
      <c r="K10" s="899"/>
    </row>
    <row r="11" spans="1:57">
      <c r="A11" s="1898" t="s">
        <v>2040</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5" t="s">
        <v>108</v>
      </c>
    </row>
    <row r="12" spans="1:57">
      <c r="A12" s="897"/>
      <c r="B12" s="897"/>
      <c r="I12" s="898"/>
      <c r="K12" s="899"/>
      <c r="BC12" s="895" t="s">
        <v>482</v>
      </c>
    </row>
    <row r="13" spans="1:57">
      <c r="A13" s="897"/>
      <c r="B13" s="897"/>
      <c r="D13" s="895" t="s">
        <v>2041</v>
      </c>
      <c r="I13" s="898"/>
      <c r="K13" s="899"/>
      <c r="T13" s="1908"/>
      <c r="U13" s="1908"/>
      <c r="V13" s="1908"/>
    </row>
    <row r="14" spans="1:57">
      <c r="A14" s="897"/>
      <c r="B14" s="897"/>
      <c r="E14" s="895" t="s">
        <v>2048</v>
      </c>
      <c r="I14" s="898"/>
      <c r="K14" s="899"/>
      <c r="N14" s="1896"/>
      <c r="O14" s="1896"/>
      <c r="P14" s="1896"/>
      <c r="Q14" s="1896"/>
      <c r="R14" s="1896"/>
      <c r="S14" s="1896"/>
      <c r="T14" s="1896"/>
      <c r="U14" s="1896"/>
      <c r="V14" s="1896"/>
      <c r="W14" s="1896"/>
      <c r="X14" s="1896"/>
      <c r="Y14" s="1896"/>
      <c r="Z14" s="1896"/>
      <c r="AA14" s="1896"/>
      <c r="AB14" s="1896"/>
      <c r="AC14" s="1896"/>
      <c r="AD14" s="1896"/>
      <c r="AE14" s="1896"/>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1619769</v>
      </c>
    </row>
    <row r="16" spans="1:57">
      <c r="A16" s="897"/>
      <c r="B16" s="897"/>
      <c r="BC16" s="895" t="s">
        <v>2052</v>
      </c>
      <c r="BE16" s="895">
        <f>'Basis &amp; Credits'!T11+'Basis &amp; Credits'!AD11</f>
        <v>19944177</v>
      </c>
    </row>
    <row r="17" spans="1:43">
      <c r="A17" s="897"/>
      <c r="B17" s="897"/>
      <c r="D17" s="895" t="s">
        <v>2043</v>
      </c>
      <c r="I17" s="898"/>
      <c r="K17" s="899"/>
      <c r="U17" s="1897" t="str">
        <f>IF(T13="yes",(BE15/BE16)," ")</f>
        <v xml:space="preserve"> </v>
      </c>
      <c r="V17" s="1897"/>
      <c r="W17" s="1897"/>
      <c r="X17" s="1897"/>
      <c r="Y17" s="1897"/>
    </row>
    <row r="18" spans="1:43">
      <c r="A18" s="897"/>
      <c r="B18" s="897"/>
      <c r="I18" s="898"/>
      <c r="K18" s="899"/>
    </row>
    <row r="19" spans="1:43">
      <c r="A19" s="1898" t="s">
        <v>2045</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7"/>
      <c r="D20" s="897"/>
      <c r="K20" s="898"/>
      <c r="M20" s="899"/>
    </row>
    <row r="21" spans="1:43">
      <c r="C21" s="897"/>
      <c r="D21" s="897"/>
      <c r="K21" s="898"/>
      <c r="M21" s="899"/>
    </row>
    <row r="22" spans="1:43">
      <c r="C22" s="900" t="s">
        <v>727</v>
      </c>
      <c r="D22" s="900"/>
      <c r="E22" s="895" t="s">
        <v>2046</v>
      </c>
      <c r="H22" s="901"/>
      <c r="K22" s="895"/>
      <c r="Q22" s="1900">
        <f>ROUND('Basis &amp; Credits'!AB55,0)</f>
        <v>1619769</v>
      </c>
      <c r="R22" s="1900"/>
      <c r="S22" s="1900"/>
      <c r="T22" s="1900"/>
      <c r="U22" s="1900"/>
      <c r="V22" s="1900"/>
      <c r="W22" s="1900"/>
      <c r="X22" s="1900"/>
      <c r="Y22" s="915"/>
    </row>
    <row r="23" spans="1:43">
      <c r="C23" s="897"/>
      <c r="D23" s="897"/>
      <c r="G23" s="902"/>
      <c r="H23" s="902"/>
      <c r="I23" s="903"/>
      <c r="J23" s="903"/>
      <c r="K23" s="902"/>
      <c r="M23" s="896"/>
    </row>
    <row r="24" spans="1:43">
      <c r="C24" s="904"/>
      <c r="D24" s="904"/>
      <c r="E24" s="905"/>
      <c r="J24" s="903"/>
      <c r="K24" s="895"/>
      <c r="L24" s="1907" t="s">
        <v>2023</v>
      </c>
      <c r="M24" s="1907"/>
      <c r="N24" s="1907"/>
      <c r="P24" s="1903" t="s">
        <v>2024</v>
      </c>
      <c r="Q24" s="1903"/>
      <c r="R24" s="1903"/>
      <c r="S24" s="1903"/>
      <c r="T24" s="1903"/>
      <c r="V24" s="1903" t="s">
        <v>2025</v>
      </c>
      <c r="W24" s="1903"/>
      <c r="X24" s="1903"/>
    </row>
    <row r="25" spans="1:43">
      <c r="C25" s="900" t="s">
        <v>190</v>
      </c>
      <c r="D25" s="900"/>
      <c r="E25" s="895" t="s">
        <v>985</v>
      </c>
      <c r="J25" s="903"/>
      <c r="L25" s="1904" t="s">
        <v>2026</v>
      </c>
      <c r="M25" s="1904"/>
      <c r="N25" s="1904"/>
      <c r="P25" s="1904" t="s">
        <v>2027</v>
      </c>
      <c r="Q25" s="1904"/>
      <c r="R25" s="1904"/>
      <c r="S25" s="1904"/>
      <c r="T25" s="1904"/>
      <c r="V25" s="1904" t="s">
        <v>2026</v>
      </c>
      <c r="W25" s="1904"/>
      <c r="X25" s="1904"/>
    </row>
    <row r="26" spans="1:43">
      <c r="C26" s="897"/>
      <c r="D26" s="897"/>
      <c r="E26" s="906" t="s">
        <v>2028</v>
      </c>
      <c r="F26" s="906"/>
      <c r="J26" s="907"/>
      <c r="L26" s="1901">
        <f>Application!BN626</f>
        <v>0</v>
      </c>
      <c r="M26" s="1901"/>
      <c r="N26" s="1901"/>
      <c r="P26" s="1905">
        <v>0.9</v>
      </c>
      <c r="Q26" s="1905"/>
      <c r="R26" s="1905"/>
      <c r="S26" s="1905"/>
      <c r="T26" s="1905"/>
      <c r="V26" s="1905">
        <f>L26*P26</f>
        <v>0</v>
      </c>
      <c r="W26" s="1905"/>
      <c r="X26" s="1905"/>
    </row>
    <row r="27" spans="1:43">
      <c r="C27" s="897"/>
      <c r="D27" s="897"/>
      <c r="E27" s="895" t="s">
        <v>2029</v>
      </c>
      <c r="J27" s="907"/>
      <c r="L27" s="1910">
        <f>Application!BS626</f>
        <v>35</v>
      </c>
      <c r="M27" s="1910">
        <f>Application!BS634+Application!BS643+Application!CX657</f>
        <v>0</v>
      </c>
      <c r="N27" s="1910"/>
      <c r="P27" s="1906">
        <v>1</v>
      </c>
      <c r="Q27" s="1906"/>
      <c r="R27" s="1906"/>
      <c r="S27" s="1906"/>
      <c r="T27" s="1906"/>
      <c r="V27" s="1906">
        <f>L27*P27</f>
        <v>35</v>
      </c>
      <c r="W27" s="1906"/>
      <c r="X27" s="1906"/>
    </row>
    <row r="28" spans="1:43">
      <c r="C28" s="897"/>
      <c r="D28" s="897"/>
      <c r="E28" s="895" t="s">
        <v>2030</v>
      </c>
      <c r="J28" s="907"/>
      <c r="L28" s="1910">
        <f>Application!BX626</f>
        <v>0</v>
      </c>
      <c r="M28" s="1910">
        <f>Application!BX634+Application!BX643+Application!DC657</f>
        <v>0</v>
      </c>
      <c r="N28" s="1910"/>
      <c r="P28" s="1906">
        <v>1.25</v>
      </c>
      <c r="Q28" s="1906"/>
      <c r="R28" s="1906"/>
      <c r="S28" s="1906"/>
      <c r="T28" s="1906"/>
      <c r="V28" s="1906">
        <f>L28*P28</f>
        <v>0</v>
      </c>
      <c r="W28" s="1906"/>
      <c r="X28" s="1906"/>
    </row>
    <row r="29" spans="1:43">
      <c r="C29" s="897"/>
      <c r="D29" s="897"/>
      <c r="E29" s="895" t="s">
        <v>2031</v>
      </c>
      <c r="J29" s="907"/>
      <c r="L29" s="1910">
        <f>Application!CC626</f>
        <v>0</v>
      </c>
      <c r="M29" s="1910">
        <f>Application!CC634+Application!CC643+Application!DH657</f>
        <v>0</v>
      </c>
      <c r="N29" s="1910"/>
      <c r="P29" s="1906">
        <v>1.5</v>
      </c>
      <c r="Q29" s="1906"/>
      <c r="R29" s="1906"/>
      <c r="S29" s="1906"/>
      <c r="T29" s="1906"/>
      <c r="V29" s="1906">
        <f>L29*P29</f>
        <v>0</v>
      </c>
      <c r="W29" s="1906"/>
      <c r="X29" s="1906"/>
    </row>
    <row r="30" spans="1:43">
      <c r="C30" s="897"/>
      <c r="D30" s="897"/>
      <c r="E30" s="895" t="s">
        <v>2032</v>
      </c>
      <c r="J30" s="907"/>
      <c r="L30" s="1911">
        <f>Application!CH626+Application!CM626</f>
        <v>0</v>
      </c>
      <c r="M30" s="1911"/>
      <c r="N30" s="1911"/>
      <c r="P30" s="1906">
        <v>1.75</v>
      </c>
      <c r="Q30" s="1906"/>
      <c r="R30" s="1906">
        <f>1.75+0.25*0</f>
        <v>1.75</v>
      </c>
      <c r="S30" s="1906"/>
      <c r="T30" s="1906"/>
      <c r="V30" s="1915">
        <f>L30*P30</f>
        <v>0</v>
      </c>
      <c r="W30" s="1915"/>
      <c r="X30" s="1915"/>
    </row>
    <row r="31" spans="1:43">
      <c r="C31" s="897"/>
      <c r="D31" s="897"/>
      <c r="L31" s="1901">
        <f>SUM(L26:N30)</f>
        <v>35</v>
      </c>
      <c r="M31" s="1902"/>
      <c r="N31" s="1902"/>
      <c r="V31" s="1905">
        <f>SUM(V26:X30)</f>
        <v>35</v>
      </c>
      <c r="W31" s="1905"/>
      <c r="X31" s="1905"/>
    </row>
    <row r="32" spans="1:43">
      <c r="C32" s="897"/>
      <c r="D32" s="897"/>
      <c r="K32" s="908"/>
    </row>
    <row r="33" spans="1:27">
      <c r="C33" s="900" t="s">
        <v>191</v>
      </c>
      <c r="D33" s="900"/>
      <c r="E33" s="897" t="s">
        <v>2047</v>
      </c>
      <c r="H33" s="909"/>
      <c r="I33" s="910"/>
      <c r="J33" s="911"/>
      <c r="K33" s="908"/>
      <c r="M33" s="896"/>
      <c r="V33" s="1912">
        <f>IF(V31&gt;0,V31/Q22," ")</f>
        <v>2.1608019415114129E-5</v>
      </c>
      <c r="W33" s="1913"/>
      <c r="X33" s="1913"/>
      <c r="Y33" s="1913"/>
      <c r="Z33" s="1913"/>
      <c r="AA33" s="1914"/>
    </row>
    <row r="34" spans="1:27">
      <c r="K34" s="895"/>
      <c r="M34" s="896"/>
    </row>
    <row r="35" spans="1:27">
      <c r="E35" s="897" t="s">
        <v>2053</v>
      </c>
      <c r="F35" s="897"/>
      <c r="G35" s="897"/>
      <c r="H35" s="897"/>
      <c r="I35" s="897"/>
      <c r="J35" s="897"/>
      <c r="K35" s="897"/>
      <c r="L35" s="897"/>
      <c r="M35" s="917"/>
      <c r="N35" s="897"/>
      <c r="O35" s="897"/>
      <c r="P35" s="897"/>
      <c r="Q35" s="897"/>
      <c r="R35" s="897"/>
      <c r="V35" s="1893">
        <f>IF(V31&gt;0,1/V33," ")</f>
        <v>46279.114285714291</v>
      </c>
      <c r="W35" s="1894"/>
      <c r="X35" s="1894"/>
      <c r="Y35" s="1894"/>
      <c r="Z35" s="1894"/>
      <c r="AA35" s="1895"/>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2024-05-29T14:05:42Z</cp:lastPrinted>
  <dcterms:created xsi:type="dcterms:W3CDTF">2007-12-27T18:26:28Z</dcterms:created>
  <dcterms:modified xsi:type="dcterms:W3CDTF">2024-07-03T20:44:45Z</dcterms:modified>
</cp:coreProperties>
</file>